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T:\Internal\01_Regulatory Services\02_Cases\2025 Cases\00_2025-00257 Base Case\06_All Filed Discovery\01_Staff\Set 1\Q55\Cullop WP\"/>
    </mc:Choice>
  </mc:AlternateContent>
  <xr:revisionPtr revIDLastSave="0" documentId="13_ncr:1_{C1329B4D-254D-400E-BCC2-80405D18F0D4}" xr6:coauthVersionLast="47" xr6:coauthVersionMax="47" xr10:uidLastSave="{00000000-0000-0000-0000-000000000000}"/>
  <bookViews>
    <workbookView xWindow="-28920" yWindow="-120" windowWidth="29040" windowHeight="15720" xr2:uid="{847B1FD4-4620-43EE-91B6-E5AF13DF7946}"/>
  </bookViews>
  <sheets>
    <sheet name="JDC-2 Monthly ES BRR" sheetId="9" r:id="rId1"/>
    <sheet name="W19 - Mitchell FGD Op Exp" sheetId="10" r:id="rId2"/>
    <sheet name="W57 - Remove FGD and Consum Inv" sheetId="11" r:id="rId3"/>
    <sheet name="W08 - Remove FGD ES Revenues" sheetId="12" r:id="rId4"/>
    <sheet name="ML Non-FGD" sheetId="1" r:id="rId5"/>
    <sheet name="ML-FGD" sheetId="2" r:id="rId6"/>
    <sheet name="Allocation Factors" sheetId="3" r:id="rId7"/>
    <sheet name="IS" sheetId="4" r:id="rId8"/>
    <sheet name="ML Lookup" sheetId="5" r:id="rId9"/>
    <sheet name="ML FGD ADFIT" sheetId="6" r:id="rId10"/>
    <sheet name="ML Non-FGD ADFIT" sheetId="7" r:id="rId11"/>
    <sheet name="ML Property" sheetId="8" r:id="rId12"/>
    <sheet name="Form 3.20" sheetId="13"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2" i="13" l="1"/>
  <c r="O42" i="13" s="1"/>
  <c r="O13" i="13" s="1"/>
  <c r="C52" i="1" s="1"/>
  <c r="S30" i="13"/>
  <c r="S28" i="13"/>
  <c r="S26" i="13"/>
  <c r="F18" i="13"/>
  <c r="H13" i="13" s="1"/>
  <c r="M13" i="13" s="1"/>
  <c r="B14" i="13"/>
  <c r="B15" i="13" s="1"/>
  <c r="B16" i="13" s="1"/>
  <c r="B18" i="13" s="1"/>
  <c r="S32" i="13" l="1"/>
  <c r="S34" i="13" s="1"/>
  <c r="S36" i="13" s="1"/>
  <c r="H14" i="13"/>
  <c r="H16" i="13"/>
  <c r="M16" i="13" s="1"/>
  <c r="M18" i="13" s="1"/>
  <c r="S13" i="13"/>
  <c r="H18" i="13" l="1"/>
  <c r="S38" i="13"/>
  <c r="S40" i="13" s="1"/>
  <c r="S42" i="13" s="1"/>
  <c r="O16" i="13" s="1"/>
  <c r="S16" i="13" s="1"/>
  <c r="S18" i="13" s="1"/>
  <c r="C22" i="1" l="1"/>
  <c r="C23" i="1"/>
  <c r="E14" i="12" l="1"/>
  <c r="G14" i="12" s="1"/>
  <c r="J14" i="12" s="1"/>
  <c r="A10" i="12"/>
  <c r="A11" i="12" s="1"/>
  <c r="E20" i="11"/>
  <c r="H20" i="11" s="1"/>
  <c r="I22" i="11" s="1"/>
  <c r="E14" i="11"/>
  <c r="H14" i="11" s="1"/>
  <c r="E12" i="11"/>
  <c r="H12" i="11" s="1"/>
  <c r="D14" i="10" l="1"/>
  <c r="E14" i="10"/>
  <c r="F14" i="10"/>
  <c r="G14" i="10"/>
  <c r="H14" i="10"/>
  <c r="I14" i="10"/>
  <c r="J14" i="10"/>
  <c r="K14" i="10"/>
  <c r="L14" i="10"/>
  <c r="M14" i="10"/>
  <c r="N14" i="10"/>
  <c r="C14" i="10"/>
  <c r="D13" i="10"/>
  <c r="E13" i="10"/>
  <c r="F13" i="10"/>
  <c r="G13" i="10"/>
  <c r="H13" i="10"/>
  <c r="I13" i="10"/>
  <c r="J13" i="10"/>
  <c r="K13" i="10"/>
  <c r="L13" i="10"/>
  <c r="M13" i="10"/>
  <c r="N13" i="10"/>
  <c r="C13" i="10"/>
  <c r="D12" i="10"/>
  <c r="E12" i="10"/>
  <c r="F12" i="10"/>
  <c r="G12" i="10"/>
  <c r="H12" i="10"/>
  <c r="I12" i="10"/>
  <c r="J12" i="10"/>
  <c r="K12" i="10"/>
  <c r="L12" i="10"/>
  <c r="M12" i="10"/>
  <c r="N12" i="10"/>
  <c r="C12" i="10"/>
  <c r="D11" i="10"/>
  <c r="E11" i="10"/>
  <c r="F11" i="10"/>
  <c r="G11" i="10"/>
  <c r="H11" i="10"/>
  <c r="I11" i="10"/>
  <c r="J11" i="10"/>
  <c r="K11" i="10"/>
  <c r="L11" i="10"/>
  <c r="M11" i="10"/>
  <c r="N11" i="10"/>
  <c r="C11" i="10"/>
  <c r="D10" i="10"/>
  <c r="E10" i="10"/>
  <c r="F10" i="10"/>
  <c r="G10" i="10"/>
  <c r="H10" i="10"/>
  <c r="I10" i="10"/>
  <c r="J10" i="10"/>
  <c r="K10" i="10"/>
  <c r="L10" i="10"/>
  <c r="M10" i="10"/>
  <c r="N10" i="10"/>
  <c r="C10" i="10"/>
  <c r="A20" i="10"/>
  <c r="A21" i="10" s="1"/>
  <c r="A22" i="10" s="1"/>
  <c r="A23" i="10" s="1"/>
  <c r="G23" i="9"/>
  <c r="E10" i="12" s="1"/>
  <c r="D23" i="9"/>
  <c r="B390" i="7"/>
  <c r="BA386" i="7"/>
  <c r="AY386" i="7"/>
  <c r="AW386" i="7"/>
  <c r="AU386" i="7"/>
  <c r="AS386" i="7"/>
  <c r="AQ386" i="7"/>
  <c r="AO386" i="7"/>
  <c r="AM386" i="7"/>
  <c r="AK386" i="7"/>
  <c r="AI386" i="7"/>
  <c r="AG386" i="7"/>
  <c r="AE386" i="7"/>
  <c r="AC386" i="7"/>
  <c r="AA386" i="7"/>
  <c r="Y386" i="7"/>
  <c r="W386" i="7"/>
  <c r="U386" i="7"/>
  <c r="S386" i="7"/>
  <c r="Q386" i="7"/>
  <c r="O386" i="7"/>
  <c r="M386" i="7"/>
  <c r="K386" i="7"/>
  <c r="I386" i="7"/>
  <c r="G386" i="7"/>
  <c r="E386" i="7"/>
  <c r="B379" i="7"/>
  <c r="BA375" i="7"/>
  <c r="AY375" i="7"/>
  <c r="AW375" i="7"/>
  <c r="AU375" i="7"/>
  <c r="AS375" i="7"/>
  <c r="AQ375" i="7"/>
  <c r="AO375" i="7"/>
  <c r="AM375" i="7"/>
  <c r="AK375" i="7"/>
  <c r="AI375" i="7"/>
  <c r="AG375" i="7"/>
  <c r="AE375" i="7"/>
  <c r="AC375" i="7"/>
  <c r="AA375" i="7"/>
  <c r="Y375" i="7"/>
  <c r="W375" i="7"/>
  <c r="U375" i="7"/>
  <c r="S375" i="7"/>
  <c r="Q375" i="7"/>
  <c r="O375" i="7"/>
  <c r="M375" i="7"/>
  <c r="K375" i="7"/>
  <c r="I375" i="7"/>
  <c r="G375" i="7"/>
  <c r="E375" i="7"/>
  <c r="B368" i="7"/>
  <c r="BA364" i="7"/>
  <c r="AY364" i="7"/>
  <c r="AW364" i="7"/>
  <c r="AU364" i="7"/>
  <c r="AS364" i="7"/>
  <c r="AQ364" i="7"/>
  <c r="AO364" i="7"/>
  <c r="AM364" i="7"/>
  <c r="AK364" i="7"/>
  <c r="AI364" i="7"/>
  <c r="AG364" i="7"/>
  <c r="AE364" i="7"/>
  <c r="AC364" i="7"/>
  <c r="AA364" i="7"/>
  <c r="Y364" i="7"/>
  <c r="W364" i="7"/>
  <c r="U364" i="7"/>
  <c r="S364" i="7"/>
  <c r="Q364" i="7"/>
  <c r="O364" i="7"/>
  <c r="M364" i="7"/>
  <c r="K364" i="7"/>
  <c r="I364" i="7"/>
  <c r="G364" i="7"/>
  <c r="E364" i="7"/>
  <c r="B357" i="7"/>
  <c r="BA353" i="7"/>
  <c r="AY353" i="7"/>
  <c r="AW353" i="7"/>
  <c r="AU353" i="7"/>
  <c r="AS353" i="7"/>
  <c r="AQ353" i="7"/>
  <c r="AO353" i="7"/>
  <c r="AM353" i="7"/>
  <c r="AK353" i="7"/>
  <c r="AI353" i="7"/>
  <c r="AG353" i="7"/>
  <c r="AE353" i="7"/>
  <c r="AC353" i="7"/>
  <c r="AA353" i="7"/>
  <c r="Y353" i="7"/>
  <c r="W353" i="7"/>
  <c r="U353" i="7"/>
  <c r="S353" i="7"/>
  <c r="Q353" i="7"/>
  <c r="O353" i="7"/>
  <c r="M353" i="7"/>
  <c r="K353" i="7"/>
  <c r="I353" i="7"/>
  <c r="G353" i="7"/>
  <c r="E353" i="7"/>
  <c r="B346" i="7"/>
  <c r="BA342" i="7"/>
  <c r="AY342" i="7"/>
  <c r="AW342" i="7"/>
  <c r="AU342" i="7"/>
  <c r="AS342" i="7"/>
  <c r="AQ342" i="7"/>
  <c r="AO342" i="7"/>
  <c r="AM342" i="7"/>
  <c r="AK342" i="7"/>
  <c r="AI342" i="7"/>
  <c r="AG342" i="7"/>
  <c r="AE342" i="7"/>
  <c r="AC342" i="7"/>
  <c r="AA342" i="7"/>
  <c r="Y342" i="7"/>
  <c r="W342" i="7"/>
  <c r="U342" i="7"/>
  <c r="S342" i="7"/>
  <c r="Q342" i="7"/>
  <c r="O342" i="7"/>
  <c r="M342" i="7"/>
  <c r="K342" i="7"/>
  <c r="I342" i="7"/>
  <c r="G342" i="7"/>
  <c r="E342" i="7"/>
  <c r="B335" i="7"/>
  <c r="BA331" i="7"/>
  <c r="AY331" i="7"/>
  <c r="AW331" i="7"/>
  <c r="AU331" i="7"/>
  <c r="AS331" i="7"/>
  <c r="AQ331" i="7"/>
  <c r="AO331" i="7"/>
  <c r="AM331" i="7"/>
  <c r="AK331" i="7"/>
  <c r="AI331" i="7"/>
  <c r="AG331" i="7"/>
  <c r="AE331" i="7"/>
  <c r="AC331" i="7"/>
  <c r="AA331" i="7"/>
  <c r="Y331" i="7"/>
  <c r="W331" i="7"/>
  <c r="U331" i="7"/>
  <c r="S331" i="7"/>
  <c r="Q331" i="7"/>
  <c r="O331" i="7"/>
  <c r="M331" i="7"/>
  <c r="K331" i="7"/>
  <c r="I331" i="7"/>
  <c r="G331" i="7"/>
  <c r="E331" i="7"/>
  <c r="B324" i="7"/>
  <c r="BA320" i="7"/>
  <c r="AY320" i="7"/>
  <c r="AW320" i="7"/>
  <c r="AU320" i="7"/>
  <c r="AS320" i="7"/>
  <c r="AQ320" i="7"/>
  <c r="AO320" i="7"/>
  <c r="AM320" i="7"/>
  <c r="AK320" i="7"/>
  <c r="AI320" i="7"/>
  <c r="AG320" i="7"/>
  <c r="AE320" i="7"/>
  <c r="AC320" i="7"/>
  <c r="AA320" i="7"/>
  <c r="Y320" i="7"/>
  <c r="W320" i="7"/>
  <c r="U320" i="7"/>
  <c r="S320" i="7"/>
  <c r="Q320" i="7"/>
  <c r="O320" i="7"/>
  <c r="M320" i="7"/>
  <c r="K320" i="7"/>
  <c r="I320" i="7"/>
  <c r="G320" i="7"/>
  <c r="E320" i="7"/>
  <c r="B313" i="7"/>
  <c r="BA309" i="7"/>
  <c r="AY309" i="7"/>
  <c r="AW309" i="7"/>
  <c r="AU309" i="7"/>
  <c r="AS309" i="7"/>
  <c r="AQ309" i="7"/>
  <c r="AO309" i="7"/>
  <c r="AM309" i="7"/>
  <c r="AK309" i="7"/>
  <c r="AI309" i="7"/>
  <c r="AG309" i="7"/>
  <c r="AE309" i="7"/>
  <c r="AC309" i="7"/>
  <c r="AA309" i="7"/>
  <c r="Y309" i="7"/>
  <c r="W309" i="7"/>
  <c r="U309" i="7"/>
  <c r="S309" i="7"/>
  <c r="Q309" i="7"/>
  <c r="O309" i="7"/>
  <c r="M309" i="7"/>
  <c r="K309" i="7"/>
  <c r="I309" i="7"/>
  <c r="G309" i="7"/>
  <c r="E309" i="7"/>
  <c r="B302" i="7"/>
  <c r="BA298" i="7"/>
  <c r="AY298" i="7"/>
  <c r="AW298" i="7"/>
  <c r="AU298" i="7"/>
  <c r="AS298" i="7"/>
  <c r="AQ298" i="7"/>
  <c r="AO298" i="7"/>
  <c r="AM298" i="7"/>
  <c r="AK298" i="7"/>
  <c r="AI298" i="7"/>
  <c r="AG298" i="7"/>
  <c r="AE298" i="7"/>
  <c r="AC298" i="7"/>
  <c r="AA298" i="7"/>
  <c r="Y298" i="7"/>
  <c r="W298" i="7"/>
  <c r="U298" i="7"/>
  <c r="S298" i="7"/>
  <c r="Q298" i="7"/>
  <c r="O298" i="7"/>
  <c r="M298" i="7"/>
  <c r="K298" i="7"/>
  <c r="I298" i="7"/>
  <c r="G298" i="7"/>
  <c r="E298" i="7"/>
  <c r="B291" i="7"/>
  <c r="BA287" i="7"/>
  <c r="AY287" i="7"/>
  <c r="AW287" i="7"/>
  <c r="AU287" i="7"/>
  <c r="AS287" i="7"/>
  <c r="AQ287" i="7"/>
  <c r="AO287" i="7"/>
  <c r="AM287" i="7"/>
  <c r="AK287" i="7"/>
  <c r="AI287" i="7"/>
  <c r="AG287" i="7"/>
  <c r="AE287" i="7"/>
  <c r="AC287" i="7"/>
  <c r="AA287" i="7"/>
  <c r="Y287" i="7"/>
  <c r="W287" i="7"/>
  <c r="U287" i="7"/>
  <c r="S287" i="7"/>
  <c r="Q287" i="7"/>
  <c r="O287" i="7"/>
  <c r="M287" i="7"/>
  <c r="K287" i="7"/>
  <c r="I287" i="7"/>
  <c r="G287" i="7"/>
  <c r="E287" i="7"/>
  <c r="B280" i="7"/>
  <c r="BA276" i="7"/>
  <c r="AY276" i="7"/>
  <c r="AW276" i="7"/>
  <c r="AU276" i="7"/>
  <c r="AS276" i="7"/>
  <c r="AQ276" i="7"/>
  <c r="AO276" i="7"/>
  <c r="AM276" i="7"/>
  <c r="AK276" i="7"/>
  <c r="AI276" i="7"/>
  <c r="AG276" i="7"/>
  <c r="AE276" i="7"/>
  <c r="AC276" i="7"/>
  <c r="AA276" i="7"/>
  <c r="Y276" i="7"/>
  <c r="W276" i="7"/>
  <c r="U276" i="7"/>
  <c r="S276" i="7"/>
  <c r="Q276" i="7"/>
  <c r="O276" i="7"/>
  <c r="M276" i="7"/>
  <c r="K276" i="7"/>
  <c r="I276" i="7"/>
  <c r="G276" i="7"/>
  <c r="E276" i="7"/>
  <c r="B269" i="7"/>
  <c r="BA265" i="7"/>
  <c r="AY265" i="7"/>
  <c r="AW265" i="7"/>
  <c r="AU265" i="7"/>
  <c r="AS265" i="7"/>
  <c r="AQ265" i="7"/>
  <c r="AO265" i="7"/>
  <c r="AM265" i="7"/>
  <c r="AK265" i="7"/>
  <c r="AI265" i="7"/>
  <c r="AG265" i="7"/>
  <c r="AE265" i="7"/>
  <c r="AC265" i="7"/>
  <c r="AA265" i="7"/>
  <c r="Y265" i="7"/>
  <c r="W265" i="7"/>
  <c r="U265" i="7"/>
  <c r="S265" i="7"/>
  <c r="Q265" i="7"/>
  <c r="O265" i="7"/>
  <c r="M265" i="7"/>
  <c r="K265" i="7"/>
  <c r="I265" i="7"/>
  <c r="G265" i="7"/>
  <c r="E265" i="7"/>
  <c r="B258" i="7"/>
  <c r="BA254" i="7"/>
  <c r="AY254" i="7"/>
  <c r="AW254" i="7"/>
  <c r="AU254" i="7"/>
  <c r="AS254" i="7"/>
  <c r="AQ254" i="7"/>
  <c r="AO254" i="7"/>
  <c r="AM254" i="7"/>
  <c r="AK254" i="7"/>
  <c r="AI254" i="7"/>
  <c r="AG254" i="7"/>
  <c r="AE254" i="7"/>
  <c r="AC254" i="7"/>
  <c r="AA254" i="7"/>
  <c r="Y254" i="7"/>
  <c r="W254" i="7"/>
  <c r="U254" i="7"/>
  <c r="S254" i="7"/>
  <c r="Q254" i="7"/>
  <c r="O254" i="7"/>
  <c r="M254" i="7"/>
  <c r="K254" i="7"/>
  <c r="I254" i="7"/>
  <c r="G254" i="7"/>
  <c r="E254" i="7"/>
  <c r="B247" i="7"/>
  <c r="BA243" i="7"/>
  <c r="AY243" i="7"/>
  <c r="AW243" i="7"/>
  <c r="AU243" i="7"/>
  <c r="AS243" i="7"/>
  <c r="AQ243" i="7"/>
  <c r="AO243" i="7"/>
  <c r="AM243" i="7"/>
  <c r="AK243" i="7"/>
  <c r="AI243" i="7"/>
  <c r="AG243" i="7"/>
  <c r="AE243" i="7"/>
  <c r="AC243" i="7"/>
  <c r="AA243" i="7"/>
  <c r="Y243" i="7"/>
  <c r="W243" i="7"/>
  <c r="U243" i="7"/>
  <c r="S243" i="7"/>
  <c r="Q243" i="7"/>
  <c r="O243" i="7"/>
  <c r="M243" i="7"/>
  <c r="K243" i="7"/>
  <c r="I243" i="7"/>
  <c r="G243" i="7"/>
  <c r="E243" i="7"/>
  <c r="B236" i="7"/>
  <c r="BA232" i="7"/>
  <c r="AY232" i="7"/>
  <c r="AW232" i="7"/>
  <c r="AU232" i="7"/>
  <c r="AS232" i="7"/>
  <c r="AQ232" i="7"/>
  <c r="AO232" i="7"/>
  <c r="AM232" i="7"/>
  <c r="AK232" i="7"/>
  <c r="AI232" i="7"/>
  <c r="AG232" i="7"/>
  <c r="AE232" i="7"/>
  <c r="AC232" i="7"/>
  <c r="AA232" i="7"/>
  <c r="Y232" i="7"/>
  <c r="W232" i="7"/>
  <c r="U232" i="7"/>
  <c r="S232" i="7"/>
  <c r="Q232" i="7"/>
  <c r="O232" i="7"/>
  <c r="M232" i="7"/>
  <c r="K232" i="7"/>
  <c r="I232" i="7"/>
  <c r="G232" i="7"/>
  <c r="E232" i="7"/>
  <c r="B225" i="7"/>
  <c r="BA221" i="7"/>
  <c r="AY221" i="7"/>
  <c r="AW221" i="7"/>
  <c r="AU221" i="7"/>
  <c r="AS221" i="7"/>
  <c r="AQ221" i="7"/>
  <c r="AO221" i="7"/>
  <c r="AM221" i="7"/>
  <c r="AK221" i="7"/>
  <c r="AI221" i="7"/>
  <c r="AG221" i="7"/>
  <c r="AE221" i="7"/>
  <c r="AC221" i="7"/>
  <c r="AA221" i="7"/>
  <c r="Y221" i="7"/>
  <c r="W221" i="7"/>
  <c r="U221" i="7"/>
  <c r="S221" i="7"/>
  <c r="Q221" i="7"/>
  <c r="O221" i="7"/>
  <c r="M221" i="7"/>
  <c r="K221" i="7"/>
  <c r="I221" i="7"/>
  <c r="G221" i="7"/>
  <c r="E221" i="7"/>
  <c r="B214" i="7"/>
  <c r="BA210" i="7"/>
  <c r="AY210" i="7"/>
  <c r="AW210" i="7"/>
  <c r="AU210" i="7"/>
  <c r="AS210" i="7"/>
  <c r="AQ210" i="7"/>
  <c r="AO210" i="7"/>
  <c r="AM210" i="7"/>
  <c r="AK210" i="7"/>
  <c r="AI210" i="7"/>
  <c r="AG210" i="7"/>
  <c r="AE210" i="7"/>
  <c r="AC210" i="7"/>
  <c r="AA210" i="7"/>
  <c r="Y210" i="7"/>
  <c r="W210" i="7"/>
  <c r="U210" i="7"/>
  <c r="S210" i="7"/>
  <c r="Q210" i="7"/>
  <c r="O210" i="7"/>
  <c r="M210" i="7"/>
  <c r="K210" i="7"/>
  <c r="I210" i="7"/>
  <c r="G210" i="7"/>
  <c r="E210" i="7"/>
  <c r="B203" i="7"/>
  <c r="BA199" i="7"/>
  <c r="AY199" i="7"/>
  <c r="AW199" i="7"/>
  <c r="AU199" i="7"/>
  <c r="AS199" i="7"/>
  <c r="AQ199" i="7"/>
  <c r="AO199" i="7"/>
  <c r="AM199" i="7"/>
  <c r="AK199" i="7"/>
  <c r="AI199" i="7"/>
  <c r="AG199" i="7"/>
  <c r="AE199" i="7"/>
  <c r="AC199" i="7"/>
  <c r="AA199" i="7"/>
  <c r="Y199" i="7"/>
  <c r="W199" i="7"/>
  <c r="U199" i="7"/>
  <c r="S199" i="7"/>
  <c r="Q199" i="7"/>
  <c r="O199" i="7"/>
  <c r="M199" i="7"/>
  <c r="K199" i="7"/>
  <c r="I199" i="7"/>
  <c r="G199" i="7"/>
  <c r="E199" i="7"/>
  <c r="B192" i="7"/>
  <c r="BA188" i="7"/>
  <c r="AY188" i="7"/>
  <c r="AW188" i="7"/>
  <c r="AU188" i="7"/>
  <c r="AS188" i="7"/>
  <c r="AQ188" i="7"/>
  <c r="AO188" i="7"/>
  <c r="AM188" i="7"/>
  <c r="AK188" i="7"/>
  <c r="AI188" i="7"/>
  <c r="AG188" i="7"/>
  <c r="AE188" i="7"/>
  <c r="AC188" i="7"/>
  <c r="AA188" i="7"/>
  <c r="Y188" i="7"/>
  <c r="W188" i="7"/>
  <c r="U188" i="7"/>
  <c r="S188" i="7"/>
  <c r="Q188" i="7"/>
  <c r="O188" i="7"/>
  <c r="M188" i="7"/>
  <c r="K188" i="7"/>
  <c r="I188" i="7"/>
  <c r="G188" i="7"/>
  <c r="E188" i="7"/>
  <c r="B181" i="7"/>
  <c r="BA177" i="7"/>
  <c r="AY177" i="7"/>
  <c r="AW177" i="7"/>
  <c r="AU177" i="7"/>
  <c r="AS177" i="7"/>
  <c r="AQ177" i="7"/>
  <c r="AO177" i="7"/>
  <c r="AM177" i="7"/>
  <c r="AK177" i="7"/>
  <c r="AI177" i="7"/>
  <c r="AG177" i="7"/>
  <c r="AE177" i="7"/>
  <c r="AC177" i="7"/>
  <c r="AA177" i="7"/>
  <c r="Y177" i="7"/>
  <c r="W177" i="7"/>
  <c r="U177" i="7"/>
  <c r="S177" i="7"/>
  <c r="Q177" i="7"/>
  <c r="O177" i="7"/>
  <c r="M177" i="7"/>
  <c r="K177" i="7"/>
  <c r="I177" i="7"/>
  <c r="G177" i="7"/>
  <c r="E177" i="7"/>
  <c r="B170" i="7"/>
  <c r="BA166" i="7"/>
  <c r="AY166" i="7"/>
  <c r="AW166" i="7"/>
  <c r="AU166" i="7"/>
  <c r="AS166" i="7"/>
  <c r="AQ166" i="7"/>
  <c r="AO166" i="7"/>
  <c r="AM166" i="7"/>
  <c r="AK166" i="7"/>
  <c r="AI166" i="7"/>
  <c r="AG166" i="7"/>
  <c r="AE166" i="7"/>
  <c r="AC166" i="7"/>
  <c r="AA166" i="7"/>
  <c r="Y166" i="7"/>
  <c r="W166" i="7"/>
  <c r="U166" i="7"/>
  <c r="S166" i="7"/>
  <c r="Q166" i="7"/>
  <c r="O166" i="7"/>
  <c r="M166" i="7"/>
  <c r="K166" i="7"/>
  <c r="I166" i="7"/>
  <c r="G166" i="7"/>
  <c r="E166" i="7"/>
  <c r="B159" i="7"/>
  <c r="BA155" i="7"/>
  <c r="AY155" i="7"/>
  <c r="AW155" i="7"/>
  <c r="AU155" i="7"/>
  <c r="AS155" i="7"/>
  <c r="AQ155" i="7"/>
  <c r="AO155" i="7"/>
  <c r="AM155" i="7"/>
  <c r="AK155" i="7"/>
  <c r="AI155" i="7"/>
  <c r="AG155" i="7"/>
  <c r="AE155" i="7"/>
  <c r="AC155" i="7"/>
  <c r="AA155" i="7"/>
  <c r="Y155" i="7"/>
  <c r="W155" i="7"/>
  <c r="U155" i="7"/>
  <c r="S155" i="7"/>
  <c r="Q155" i="7"/>
  <c r="O155" i="7"/>
  <c r="M155" i="7"/>
  <c r="K155" i="7"/>
  <c r="I155" i="7"/>
  <c r="G155" i="7"/>
  <c r="E155" i="7"/>
  <c r="B148" i="7"/>
  <c r="BA144" i="7"/>
  <c r="AY144" i="7"/>
  <c r="AW144" i="7"/>
  <c r="AU144" i="7"/>
  <c r="AS144" i="7"/>
  <c r="AQ144" i="7"/>
  <c r="AO144" i="7"/>
  <c r="AM144" i="7"/>
  <c r="AK144" i="7"/>
  <c r="AI144" i="7"/>
  <c r="AG144" i="7"/>
  <c r="AE144" i="7"/>
  <c r="AC144" i="7"/>
  <c r="AA144" i="7"/>
  <c r="Y144" i="7"/>
  <c r="W144" i="7"/>
  <c r="U144" i="7"/>
  <c r="S144" i="7"/>
  <c r="Q144" i="7"/>
  <c r="O144" i="7"/>
  <c r="M144" i="7"/>
  <c r="K144" i="7"/>
  <c r="I144" i="7"/>
  <c r="G144" i="7"/>
  <c r="E144" i="7"/>
  <c r="B137" i="7"/>
  <c r="BA133" i="7"/>
  <c r="AY133" i="7"/>
  <c r="AW133" i="7"/>
  <c r="AU133" i="7"/>
  <c r="AS133" i="7"/>
  <c r="AQ133" i="7"/>
  <c r="AO133" i="7"/>
  <c r="AM133" i="7"/>
  <c r="AK133" i="7"/>
  <c r="AI133" i="7"/>
  <c r="AG133" i="7"/>
  <c r="AE133" i="7"/>
  <c r="AC133" i="7"/>
  <c r="AA133" i="7"/>
  <c r="Y133" i="7"/>
  <c r="W133" i="7"/>
  <c r="U133" i="7"/>
  <c r="S133" i="7"/>
  <c r="Q133" i="7"/>
  <c r="O133" i="7"/>
  <c r="M133" i="7"/>
  <c r="K133" i="7"/>
  <c r="I133" i="7"/>
  <c r="G133" i="7"/>
  <c r="E133" i="7"/>
  <c r="B126" i="7"/>
  <c r="BA122" i="7"/>
  <c r="AY122" i="7"/>
  <c r="AW122" i="7"/>
  <c r="AU122" i="7"/>
  <c r="AS122" i="7"/>
  <c r="AQ122" i="7"/>
  <c r="AO122" i="7"/>
  <c r="AM122" i="7"/>
  <c r="AK122" i="7"/>
  <c r="AI122" i="7"/>
  <c r="AG122" i="7"/>
  <c r="AE122" i="7"/>
  <c r="AC122" i="7"/>
  <c r="AA122" i="7"/>
  <c r="Y122" i="7"/>
  <c r="W122" i="7"/>
  <c r="U122" i="7"/>
  <c r="S122" i="7"/>
  <c r="Q122" i="7"/>
  <c r="O122" i="7"/>
  <c r="M122" i="7"/>
  <c r="K122" i="7"/>
  <c r="I122" i="7"/>
  <c r="G122" i="7"/>
  <c r="E122" i="7"/>
  <c r="BA115" i="7"/>
  <c r="AY115" i="7"/>
  <c r="AW115" i="7"/>
  <c r="AU115" i="7"/>
  <c r="AS115" i="7"/>
  <c r="AQ115" i="7"/>
  <c r="AO115" i="7"/>
  <c r="AM115" i="7"/>
  <c r="AK115" i="7"/>
  <c r="AI115" i="7"/>
  <c r="AG115" i="7"/>
  <c r="AE115" i="7"/>
  <c r="AC115" i="7"/>
  <c r="AA115" i="7"/>
  <c r="Y115" i="7"/>
  <c r="W115" i="7"/>
  <c r="U115" i="7"/>
  <c r="S115" i="7"/>
  <c r="Q115" i="7"/>
  <c r="O115" i="7"/>
  <c r="M115" i="7"/>
  <c r="K115" i="7"/>
  <c r="I115" i="7"/>
  <c r="G115" i="7"/>
  <c r="E115" i="7"/>
  <c r="BA114" i="7"/>
  <c r="BA251" i="7" s="1"/>
  <c r="AY114" i="7"/>
  <c r="AY301" i="7" s="1"/>
  <c r="AW114" i="7"/>
  <c r="AW196" i="7" s="1"/>
  <c r="AU114" i="7"/>
  <c r="AU147" i="7" s="1"/>
  <c r="AS114" i="7"/>
  <c r="AS136" i="7" s="1"/>
  <c r="AQ114" i="7"/>
  <c r="AQ141" i="7" s="1"/>
  <c r="AQ142" i="7" s="1"/>
  <c r="AO114" i="7"/>
  <c r="AM114" i="7"/>
  <c r="AM136" i="7" s="1"/>
  <c r="AK114" i="7"/>
  <c r="AK136" i="7" s="1"/>
  <c r="AI114" i="7"/>
  <c r="AI202" i="7" s="1"/>
  <c r="AG114" i="7"/>
  <c r="AG180" i="7" s="1"/>
  <c r="AE114" i="7"/>
  <c r="AC114" i="7"/>
  <c r="AC130" i="7" s="1"/>
  <c r="AA114" i="7"/>
  <c r="AA119" i="7" s="1"/>
  <c r="Y114" i="7"/>
  <c r="W114" i="7"/>
  <c r="W136" i="7" s="1"/>
  <c r="U114" i="7"/>
  <c r="U136" i="7" s="1"/>
  <c r="S114" i="7"/>
  <c r="S191" i="7" s="1"/>
  <c r="Q114" i="7"/>
  <c r="Q169" i="7" s="1"/>
  <c r="O114" i="7"/>
  <c r="M114" i="7"/>
  <c r="M301" i="7" s="1"/>
  <c r="K114" i="7"/>
  <c r="K141" i="7" s="1"/>
  <c r="K142" i="7" s="1"/>
  <c r="I114" i="7"/>
  <c r="G114" i="7"/>
  <c r="G180" i="7" s="1"/>
  <c r="E114" i="7"/>
  <c r="E136" i="7" s="1"/>
  <c r="BA113" i="7"/>
  <c r="AY113" i="7"/>
  <c r="AW113" i="7"/>
  <c r="AU113" i="7"/>
  <c r="AS113" i="7"/>
  <c r="AQ113" i="7"/>
  <c r="AO113" i="7"/>
  <c r="AM113" i="7"/>
  <c r="AK113" i="7"/>
  <c r="AI113" i="7"/>
  <c r="AG113" i="7"/>
  <c r="AE113" i="7"/>
  <c r="AC113" i="7"/>
  <c r="AA113" i="7"/>
  <c r="Y113" i="7"/>
  <c r="W113" i="7"/>
  <c r="U113" i="7"/>
  <c r="S113" i="7"/>
  <c r="Q113" i="7"/>
  <c r="O113" i="7"/>
  <c r="M113" i="7"/>
  <c r="K113" i="7"/>
  <c r="I113" i="7"/>
  <c r="G113" i="7"/>
  <c r="E113" i="7"/>
  <c r="AQ112" i="7"/>
  <c r="AO112" i="7"/>
  <c r="AM112" i="7"/>
  <c r="AK112" i="7"/>
  <c r="AI112" i="7"/>
  <c r="AG112" i="7"/>
  <c r="AE112" i="7"/>
  <c r="AC112" i="7"/>
  <c r="AA112" i="7"/>
  <c r="Y112" i="7"/>
  <c r="W112" i="7"/>
  <c r="S112" i="7"/>
  <c r="Q112" i="7"/>
  <c r="O112" i="7"/>
  <c r="M112" i="7"/>
  <c r="K112" i="7"/>
  <c r="Y111" i="7"/>
  <c r="W111" i="7"/>
  <c r="O111" i="7"/>
  <c r="M111" i="7"/>
  <c r="O110" i="7"/>
  <c r="M110" i="7"/>
  <c r="B109" i="7"/>
  <c r="AZ87" i="7"/>
  <c r="AX87" i="7"/>
  <c r="AV87" i="7"/>
  <c r="AT87" i="7"/>
  <c r="AR87" i="7"/>
  <c r="AP87" i="7"/>
  <c r="AN87" i="7"/>
  <c r="AL87" i="7"/>
  <c r="AJ87" i="7"/>
  <c r="AH87" i="7"/>
  <c r="AF87" i="7"/>
  <c r="AD87" i="7"/>
  <c r="AB87" i="7"/>
  <c r="Z87" i="7"/>
  <c r="X87" i="7"/>
  <c r="V87" i="7"/>
  <c r="T87" i="7"/>
  <c r="R87" i="7"/>
  <c r="P87" i="7"/>
  <c r="N87" i="7"/>
  <c r="L87" i="7"/>
  <c r="J87" i="7"/>
  <c r="H87" i="7"/>
  <c r="F87" i="7"/>
  <c r="AZ86" i="7"/>
  <c r="AX86" i="7"/>
  <c r="AV86" i="7"/>
  <c r="AT86" i="7"/>
  <c r="AR86" i="7"/>
  <c r="AP86" i="7"/>
  <c r="AN86" i="7"/>
  <c r="AL86" i="7"/>
  <c r="AJ86" i="7"/>
  <c r="AH86" i="7"/>
  <c r="AF86" i="7"/>
  <c r="AD86" i="7"/>
  <c r="AB86" i="7"/>
  <c r="Z86" i="7"/>
  <c r="X86" i="7"/>
  <c r="V86" i="7"/>
  <c r="T86" i="7"/>
  <c r="R86" i="7"/>
  <c r="P86" i="7"/>
  <c r="N86" i="7"/>
  <c r="L86" i="7"/>
  <c r="J86" i="7"/>
  <c r="H86" i="7"/>
  <c r="F86" i="7"/>
  <c r="AV85" i="7"/>
  <c r="AT85" i="7"/>
  <c r="AR85" i="7"/>
  <c r="AP85" i="7"/>
  <c r="AN85" i="7"/>
  <c r="AL85" i="7"/>
  <c r="AJ85" i="7"/>
  <c r="AH85" i="7"/>
  <c r="AF85" i="7"/>
  <c r="AD85" i="7"/>
  <c r="AB85" i="7"/>
  <c r="Z85" i="7"/>
  <c r="X85" i="7"/>
  <c r="V85" i="7"/>
  <c r="T85" i="7"/>
  <c r="R85" i="7"/>
  <c r="P85" i="7"/>
  <c r="N85" i="7"/>
  <c r="L85" i="7"/>
  <c r="J85" i="7"/>
  <c r="H85" i="7"/>
  <c r="F85" i="7"/>
  <c r="AT84" i="7"/>
  <c r="AR84" i="7"/>
  <c r="AP84" i="7"/>
  <c r="AN84" i="7"/>
  <c r="AL84" i="7"/>
  <c r="AJ84" i="7"/>
  <c r="AH84" i="7"/>
  <c r="AF84" i="7"/>
  <c r="AD84" i="7"/>
  <c r="AB84" i="7"/>
  <c r="Z84" i="7"/>
  <c r="X84" i="7"/>
  <c r="V84" i="7"/>
  <c r="T84" i="7"/>
  <c r="R84" i="7"/>
  <c r="P84" i="7"/>
  <c r="N84" i="7"/>
  <c r="L84" i="7"/>
  <c r="J84" i="7"/>
  <c r="H84" i="7"/>
  <c r="F84" i="7"/>
  <c r="AN81" i="7"/>
  <c r="AL81" i="7"/>
  <c r="AJ81" i="7"/>
  <c r="AH81" i="7"/>
  <c r="AF81" i="7"/>
  <c r="AD81" i="7"/>
  <c r="AB81" i="7"/>
  <c r="Z81" i="7"/>
  <c r="X81" i="7"/>
  <c r="V81" i="7"/>
  <c r="T81" i="7"/>
  <c r="R81" i="7"/>
  <c r="P81" i="7"/>
  <c r="N81" i="7"/>
  <c r="L81" i="7"/>
  <c r="J81" i="7"/>
  <c r="H81" i="7"/>
  <c r="AN80" i="7"/>
  <c r="AL80" i="7"/>
  <c r="AJ80" i="7"/>
  <c r="AH80" i="7"/>
  <c r="AF80" i="7"/>
  <c r="AD80" i="7"/>
  <c r="AB80" i="7"/>
  <c r="Z80" i="7"/>
  <c r="X80" i="7"/>
  <c r="V80" i="7"/>
  <c r="T80" i="7"/>
  <c r="R80" i="7"/>
  <c r="P80" i="7"/>
  <c r="N80" i="7"/>
  <c r="L80" i="7"/>
  <c r="J80" i="7"/>
  <c r="H80" i="7"/>
  <c r="BA59" i="7"/>
  <c r="AY59" i="7"/>
  <c r="AW59" i="7"/>
  <c r="AU59" i="7"/>
  <c r="AS59" i="7"/>
  <c r="AQ59" i="7"/>
  <c r="AO59" i="7"/>
  <c r="AM59" i="7"/>
  <c r="AK59" i="7"/>
  <c r="AI59" i="7"/>
  <c r="AG59" i="7"/>
  <c r="AE59" i="7"/>
  <c r="AC59" i="7"/>
  <c r="AA59" i="7"/>
  <c r="Y59" i="7"/>
  <c r="W59" i="7"/>
  <c r="U59" i="7"/>
  <c r="S59" i="7"/>
  <c r="Q59" i="7"/>
  <c r="O59" i="7"/>
  <c r="M59" i="7"/>
  <c r="K59" i="7"/>
  <c r="I59" i="7"/>
  <c r="G59" i="7"/>
  <c r="E59" i="7"/>
  <c r="BA58" i="7"/>
  <c r="AY58" i="7"/>
  <c r="AW58" i="7"/>
  <c r="AU58" i="7"/>
  <c r="AS58" i="7"/>
  <c r="AQ58" i="7"/>
  <c r="AO58" i="7"/>
  <c r="AM58" i="7"/>
  <c r="AK58" i="7"/>
  <c r="AI58" i="7"/>
  <c r="AG58" i="7"/>
  <c r="AE58" i="7"/>
  <c r="AC58" i="7"/>
  <c r="AA58" i="7"/>
  <c r="Y58" i="7"/>
  <c r="W58" i="7"/>
  <c r="U58" i="7"/>
  <c r="S58" i="7"/>
  <c r="Q58" i="7"/>
  <c r="O58" i="7"/>
  <c r="M58" i="7"/>
  <c r="L58" i="7"/>
  <c r="K58" i="7"/>
  <c r="I58" i="7"/>
  <c r="G58" i="7"/>
  <c r="E58" i="7"/>
  <c r="BA57" i="7"/>
  <c r="AY57" i="7"/>
  <c r="AW57" i="7"/>
  <c r="AU57" i="7"/>
  <c r="AS57" i="7"/>
  <c r="AQ57" i="7"/>
  <c r="AO57" i="7"/>
  <c r="AM57" i="7"/>
  <c r="AK57" i="7"/>
  <c r="AI57" i="7"/>
  <c r="AG57" i="7"/>
  <c r="AE57" i="7"/>
  <c r="AC57" i="7"/>
  <c r="AA57" i="7"/>
  <c r="Y57" i="7"/>
  <c r="W57" i="7"/>
  <c r="U57" i="7"/>
  <c r="S57" i="7"/>
  <c r="Q57" i="7"/>
  <c r="O57" i="7"/>
  <c r="M57" i="7"/>
  <c r="K57" i="7"/>
  <c r="I57" i="7"/>
  <c r="G57" i="7"/>
  <c r="E57" i="7"/>
  <c r="B53" i="7"/>
  <c r="AV93" i="7"/>
  <c r="B27" i="7"/>
  <c r="B390" i="6"/>
  <c r="BA386" i="6"/>
  <c r="AY386" i="6"/>
  <c r="AW386" i="6"/>
  <c r="AU386" i="6"/>
  <c r="AS386" i="6"/>
  <c r="AQ386" i="6"/>
  <c r="AO386" i="6"/>
  <c r="AM386" i="6"/>
  <c r="AK386" i="6"/>
  <c r="AI386" i="6"/>
  <c r="AG386" i="6"/>
  <c r="AE386" i="6"/>
  <c r="AC386" i="6"/>
  <c r="AA386" i="6"/>
  <c r="Y386" i="6"/>
  <c r="W386" i="6"/>
  <c r="U386" i="6"/>
  <c r="S386" i="6"/>
  <c r="Q386" i="6"/>
  <c r="O386" i="6"/>
  <c r="M386" i="6"/>
  <c r="K386" i="6"/>
  <c r="I386" i="6"/>
  <c r="G386" i="6"/>
  <c r="E386" i="6"/>
  <c r="B379" i="6"/>
  <c r="BA375" i="6"/>
  <c r="AY375" i="6"/>
  <c r="AW375" i="6"/>
  <c r="AU375" i="6"/>
  <c r="AS375" i="6"/>
  <c r="AQ375" i="6"/>
  <c r="AO375" i="6"/>
  <c r="AM375" i="6"/>
  <c r="AK375" i="6"/>
  <c r="AI375" i="6"/>
  <c r="AG375" i="6"/>
  <c r="AE375" i="6"/>
  <c r="AC375" i="6"/>
  <c r="AA375" i="6"/>
  <c r="Y375" i="6"/>
  <c r="W375" i="6"/>
  <c r="U375" i="6"/>
  <c r="S375" i="6"/>
  <c r="Q375" i="6"/>
  <c r="O375" i="6"/>
  <c r="M375" i="6"/>
  <c r="K375" i="6"/>
  <c r="I375" i="6"/>
  <c r="G375" i="6"/>
  <c r="E375" i="6"/>
  <c r="B368" i="6"/>
  <c r="BA364" i="6"/>
  <c r="AY364" i="6"/>
  <c r="AW364" i="6"/>
  <c r="AU364" i="6"/>
  <c r="AS364" i="6"/>
  <c r="AQ364" i="6"/>
  <c r="AO364" i="6"/>
  <c r="AM364" i="6"/>
  <c r="AK364" i="6"/>
  <c r="AI364" i="6"/>
  <c r="AG364" i="6"/>
  <c r="AE364" i="6"/>
  <c r="AC364" i="6"/>
  <c r="AA364" i="6"/>
  <c r="Y364" i="6"/>
  <c r="W364" i="6"/>
  <c r="U364" i="6"/>
  <c r="S364" i="6"/>
  <c r="Q364" i="6"/>
  <c r="O364" i="6"/>
  <c r="M364" i="6"/>
  <c r="K364" i="6"/>
  <c r="I364" i="6"/>
  <c r="G364" i="6"/>
  <c r="E364" i="6"/>
  <c r="B357" i="6"/>
  <c r="BA353" i="6"/>
  <c r="AY353" i="6"/>
  <c r="AW353" i="6"/>
  <c r="AU353" i="6"/>
  <c r="AS353" i="6"/>
  <c r="AQ353" i="6"/>
  <c r="AO353" i="6"/>
  <c r="AM353" i="6"/>
  <c r="AK353" i="6"/>
  <c r="AI353" i="6"/>
  <c r="AG353" i="6"/>
  <c r="AE353" i="6"/>
  <c r="AC353" i="6"/>
  <c r="AA353" i="6"/>
  <c r="Y353" i="6"/>
  <c r="W353" i="6"/>
  <c r="U353" i="6"/>
  <c r="S353" i="6"/>
  <c r="Q353" i="6"/>
  <c r="O353" i="6"/>
  <c r="M353" i="6"/>
  <c r="K353" i="6"/>
  <c r="I353" i="6"/>
  <c r="G353" i="6"/>
  <c r="E353" i="6"/>
  <c r="B346" i="6"/>
  <c r="BA342" i="6"/>
  <c r="AY342" i="6"/>
  <c r="AW342" i="6"/>
  <c r="AU342" i="6"/>
  <c r="AS342" i="6"/>
  <c r="AQ342" i="6"/>
  <c r="AO342" i="6"/>
  <c r="AM342" i="6"/>
  <c r="AK342" i="6"/>
  <c r="AI342" i="6"/>
  <c r="AG342" i="6"/>
  <c r="AE342" i="6"/>
  <c r="AC342" i="6"/>
  <c r="AA342" i="6"/>
  <c r="Y342" i="6"/>
  <c r="W342" i="6"/>
  <c r="U342" i="6"/>
  <c r="S342" i="6"/>
  <c r="Q342" i="6"/>
  <c r="O342" i="6"/>
  <c r="M342" i="6"/>
  <c r="K342" i="6"/>
  <c r="I342" i="6"/>
  <c r="G342" i="6"/>
  <c r="E342" i="6"/>
  <c r="B335" i="6"/>
  <c r="BA331" i="6"/>
  <c r="AY331" i="6"/>
  <c r="AW331" i="6"/>
  <c r="AU331" i="6"/>
  <c r="AS331" i="6"/>
  <c r="AQ331" i="6"/>
  <c r="AO331" i="6"/>
  <c r="AM331" i="6"/>
  <c r="AK331" i="6"/>
  <c r="AI331" i="6"/>
  <c r="AG331" i="6"/>
  <c r="AE331" i="6"/>
  <c r="AC331" i="6"/>
  <c r="AA331" i="6"/>
  <c r="Y331" i="6"/>
  <c r="W331" i="6"/>
  <c r="U331" i="6"/>
  <c r="S331" i="6"/>
  <c r="Q331" i="6"/>
  <c r="O331" i="6"/>
  <c r="M331" i="6"/>
  <c r="K331" i="6"/>
  <c r="I331" i="6"/>
  <c r="G331" i="6"/>
  <c r="E331" i="6"/>
  <c r="B324" i="6"/>
  <c r="BA320" i="6"/>
  <c r="AY320" i="6"/>
  <c r="AW320" i="6"/>
  <c r="AU320" i="6"/>
  <c r="AS320" i="6"/>
  <c r="AQ320" i="6"/>
  <c r="AO320" i="6"/>
  <c r="AM320" i="6"/>
  <c r="AK320" i="6"/>
  <c r="AI320" i="6"/>
  <c r="AG320" i="6"/>
  <c r="AE320" i="6"/>
  <c r="AC320" i="6"/>
  <c r="AA320" i="6"/>
  <c r="Y320" i="6"/>
  <c r="W320" i="6"/>
  <c r="U320" i="6"/>
  <c r="S320" i="6"/>
  <c r="Q320" i="6"/>
  <c r="O320" i="6"/>
  <c r="M320" i="6"/>
  <c r="K320" i="6"/>
  <c r="I320" i="6"/>
  <c r="G320" i="6"/>
  <c r="E320" i="6"/>
  <c r="B313" i="6"/>
  <c r="BA309" i="6"/>
  <c r="AY309" i="6"/>
  <c r="AW309" i="6"/>
  <c r="AU309" i="6"/>
  <c r="AS309" i="6"/>
  <c r="AQ309" i="6"/>
  <c r="AO309" i="6"/>
  <c r="AM309" i="6"/>
  <c r="AK309" i="6"/>
  <c r="AI309" i="6"/>
  <c r="AG309" i="6"/>
  <c r="AE309" i="6"/>
  <c r="AC309" i="6"/>
  <c r="AA309" i="6"/>
  <c r="Y309" i="6"/>
  <c r="W309" i="6"/>
  <c r="U309" i="6"/>
  <c r="S309" i="6"/>
  <c r="Q309" i="6"/>
  <c r="O309" i="6"/>
  <c r="M309" i="6"/>
  <c r="K309" i="6"/>
  <c r="I309" i="6"/>
  <c r="G309" i="6"/>
  <c r="E309" i="6"/>
  <c r="B302" i="6"/>
  <c r="BA298" i="6"/>
  <c r="AY298" i="6"/>
  <c r="AW298" i="6"/>
  <c r="AU298" i="6"/>
  <c r="AS298" i="6"/>
  <c r="AQ298" i="6"/>
  <c r="AO298" i="6"/>
  <c r="AM298" i="6"/>
  <c r="AK298" i="6"/>
  <c r="AI298" i="6"/>
  <c r="AG298" i="6"/>
  <c r="AE298" i="6"/>
  <c r="AC298" i="6"/>
  <c r="AA298" i="6"/>
  <c r="Y298" i="6"/>
  <c r="W298" i="6"/>
  <c r="U298" i="6"/>
  <c r="S298" i="6"/>
  <c r="Q298" i="6"/>
  <c r="O298" i="6"/>
  <c r="M298" i="6"/>
  <c r="K298" i="6"/>
  <c r="I298" i="6"/>
  <c r="G298" i="6"/>
  <c r="E298" i="6"/>
  <c r="B291" i="6"/>
  <c r="BA287" i="6"/>
  <c r="AY287" i="6"/>
  <c r="AW287" i="6"/>
  <c r="AU287" i="6"/>
  <c r="AS287" i="6"/>
  <c r="AQ287" i="6"/>
  <c r="AO287" i="6"/>
  <c r="AM287" i="6"/>
  <c r="AK287" i="6"/>
  <c r="AI287" i="6"/>
  <c r="AG287" i="6"/>
  <c r="AE287" i="6"/>
  <c r="AC287" i="6"/>
  <c r="AA287" i="6"/>
  <c r="Y287" i="6"/>
  <c r="W287" i="6"/>
  <c r="U287" i="6"/>
  <c r="S287" i="6"/>
  <c r="Q287" i="6"/>
  <c r="O287" i="6"/>
  <c r="M287" i="6"/>
  <c r="K287" i="6"/>
  <c r="I287" i="6"/>
  <c r="G287" i="6"/>
  <c r="E287" i="6"/>
  <c r="B280" i="6"/>
  <c r="BA276" i="6"/>
  <c r="AY276" i="6"/>
  <c r="AW276" i="6"/>
  <c r="AU276" i="6"/>
  <c r="AS276" i="6"/>
  <c r="AQ276" i="6"/>
  <c r="AO276" i="6"/>
  <c r="AM276" i="6"/>
  <c r="AK276" i="6"/>
  <c r="AI276" i="6"/>
  <c r="AG276" i="6"/>
  <c r="AE276" i="6"/>
  <c r="AC276" i="6"/>
  <c r="AA276" i="6"/>
  <c r="Y276" i="6"/>
  <c r="W276" i="6"/>
  <c r="U276" i="6"/>
  <c r="S276" i="6"/>
  <c r="Q276" i="6"/>
  <c r="O276" i="6"/>
  <c r="M276" i="6"/>
  <c r="K276" i="6"/>
  <c r="I276" i="6"/>
  <c r="G276" i="6"/>
  <c r="E276" i="6"/>
  <c r="B269" i="6"/>
  <c r="BA265" i="6"/>
  <c r="AY265" i="6"/>
  <c r="AW265" i="6"/>
  <c r="AU265" i="6"/>
  <c r="AS265" i="6"/>
  <c r="AQ265" i="6"/>
  <c r="AO265" i="6"/>
  <c r="AM265" i="6"/>
  <c r="AK265" i="6"/>
  <c r="AI265" i="6"/>
  <c r="AG265" i="6"/>
  <c r="AE265" i="6"/>
  <c r="AC265" i="6"/>
  <c r="AA265" i="6"/>
  <c r="Y265" i="6"/>
  <c r="W265" i="6"/>
  <c r="U265" i="6"/>
  <c r="S265" i="6"/>
  <c r="Q265" i="6"/>
  <c r="O265" i="6"/>
  <c r="M265" i="6"/>
  <c r="K265" i="6"/>
  <c r="I265" i="6"/>
  <c r="G265" i="6"/>
  <c r="E265" i="6"/>
  <c r="B258" i="6"/>
  <c r="BA254" i="6"/>
  <c r="AY254" i="6"/>
  <c r="AW254" i="6"/>
  <c r="AU254" i="6"/>
  <c r="AS254" i="6"/>
  <c r="AQ254" i="6"/>
  <c r="AO254" i="6"/>
  <c r="AM254" i="6"/>
  <c r="AK254" i="6"/>
  <c r="AI254" i="6"/>
  <c r="AG254" i="6"/>
  <c r="AE254" i="6"/>
  <c r="AC254" i="6"/>
  <c r="AA254" i="6"/>
  <c r="Y254" i="6"/>
  <c r="W254" i="6"/>
  <c r="U254" i="6"/>
  <c r="S254" i="6"/>
  <c r="Q254" i="6"/>
  <c r="O254" i="6"/>
  <c r="M254" i="6"/>
  <c r="K254" i="6"/>
  <c r="I254" i="6"/>
  <c r="G254" i="6"/>
  <c r="E254" i="6"/>
  <c r="B247" i="6"/>
  <c r="BA243" i="6"/>
  <c r="AY243" i="6"/>
  <c r="AW243" i="6"/>
  <c r="AU243" i="6"/>
  <c r="AS243" i="6"/>
  <c r="AQ243" i="6"/>
  <c r="AO243" i="6"/>
  <c r="AM243" i="6"/>
  <c r="AK243" i="6"/>
  <c r="AI243" i="6"/>
  <c r="AG243" i="6"/>
  <c r="AE243" i="6"/>
  <c r="AC243" i="6"/>
  <c r="AA243" i="6"/>
  <c r="Y243" i="6"/>
  <c r="W243" i="6"/>
  <c r="U243" i="6"/>
  <c r="S243" i="6"/>
  <c r="Q243" i="6"/>
  <c r="O243" i="6"/>
  <c r="M243" i="6"/>
  <c r="K243" i="6"/>
  <c r="I243" i="6"/>
  <c r="G243" i="6"/>
  <c r="E243" i="6"/>
  <c r="B236" i="6"/>
  <c r="BA232" i="6"/>
  <c r="AY232" i="6"/>
  <c r="AW232" i="6"/>
  <c r="AU232" i="6"/>
  <c r="AS232" i="6"/>
  <c r="AQ232" i="6"/>
  <c r="AO232" i="6"/>
  <c r="AM232" i="6"/>
  <c r="AK232" i="6"/>
  <c r="AI232" i="6"/>
  <c r="AG232" i="6"/>
  <c r="AE232" i="6"/>
  <c r="AC232" i="6"/>
  <c r="AA232" i="6"/>
  <c r="Y232" i="6"/>
  <c r="W232" i="6"/>
  <c r="U232" i="6"/>
  <c r="S232" i="6"/>
  <c r="Q232" i="6"/>
  <c r="O232" i="6"/>
  <c r="M232" i="6"/>
  <c r="K232" i="6"/>
  <c r="I232" i="6"/>
  <c r="G232" i="6"/>
  <c r="E232" i="6"/>
  <c r="B225" i="6"/>
  <c r="BA221" i="6"/>
  <c r="AY221" i="6"/>
  <c r="AW221" i="6"/>
  <c r="AU221" i="6"/>
  <c r="AS221" i="6"/>
  <c r="AQ221" i="6"/>
  <c r="AO221" i="6"/>
  <c r="AM221" i="6"/>
  <c r="AK221" i="6"/>
  <c r="AI221" i="6"/>
  <c r="AG221" i="6"/>
  <c r="AE221" i="6"/>
  <c r="AC221" i="6"/>
  <c r="AA221" i="6"/>
  <c r="Y221" i="6"/>
  <c r="W221" i="6"/>
  <c r="U221" i="6"/>
  <c r="S221" i="6"/>
  <c r="Q221" i="6"/>
  <c r="O221" i="6"/>
  <c r="M221" i="6"/>
  <c r="K221" i="6"/>
  <c r="I221" i="6"/>
  <c r="G221" i="6"/>
  <c r="E221" i="6"/>
  <c r="B214" i="6"/>
  <c r="BA210" i="6"/>
  <c r="AY210" i="6"/>
  <c r="AW210" i="6"/>
  <c r="AU210" i="6"/>
  <c r="AS210" i="6"/>
  <c r="AQ210" i="6"/>
  <c r="AO210" i="6"/>
  <c r="AM210" i="6"/>
  <c r="AK210" i="6"/>
  <c r="AI210" i="6"/>
  <c r="AG210" i="6"/>
  <c r="AE210" i="6"/>
  <c r="AC210" i="6"/>
  <c r="AA210" i="6"/>
  <c r="Y210" i="6"/>
  <c r="W210" i="6"/>
  <c r="U210" i="6"/>
  <c r="S210" i="6"/>
  <c r="Q210" i="6"/>
  <c r="O210" i="6"/>
  <c r="M210" i="6"/>
  <c r="K210" i="6"/>
  <c r="I210" i="6"/>
  <c r="G210" i="6"/>
  <c r="E210" i="6"/>
  <c r="B203" i="6"/>
  <c r="BA199" i="6"/>
  <c r="AY199" i="6"/>
  <c r="AW199" i="6"/>
  <c r="AU199" i="6"/>
  <c r="AS199" i="6"/>
  <c r="AQ199" i="6"/>
  <c r="AO199" i="6"/>
  <c r="AM199" i="6"/>
  <c r="AK199" i="6"/>
  <c r="AI199" i="6"/>
  <c r="AG199" i="6"/>
  <c r="AE199" i="6"/>
  <c r="AC199" i="6"/>
  <c r="AA199" i="6"/>
  <c r="Y199" i="6"/>
  <c r="W199" i="6"/>
  <c r="U199" i="6"/>
  <c r="S199" i="6"/>
  <c r="Q199" i="6"/>
  <c r="O199" i="6"/>
  <c r="M199" i="6"/>
  <c r="K199" i="6"/>
  <c r="I199" i="6"/>
  <c r="G199" i="6"/>
  <c r="E199" i="6"/>
  <c r="B192" i="6"/>
  <c r="BA188" i="6"/>
  <c r="AY188" i="6"/>
  <c r="AW188" i="6"/>
  <c r="AU188" i="6"/>
  <c r="AS188" i="6"/>
  <c r="AQ188" i="6"/>
  <c r="AO188" i="6"/>
  <c r="AM188" i="6"/>
  <c r="AK188" i="6"/>
  <c r="AI188" i="6"/>
  <c r="AG188" i="6"/>
  <c r="AE188" i="6"/>
  <c r="AC188" i="6"/>
  <c r="AA188" i="6"/>
  <c r="Y188" i="6"/>
  <c r="W188" i="6"/>
  <c r="U188" i="6"/>
  <c r="S188" i="6"/>
  <c r="Q188" i="6"/>
  <c r="O188" i="6"/>
  <c r="M188" i="6"/>
  <c r="K188" i="6"/>
  <c r="I188" i="6"/>
  <c r="G188" i="6"/>
  <c r="E188" i="6"/>
  <c r="B181" i="6"/>
  <c r="BA177" i="6"/>
  <c r="AY177" i="6"/>
  <c r="AW177" i="6"/>
  <c r="AU177" i="6"/>
  <c r="AS177" i="6"/>
  <c r="AQ177" i="6"/>
  <c r="AO177" i="6"/>
  <c r="AM177" i="6"/>
  <c r="AK177" i="6"/>
  <c r="AI177" i="6"/>
  <c r="AG177" i="6"/>
  <c r="AE177" i="6"/>
  <c r="AC177" i="6"/>
  <c r="AA177" i="6"/>
  <c r="Y177" i="6"/>
  <c r="W177" i="6"/>
  <c r="U177" i="6"/>
  <c r="S177" i="6"/>
  <c r="Q177" i="6"/>
  <c r="O177" i="6"/>
  <c r="M177" i="6"/>
  <c r="K177" i="6"/>
  <c r="I177" i="6"/>
  <c r="G177" i="6"/>
  <c r="E177" i="6"/>
  <c r="B170" i="6"/>
  <c r="BA166" i="6"/>
  <c r="AY166" i="6"/>
  <c r="AW166" i="6"/>
  <c r="AU166" i="6"/>
  <c r="AS166" i="6"/>
  <c r="AQ166" i="6"/>
  <c r="AO166" i="6"/>
  <c r="AM166" i="6"/>
  <c r="AK166" i="6"/>
  <c r="AI166" i="6"/>
  <c r="AG166" i="6"/>
  <c r="AE166" i="6"/>
  <c r="AC166" i="6"/>
  <c r="AA166" i="6"/>
  <c r="Y166" i="6"/>
  <c r="W166" i="6"/>
  <c r="U166" i="6"/>
  <c r="S166" i="6"/>
  <c r="Q166" i="6"/>
  <c r="O166" i="6"/>
  <c r="M166" i="6"/>
  <c r="K166" i="6"/>
  <c r="I166" i="6"/>
  <c r="G166" i="6"/>
  <c r="E166" i="6"/>
  <c r="B159" i="6"/>
  <c r="BA155" i="6"/>
  <c r="AY155" i="6"/>
  <c r="AW155" i="6"/>
  <c r="AU155" i="6"/>
  <c r="AS155" i="6"/>
  <c r="AQ155" i="6"/>
  <c r="AO155" i="6"/>
  <c r="AM155" i="6"/>
  <c r="AK155" i="6"/>
  <c r="AI155" i="6"/>
  <c r="AG155" i="6"/>
  <c r="AE155" i="6"/>
  <c r="AC155" i="6"/>
  <c r="AA155" i="6"/>
  <c r="Y155" i="6"/>
  <c r="W155" i="6"/>
  <c r="U155" i="6"/>
  <c r="S155" i="6"/>
  <c r="Q155" i="6"/>
  <c r="O155" i="6"/>
  <c r="M155" i="6"/>
  <c r="K155" i="6"/>
  <c r="I155" i="6"/>
  <c r="G155" i="6"/>
  <c r="E155" i="6"/>
  <c r="B148" i="6"/>
  <c r="BA144" i="6"/>
  <c r="AY144" i="6"/>
  <c r="AW144" i="6"/>
  <c r="AU144" i="6"/>
  <c r="AS144" i="6"/>
  <c r="AQ144" i="6"/>
  <c r="AO144" i="6"/>
  <c r="AM144" i="6"/>
  <c r="AK144" i="6"/>
  <c r="AI144" i="6"/>
  <c r="AG144" i="6"/>
  <c r="AE144" i="6"/>
  <c r="AC144" i="6"/>
  <c r="AA144" i="6"/>
  <c r="Y144" i="6"/>
  <c r="W144" i="6"/>
  <c r="U144" i="6"/>
  <c r="S144" i="6"/>
  <c r="Q144" i="6"/>
  <c r="O144" i="6"/>
  <c r="M144" i="6"/>
  <c r="K144" i="6"/>
  <c r="I144" i="6"/>
  <c r="G144" i="6"/>
  <c r="E144" i="6"/>
  <c r="B137" i="6"/>
  <c r="BA133" i="6"/>
  <c r="AY133" i="6"/>
  <c r="AW133" i="6"/>
  <c r="AU133" i="6"/>
  <c r="AS133" i="6"/>
  <c r="AQ133" i="6"/>
  <c r="AO133" i="6"/>
  <c r="AM133" i="6"/>
  <c r="AK133" i="6"/>
  <c r="AI133" i="6"/>
  <c r="AG133" i="6"/>
  <c r="AE133" i="6"/>
  <c r="AC133" i="6"/>
  <c r="AA133" i="6"/>
  <c r="Y133" i="6"/>
  <c r="W133" i="6"/>
  <c r="U133" i="6"/>
  <c r="S133" i="6"/>
  <c r="Q133" i="6"/>
  <c r="O133" i="6"/>
  <c r="M133" i="6"/>
  <c r="K133" i="6"/>
  <c r="I133" i="6"/>
  <c r="G133" i="6"/>
  <c r="E133" i="6"/>
  <c r="B126" i="6"/>
  <c r="BA122" i="6"/>
  <c r="AY122" i="6"/>
  <c r="AW122" i="6"/>
  <c r="AU122" i="6"/>
  <c r="AS122" i="6"/>
  <c r="AQ122" i="6"/>
  <c r="AO122" i="6"/>
  <c r="AM122" i="6"/>
  <c r="AK122" i="6"/>
  <c r="AI122" i="6"/>
  <c r="AG122" i="6"/>
  <c r="AE122" i="6"/>
  <c r="AC122" i="6"/>
  <c r="AA122" i="6"/>
  <c r="Y122" i="6"/>
  <c r="W122" i="6"/>
  <c r="U122" i="6"/>
  <c r="S122" i="6"/>
  <c r="Q122" i="6"/>
  <c r="O122" i="6"/>
  <c r="M122" i="6"/>
  <c r="K122" i="6"/>
  <c r="I122" i="6"/>
  <c r="G122" i="6"/>
  <c r="E122" i="6"/>
  <c r="BA115" i="6"/>
  <c r="AY115" i="6"/>
  <c r="AW115" i="6"/>
  <c r="AU115" i="6"/>
  <c r="AS115" i="6"/>
  <c r="AQ115" i="6"/>
  <c r="AO115" i="6"/>
  <c r="AM115" i="6"/>
  <c r="AK115" i="6"/>
  <c r="AI115" i="6"/>
  <c r="AG115" i="6"/>
  <c r="AE115" i="6"/>
  <c r="AC115" i="6"/>
  <c r="AA115" i="6"/>
  <c r="Y115" i="6"/>
  <c r="W115" i="6"/>
  <c r="U115" i="6"/>
  <c r="S115" i="6"/>
  <c r="Q115" i="6"/>
  <c r="O115" i="6"/>
  <c r="M115" i="6"/>
  <c r="K115" i="6"/>
  <c r="I115" i="6"/>
  <c r="G115" i="6"/>
  <c r="E115" i="6"/>
  <c r="BA114" i="6"/>
  <c r="BA185" i="6" s="1"/>
  <c r="AY114" i="6"/>
  <c r="AW114" i="6"/>
  <c r="AW147" i="6" s="1"/>
  <c r="AU114" i="6"/>
  <c r="AU147" i="6" s="1"/>
  <c r="AS114" i="6"/>
  <c r="AS174" i="6" s="1"/>
  <c r="AQ114" i="6"/>
  <c r="AO114" i="6"/>
  <c r="AO147" i="6" s="1"/>
  <c r="AM114" i="6"/>
  <c r="AM152" i="6" s="1"/>
  <c r="AK114" i="6"/>
  <c r="AI114" i="6"/>
  <c r="AG114" i="6"/>
  <c r="AG147" i="6" s="1"/>
  <c r="AE114" i="6"/>
  <c r="AE147" i="6" s="1"/>
  <c r="AC114" i="6"/>
  <c r="AC163" i="6" s="1"/>
  <c r="AA114" i="6"/>
  <c r="Y114" i="6"/>
  <c r="Y147" i="6" s="1"/>
  <c r="W114" i="6"/>
  <c r="W130" i="6" s="1"/>
  <c r="U114" i="6"/>
  <c r="U169" i="6" s="1"/>
  <c r="S114" i="6"/>
  <c r="S158" i="6" s="1"/>
  <c r="Q114" i="6"/>
  <c r="Q147" i="6" s="1"/>
  <c r="O114" i="6"/>
  <c r="O141" i="6" s="1"/>
  <c r="M114" i="6"/>
  <c r="M125" i="6" s="1"/>
  <c r="K114" i="6"/>
  <c r="I114" i="6"/>
  <c r="G114" i="6"/>
  <c r="G125" i="6" s="1"/>
  <c r="E114" i="6"/>
  <c r="BA113" i="6"/>
  <c r="AY113" i="6"/>
  <c r="AW113" i="6"/>
  <c r="AU113" i="6"/>
  <c r="AS113" i="6"/>
  <c r="AQ113" i="6"/>
  <c r="AO113" i="6"/>
  <c r="AM113" i="6"/>
  <c r="AK113" i="6"/>
  <c r="AI113" i="6"/>
  <c r="AG113" i="6"/>
  <c r="AE113" i="6"/>
  <c r="AC113" i="6"/>
  <c r="AA113" i="6"/>
  <c r="Y113" i="6"/>
  <c r="W113" i="6"/>
  <c r="U113" i="6"/>
  <c r="S113" i="6"/>
  <c r="Q113" i="6"/>
  <c r="O113" i="6"/>
  <c r="M113" i="6"/>
  <c r="K113" i="6"/>
  <c r="I113" i="6"/>
  <c r="G113" i="6"/>
  <c r="E113" i="6"/>
  <c r="AQ112" i="6"/>
  <c r="AO112" i="6"/>
  <c r="AM112" i="6"/>
  <c r="AK112" i="6"/>
  <c r="AI112" i="6"/>
  <c r="AG112" i="6"/>
  <c r="AE112" i="6"/>
  <c r="AC112" i="6"/>
  <c r="AA112" i="6"/>
  <c r="Y112" i="6"/>
  <c r="W112" i="6"/>
  <c r="S112" i="6"/>
  <c r="Q112" i="6"/>
  <c r="O112" i="6"/>
  <c r="M112" i="6"/>
  <c r="K112" i="6"/>
  <c r="Y111" i="6"/>
  <c r="W111" i="6"/>
  <c r="O111" i="6"/>
  <c r="M111" i="6"/>
  <c r="O110" i="6"/>
  <c r="M110" i="6"/>
  <c r="B109" i="6"/>
  <c r="AZ87" i="6"/>
  <c r="AX87" i="6"/>
  <c r="AV87" i="6"/>
  <c r="AT87" i="6"/>
  <c r="AR87" i="6"/>
  <c r="AP87" i="6"/>
  <c r="AN87" i="6"/>
  <c r="AL87" i="6"/>
  <c r="AJ87" i="6"/>
  <c r="AH87" i="6"/>
  <c r="AF87" i="6"/>
  <c r="AD87" i="6"/>
  <c r="AB87" i="6"/>
  <c r="Z87" i="6"/>
  <c r="X87" i="6"/>
  <c r="V87" i="6"/>
  <c r="T87" i="6"/>
  <c r="R87" i="6"/>
  <c r="P87" i="6"/>
  <c r="N87" i="6"/>
  <c r="L87" i="6"/>
  <c r="J87" i="6"/>
  <c r="H87" i="6"/>
  <c r="F87" i="6"/>
  <c r="AZ86" i="6"/>
  <c r="AX86" i="6"/>
  <c r="AV86" i="6"/>
  <c r="AT86" i="6"/>
  <c r="AR86" i="6"/>
  <c r="AP86" i="6"/>
  <c r="AN86" i="6"/>
  <c r="AL86" i="6"/>
  <c r="AJ86" i="6"/>
  <c r="AH86" i="6"/>
  <c r="AF86" i="6"/>
  <c r="AD86" i="6"/>
  <c r="AB86" i="6"/>
  <c r="Z86" i="6"/>
  <c r="X86" i="6"/>
  <c r="V86" i="6"/>
  <c r="T86" i="6"/>
  <c r="R86" i="6"/>
  <c r="P86" i="6"/>
  <c r="N86" i="6"/>
  <c r="L86" i="6"/>
  <c r="J86" i="6"/>
  <c r="H86" i="6"/>
  <c r="F86" i="6"/>
  <c r="AV85" i="6"/>
  <c r="AT85" i="6"/>
  <c r="AR85" i="6"/>
  <c r="AP85" i="6"/>
  <c r="AN85" i="6"/>
  <c r="AL85" i="6"/>
  <c r="AJ85" i="6"/>
  <c r="AH85" i="6"/>
  <c r="AF85" i="6"/>
  <c r="AD85" i="6"/>
  <c r="AB85" i="6"/>
  <c r="Z85" i="6"/>
  <c r="X85" i="6"/>
  <c r="V85" i="6"/>
  <c r="T85" i="6"/>
  <c r="R85" i="6"/>
  <c r="P85" i="6"/>
  <c r="N85" i="6"/>
  <c r="L85" i="6"/>
  <c r="J85" i="6"/>
  <c r="H85" i="6"/>
  <c r="F85" i="6"/>
  <c r="AV84" i="6"/>
  <c r="AT84" i="6"/>
  <c r="AR84" i="6"/>
  <c r="AP84" i="6"/>
  <c r="AN84" i="6"/>
  <c r="AL84" i="6"/>
  <c r="AJ84" i="6"/>
  <c r="AH84" i="6"/>
  <c r="AF84" i="6"/>
  <c r="AD84" i="6"/>
  <c r="AB84" i="6"/>
  <c r="Z84" i="6"/>
  <c r="X84" i="6"/>
  <c r="V84" i="6"/>
  <c r="T84" i="6"/>
  <c r="R84" i="6"/>
  <c r="P84" i="6"/>
  <c r="N84" i="6"/>
  <c r="L84" i="6"/>
  <c r="J84" i="6"/>
  <c r="H84" i="6"/>
  <c r="F84" i="6"/>
  <c r="AN81" i="6"/>
  <c r="AL81" i="6"/>
  <c r="AJ81" i="6"/>
  <c r="AH81" i="6"/>
  <c r="AF81" i="6"/>
  <c r="AD81" i="6"/>
  <c r="AB81" i="6"/>
  <c r="Z81" i="6"/>
  <c r="X81" i="6"/>
  <c r="V81" i="6"/>
  <c r="T81" i="6"/>
  <c r="R81" i="6"/>
  <c r="P81" i="6"/>
  <c r="AN80" i="6"/>
  <c r="AL80" i="6"/>
  <c r="AJ80" i="6"/>
  <c r="AH80" i="6"/>
  <c r="AF80" i="6"/>
  <c r="AD80" i="6"/>
  <c r="AB80" i="6"/>
  <c r="Z80" i="6"/>
  <c r="X80" i="6"/>
  <c r="V80" i="6"/>
  <c r="T80" i="6"/>
  <c r="R80" i="6"/>
  <c r="P80" i="6"/>
  <c r="N80" i="6"/>
  <c r="BA59" i="6"/>
  <c r="AY59" i="6"/>
  <c r="AW59" i="6"/>
  <c r="AU59" i="6"/>
  <c r="AS59" i="6"/>
  <c r="AQ59" i="6"/>
  <c r="AO59" i="6"/>
  <c r="AM59" i="6"/>
  <c r="AK59" i="6"/>
  <c r="AI59" i="6"/>
  <c r="AG59" i="6"/>
  <c r="AE59" i="6"/>
  <c r="AC59" i="6"/>
  <c r="AA59" i="6"/>
  <c r="Y59" i="6"/>
  <c r="W59" i="6"/>
  <c r="U59" i="6"/>
  <c r="S59" i="6"/>
  <c r="Q59" i="6"/>
  <c r="O59" i="6"/>
  <c r="M59" i="6"/>
  <c r="K59" i="6"/>
  <c r="I59" i="6"/>
  <c r="G59" i="6"/>
  <c r="E59" i="6"/>
  <c r="BA58" i="6"/>
  <c r="AY58" i="6"/>
  <c r="AW58" i="6"/>
  <c r="AU58" i="6"/>
  <c r="AS58" i="6"/>
  <c r="AQ58" i="6"/>
  <c r="AO58" i="6"/>
  <c r="AM58" i="6"/>
  <c r="AK58" i="6"/>
  <c r="AI58" i="6"/>
  <c r="AG58" i="6"/>
  <c r="AE58" i="6"/>
  <c r="AC58" i="6"/>
  <c r="AA58" i="6"/>
  <c r="Y58" i="6"/>
  <c r="W58" i="6"/>
  <c r="U58" i="6"/>
  <c r="S58" i="6"/>
  <c r="Q58" i="6"/>
  <c r="O58" i="6"/>
  <c r="M58" i="6"/>
  <c r="L58" i="6"/>
  <c r="K58" i="6"/>
  <c r="I58" i="6"/>
  <c r="G58" i="6"/>
  <c r="E58" i="6"/>
  <c r="BA57" i="6"/>
  <c r="AY57" i="6"/>
  <c r="AW57" i="6"/>
  <c r="AU57" i="6"/>
  <c r="AS57" i="6"/>
  <c r="AQ57" i="6"/>
  <c r="AO57" i="6"/>
  <c r="AM57" i="6"/>
  <c r="AK57" i="6"/>
  <c r="AI57" i="6"/>
  <c r="AG57" i="6"/>
  <c r="AE57" i="6"/>
  <c r="AC57" i="6"/>
  <c r="AA57" i="6"/>
  <c r="Y57" i="6"/>
  <c r="W57" i="6"/>
  <c r="U57" i="6"/>
  <c r="S57" i="6"/>
  <c r="Q57" i="6"/>
  <c r="O57" i="6"/>
  <c r="M57" i="6"/>
  <c r="K57" i="6"/>
  <c r="I57" i="6"/>
  <c r="G57" i="6"/>
  <c r="E57" i="6"/>
  <c r="B53" i="6"/>
  <c r="K24" i="6"/>
  <c r="I24" i="6"/>
  <c r="G24" i="6"/>
  <c r="E24" i="6"/>
  <c r="K19" i="6"/>
  <c r="I19" i="6"/>
  <c r="G19" i="6"/>
  <c r="E19" i="6"/>
  <c r="AP93" i="6"/>
  <c r="B38" i="6"/>
  <c r="M9" i="3"/>
  <c r="M13" i="3" s="1"/>
  <c r="L9" i="3"/>
  <c r="L13" i="3" s="1"/>
  <c r="K9" i="3"/>
  <c r="K13" i="3" s="1"/>
  <c r="J9" i="3"/>
  <c r="J13" i="3" s="1"/>
  <c r="I9" i="3"/>
  <c r="I15" i="3" s="1"/>
  <c r="H9" i="3"/>
  <c r="H13" i="3" s="1"/>
  <c r="G9" i="3"/>
  <c r="G13" i="3" s="1"/>
  <c r="F9" i="3"/>
  <c r="F15" i="3" s="1"/>
  <c r="E9" i="3"/>
  <c r="E13" i="3" s="1"/>
  <c r="D9" i="3"/>
  <c r="D13" i="3" s="1"/>
  <c r="C9" i="3"/>
  <c r="C13" i="3" s="1"/>
  <c r="B9" i="3"/>
  <c r="B13" i="3" s="1"/>
  <c r="O47" i="2"/>
  <c r="N47" i="2"/>
  <c r="M47" i="2"/>
  <c r="L47" i="2"/>
  <c r="K47" i="2"/>
  <c r="J47" i="2"/>
  <c r="I47" i="2"/>
  <c r="H47" i="2"/>
  <c r="G47" i="2"/>
  <c r="F47" i="2"/>
  <c r="E47" i="2"/>
  <c r="D47" i="2"/>
  <c r="O40" i="2"/>
  <c r="N40" i="2"/>
  <c r="M40" i="2"/>
  <c r="L40" i="2"/>
  <c r="K40" i="2"/>
  <c r="J40" i="2"/>
  <c r="I40" i="2"/>
  <c r="H40" i="2"/>
  <c r="G40" i="2"/>
  <c r="F40" i="2"/>
  <c r="E40" i="2"/>
  <c r="D40" i="2"/>
  <c r="O22" i="2"/>
  <c r="N22" i="2"/>
  <c r="M22" i="2"/>
  <c r="L22" i="2"/>
  <c r="K22" i="2"/>
  <c r="J22" i="2"/>
  <c r="I22" i="2"/>
  <c r="H22" i="2"/>
  <c r="G22" i="2"/>
  <c r="F22" i="2"/>
  <c r="E22" i="2"/>
  <c r="D22" i="2"/>
  <c r="O7" i="2"/>
  <c r="O20" i="2" s="1"/>
  <c r="N7" i="2"/>
  <c r="N20" i="2" s="1"/>
  <c r="M7" i="2"/>
  <c r="M20" i="2" s="1"/>
  <c r="L7" i="2"/>
  <c r="L20" i="2" s="1"/>
  <c r="K7" i="2"/>
  <c r="K20" i="2" s="1"/>
  <c r="J7" i="2"/>
  <c r="J20" i="2" s="1"/>
  <c r="I7" i="2"/>
  <c r="I20" i="2" s="1"/>
  <c r="H7" i="2"/>
  <c r="H20" i="2" s="1"/>
  <c r="G7" i="2"/>
  <c r="G20" i="2" s="1"/>
  <c r="F7" i="2"/>
  <c r="F20" i="2" s="1"/>
  <c r="E7" i="2"/>
  <c r="E20" i="2" s="1"/>
  <c r="D7" i="2"/>
  <c r="D20" i="2" s="1"/>
  <c r="P55" i="1"/>
  <c r="O48" i="1"/>
  <c r="N48" i="1"/>
  <c r="M48" i="1"/>
  <c r="L48" i="1"/>
  <c r="K48" i="1"/>
  <c r="J48" i="1"/>
  <c r="I48" i="1"/>
  <c r="H48" i="1"/>
  <c r="G48" i="1"/>
  <c r="F48" i="1"/>
  <c r="E48" i="1"/>
  <c r="D48" i="1"/>
  <c r="O41" i="1"/>
  <c r="N41" i="1"/>
  <c r="M41" i="1"/>
  <c r="L41" i="1"/>
  <c r="K41" i="1"/>
  <c r="J41" i="1"/>
  <c r="I41" i="1"/>
  <c r="H41" i="1"/>
  <c r="G41" i="1"/>
  <c r="F41" i="1"/>
  <c r="E41" i="1"/>
  <c r="D41" i="1"/>
  <c r="O23" i="1"/>
  <c r="N23" i="1"/>
  <c r="M23" i="1"/>
  <c r="L23" i="1"/>
  <c r="K23" i="1"/>
  <c r="J23" i="1"/>
  <c r="I23" i="1"/>
  <c r="H23" i="1"/>
  <c r="G23" i="1"/>
  <c r="F23" i="1"/>
  <c r="D23" i="1"/>
  <c r="O22" i="1"/>
  <c r="O24" i="1" s="1"/>
  <c r="N22" i="1"/>
  <c r="N24" i="1" s="1"/>
  <c r="M22" i="1"/>
  <c r="M24" i="1" s="1"/>
  <c r="L22" i="1"/>
  <c r="L24" i="1" s="1"/>
  <c r="K22" i="1"/>
  <c r="K24" i="1" s="1"/>
  <c r="J22" i="1"/>
  <c r="J24" i="1" s="1"/>
  <c r="I22" i="1"/>
  <c r="I24" i="1" s="1"/>
  <c r="H22" i="1"/>
  <c r="H24" i="1" s="1"/>
  <c r="G22" i="1"/>
  <c r="G24" i="1" s="1"/>
  <c r="F22" i="1"/>
  <c r="F24" i="1" s="1"/>
  <c r="E22" i="1"/>
  <c r="E24" i="1" s="1"/>
  <c r="D22" i="1"/>
  <c r="D24" i="1" s="1"/>
  <c r="O8" i="1"/>
  <c r="O21" i="1" s="1"/>
  <c r="O20" i="1" s="1"/>
  <c r="N8" i="1"/>
  <c r="N21" i="1" s="1"/>
  <c r="N20" i="1" s="1"/>
  <c r="M8" i="1"/>
  <c r="M21" i="1" s="1"/>
  <c r="M20" i="1" s="1"/>
  <c r="L8" i="1"/>
  <c r="L21" i="1" s="1"/>
  <c r="L20" i="1" s="1"/>
  <c r="K8" i="1"/>
  <c r="K21" i="1" s="1"/>
  <c r="K20" i="1" s="1"/>
  <c r="J8" i="1"/>
  <c r="J21" i="1" s="1"/>
  <c r="J20" i="1" s="1"/>
  <c r="I8" i="1"/>
  <c r="I21" i="1" s="1"/>
  <c r="I20" i="1" s="1"/>
  <c r="H8" i="1"/>
  <c r="H21" i="1" s="1"/>
  <c r="H20" i="1" s="1"/>
  <c r="G8" i="1"/>
  <c r="G21" i="1" s="1"/>
  <c r="G20" i="1" s="1"/>
  <c r="F8" i="1"/>
  <c r="F21" i="1" s="1"/>
  <c r="F20" i="1" s="1"/>
  <c r="E8" i="1"/>
  <c r="E21" i="1" s="1"/>
  <c r="E20" i="1" s="1"/>
  <c r="E25" i="1" s="1"/>
  <c r="D8" i="1"/>
  <c r="D21" i="1" s="1"/>
  <c r="D20" i="1" s="1"/>
  <c r="D25" i="1" l="1"/>
  <c r="D38" i="1" s="1"/>
  <c r="H15" i="10"/>
  <c r="K15" i="10"/>
  <c r="J15" i="10"/>
  <c r="I15" i="10"/>
  <c r="N15" i="10"/>
  <c r="F15" i="10"/>
  <c r="C15" i="10"/>
  <c r="G15" i="10"/>
  <c r="M15" i="10"/>
  <c r="E15" i="10"/>
  <c r="L15" i="10"/>
  <c r="D15" i="10"/>
  <c r="AI196" i="7"/>
  <c r="AI197" i="7" s="1"/>
  <c r="AI198" i="7" s="1"/>
  <c r="AI152" i="7"/>
  <c r="AI153" i="7" s="1"/>
  <c r="AI157" i="7" s="1"/>
  <c r="H90" i="7"/>
  <c r="Z90" i="7"/>
  <c r="M141" i="7"/>
  <c r="M142" i="7" s="1"/>
  <c r="M143" i="7" s="1"/>
  <c r="N90" i="7"/>
  <c r="K125" i="7"/>
  <c r="AS141" i="7"/>
  <c r="AS142" i="7" s="1"/>
  <c r="AS143" i="7" s="1"/>
  <c r="AS125" i="7"/>
  <c r="AS207" i="7"/>
  <c r="AS208" i="7" s="1"/>
  <c r="AS212" i="7" s="1"/>
  <c r="AH90" i="6"/>
  <c r="W125" i="6"/>
  <c r="AR90" i="7"/>
  <c r="S147" i="7"/>
  <c r="AM180" i="7"/>
  <c r="AS125" i="6"/>
  <c r="AJ90" i="7"/>
  <c r="AK130" i="7"/>
  <c r="AK131" i="7" s="1"/>
  <c r="AK132" i="7" s="1"/>
  <c r="X90" i="7"/>
  <c r="AN90" i="7"/>
  <c r="G119" i="7"/>
  <c r="G120" i="7" s="1"/>
  <c r="G121" i="7" s="1"/>
  <c r="AA136" i="7"/>
  <c r="AQ119" i="7"/>
  <c r="AQ120" i="7" s="1"/>
  <c r="R90" i="7"/>
  <c r="K119" i="7"/>
  <c r="K120" i="7" s="1"/>
  <c r="AS119" i="7"/>
  <c r="AS120" i="7" s="1"/>
  <c r="AS124" i="7" s="1"/>
  <c r="M125" i="7"/>
  <c r="AY125" i="7"/>
  <c r="AM130" i="7"/>
  <c r="AM131" i="7" s="1"/>
  <c r="AM132" i="7" s="1"/>
  <c r="AC136" i="7"/>
  <c r="U141" i="7"/>
  <c r="U142" i="7" s="1"/>
  <c r="BA141" i="7"/>
  <c r="BA142" i="7" s="1"/>
  <c r="AC147" i="7"/>
  <c r="AQ152" i="7"/>
  <c r="AQ153" i="7" s="1"/>
  <c r="AQ154" i="7" s="1"/>
  <c r="S163" i="7"/>
  <c r="Q174" i="7"/>
  <c r="Q175" i="7" s="1"/>
  <c r="Q179" i="7" s="1"/>
  <c r="AQ196" i="7"/>
  <c r="AQ197" i="7" s="1"/>
  <c r="AQ198" i="7" s="1"/>
  <c r="AE130" i="6"/>
  <c r="AE131" i="6" s="1"/>
  <c r="V90" i="7"/>
  <c r="J90" i="7"/>
  <c r="AP90" i="7"/>
  <c r="M119" i="7"/>
  <c r="M120" i="7" s="1"/>
  <c r="M124" i="7" s="1"/>
  <c r="BA119" i="7"/>
  <c r="S125" i="7"/>
  <c r="AQ130" i="7"/>
  <c r="AQ131" i="7" s="1"/>
  <c r="AQ135" i="7" s="1"/>
  <c r="AG136" i="7"/>
  <c r="W141" i="7"/>
  <c r="W142" i="7" s="1"/>
  <c r="W146" i="7" s="1"/>
  <c r="AM147" i="7"/>
  <c r="AW152" i="7"/>
  <c r="AA163" i="7"/>
  <c r="AA164" i="7" s="1"/>
  <c r="AA165" i="7" s="1"/>
  <c r="S174" i="7"/>
  <c r="S175" i="7" s="1"/>
  <c r="S179" i="7" s="1"/>
  <c r="S185" i="7"/>
  <c r="S186" i="7" s="1"/>
  <c r="S187" i="7" s="1"/>
  <c r="AY196" i="7"/>
  <c r="AY197" i="7" s="1"/>
  <c r="AY201" i="7" s="1"/>
  <c r="G213" i="7"/>
  <c r="AE119" i="6"/>
  <c r="AE120" i="6" s="1"/>
  <c r="AE124" i="6" s="1"/>
  <c r="AU130" i="6"/>
  <c r="AU131" i="6" s="1"/>
  <c r="O152" i="6"/>
  <c r="O153" i="6" s="1"/>
  <c r="O157" i="6" s="1"/>
  <c r="AH90" i="7"/>
  <c r="T93" i="7"/>
  <c r="U119" i="7"/>
  <c r="U120" i="7" s="1"/>
  <c r="U124" i="7" s="1"/>
  <c r="AA125" i="7"/>
  <c r="K130" i="7"/>
  <c r="K131" i="7" s="1"/>
  <c r="K135" i="7" s="1"/>
  <c r="AS130" i="7"/>
  <c r="AS131" i="7" s="1"/>
  <c r="AS135" i="7" s="1"/>
  <c r="AS137" i="7" s="1"/>
  <c r="AS65" i="7" s="1"/>
  <c r="AI136" i="7"/>
  <c r="AA141" i="7"/>
  <c r="AA142" i="7" s="1"/>
  <c r="AY152" i="7"/>
  <c r="AY153" i="7" s="1"/>
  <c r="AY157" i="7" s="1"/>
  <c r="AI163" i="7"/>
  <c r="AI164" i="7" s="1"/>
  <c r="AI168" i="7" s="1"/>
  <c r="AI174" i="7"/>
  <c r="AI175" i="7" s="1"/>
  <c r="AI179" i="7" s="1"/>
  <c r="AI185" i="7"/>
  <c r="AI186" i="7" s="1"/>
  <c r="AI190" i="7" s="1"/>
  <c r="S290" i="7"/>
  <c r="AU119" i="6"/>
  <c r="AU120" i="6" s="1"/>
  <c r="AU152" i="6"/>
  <c r="AU153" i="6" s="1"/>
  <c r="AU185" i="6"/>
  <c r="AU186" i="6" s="1"/>
  <c r="AU190" i="6" s="1"/>
  <c r="AJ93" i="7"/>
  <c r="W119" i="7"/>
  <c r="AC125" i="7"/>
  <c r="M130" i="7"/>
  <c r="M131" i="7" s="1"/>
  <c r="M135" i="7" s="1"/>
  <c r="BA130" i="7"/>
  <c r="BA131" i="7" s="1"/>
  <c r="BA135" i="7" s="1"/>
  <c r="AC141" i="7"/>
  <c r="AC142" i="7" s="1"/>
  <c r="AC146" i="7" s="1"/>
  <c r="AY163" i="7"/>
  <c r="AY164" i="7" s="1"/>
  <c r="AY165" i="7" s="1"/>
  <c r="AQ174" i="7"/>
  <c r="AQ175" i="7" s="1"/>
  <c r="AQ176" i="7" s="1"/>
  <c r="AY185" i="7"/>
  <c r="AY186" i="7" s="1"/>
  <c r="AY190" i="7" s="1"/>
  <c r="G202" i="7"/>
  <c r="AI218" i="7"/>
  <c r="AI219" i="7" s="1"/>
  <c r="AI223" i="7" s="1"/>
  <c r="W136" i="6"/>
  <c r="L90" i="7"/>
  <c r="F90" i="7"/>
  <c r="AZ93" i="7"/>
  <c r="AC119" i="7"/>
  <c r="AC120" i="7" s="1"/>
  <c r="AC121" i="7" s="1"/>
  <c r="AG125" i="7"/>
  <c r="U130" i="7"/>
  <c r="U131" i="7" s="1"/>
  <c r="U135" i="7" s="1"/>
  <c r="U137" i="7" s="1"/>
  <c r="U65" i="7" s="1"/>
  <c r="AY136" i="7"/>
  <c r="AK141" i="7"/>
  <c r="AK142" i="7" s="1"/>
  <c r="M152" i="7"/>
  <c r="M153" i="7" s="1"/>
  <c r="M154" i="7" s="1"/>
  <c r="G158" i="7"/>
  <c r="AY174" i="7"/>
  <c r="AY175" i="7" s="1"/>
  <c r="AY179" i="7" s="1"/>
  <c r="AG202" i="7"/>
  <c r="AK262" i="7"/>
  <c r="AK263" i="7" s="1"/>
  <c r="AK267" i="7" s="1"/>
  <c r="AK119" i="7"/>
  <c r="AI125" i="7"/>
  <c r="W130" i="7"/>
  <c r="W131" i="7" s="1"/>
  <c r="W132" i="7" s="1"/>
  <c r="M136" i="7"/>
  <c r="AM141" i="7"/>
  <c r="AM142" i="7" s="1"/>
  <c r="AM143" i="7" s="1"/>
  <c r="S152" i="7"/>
  <c r="S153" i="7" s="1"/>
  <c r="S154" i="7" s="1"/>
  <c r="AG158" i="7"/>
  <c r="W169" i="7"/>
  <c r="W191" i="7"/>
  <c r="AM202" i="7"/>
  <c r="AM125" i="6"/>
  <c r="AE141" i="6"/>
  <c r="AE142" i="6" s="1"/>
  <c r="O163" i="6"/>
  <c r="O164" i="6" s="1"/>
  <c r="O168" i="6" s="1"/>
  <c r="P90" i="7"/>
  <c r="AF90" i="7"/>
  <c r="AM119" i="7"/>
  <c r="AM120" i="7" s="1"/>
  <c r="AM121" i="7" s="1"/>
  <c r="AQ125" i="7"/>
  <c r="S136" i="7"/>
  <c r="G147" i="7"/>
  <c r="W152" i="7"/>
  <c r="W153" i="7" s="1"/>
  <c r="W154" i="7" s="1"/>
  <c r="AM158" i="7"/>
  <c r="AW169" i="7"/>
  <c r="AA120" i="7"/>
  <c r="AA121" i="7" s="1"/>
  <c r="AW197" i="7"/>
  <c r="AW198" i="7" s="1"/>
  <c r="N93" i="6"/>
  <c r="AC136" i="6"/>
  <c r="AT90" i="7"/>
  <c r="H93" i="7"/>
  <c r="X93" i="7"/>
  <c r="AN93" i="7"/>
  <c r="BA252" i="7"/>
  <c r="BA256" i="7" s="1"/>
  <c r="Q125" i="7"/>
  <c r="AW125" i="7"/>
  <c r="AG163" i="7"/>
  <c r="AW174" i="7"/>
  <c r="I389" i="7"/>
  <c r="I378" i="7"/>
  <c r="I367" i="7"/>
  <c r="I356" i="7"/>
  <c r="I345" i="7"/>
  <c r="I334" i="7"/>
  <c r="I323" i="7"/>
  <c r="I312" i="7"/>
  <c r="I301" i="7"/>
  <c r="I290" i="7"/>
  <c r="I268" i="7"/>
  <c r="I257" i="7"/>
  <c r="I246" i="7"/>
  <c r="I235" i="7"/>
  <c r="I224" i="7"/>
  <c r="I213" i="7"/>
  <c r="I191" i="7"/>
  <c r="I169" i="7"/>
  <c r="I136" i="7"/>
  <c r="I125" i="7"/>
  <c r="I202" i="7"/>
  <c r="I180" i="7"/>
  <c r="I158" i="7"/>
  <c r="I279" i="7"/>
  <c r="I130" i="7"/>
  <c r="I119" i="7"/>
  <c r="Y389" i="7"/>
  <c r="Y378" i="7"/>
  <c r="Y367" i="7"/>
  <c r="Y356" i="7"/>
  <c r="Y345" i="7"/>
  <c r="Y334" i="7"/>
  <c r="Y323" i="7"/>
  <c r="Y312" i="7"/>
  <c r="Y301" i="7"/>
  <c r="Y290" i="7"/>
  <c r="Y268" i="7"/>
  <c r="Y257" i="7"/>
  <c r="Y246" i="7"/>
  <c r="Y279" i="7"/>
  <c r="Y213" i="7"/>
  <c r="Y207" i="7"/>
  <c r="Y196" i="7"/>
  <c r="Y185" i="7"/>
  <c r="Y174" i="7"/>
  <c r="Y163" i="7"/>
  <c r="Y152" i="7"/>
  <c r="Y218" i="7"/>
  <c r="Y202" i="7"/>
  <c r="Y180" i="7"/>
  <c r="Y158" i="7"/>
  <c r="Y136" i="7"/>
  <c r="Y125" i="7"/>
  <c r="Y224" i="7"/>
  <c r="Y191" i="7"/>
  <c r="Y169" i="7"/>
  <c r="Y141" i="7"/>
  <c r="Y130" i="7"/>
  <c r="Y119" i="7"/>
  <c r="AO389" i="7"/>
  <c r="AO378" i="7"/>
  <c r="AO367" i="7"/>
  <c r="AO356" i="7"/>
  <c r="AO345" i="7"/>
  <c r="AO334" i="7"/>
  <c r="AO312" i="7"/>
  <c r="AO301" i="7"/>
  <c r="AO290" i="7"/>
  <c r="AO306" i="7"/>
  <c r="AO295" i="7"/>
  <c r="AO284" i="7"/>
  <c r="AO268" i="7"/>
  <c r="AO257" i="7"/>
  <c r="AO246" i="7"/>
  <c r="AO235" i="7"/>
  <c r="AO229" i="7"/>
  <c r="AO251" i="7"/>
  <c r="AO207" i="7"/>
  <c r="AO196" i="7"/>
  <c r="AO185" i="7"/>
  <c r="AO174" i="7"/>
  <c r="AO163" i="7"/>
  <c r="AO152" i="7"/>
  <c r="AO213" i="7"/>
  <c r="AO240" i="7"/>
  <c r="AO224" i="7"/>
  <c r="AO279" i="7"/>
  <c r="AO273" i="7"/>
  <c r="AO262" i="7"/>
  <c r="AO191" i="7"/>
  <c r="AO169" i="7"/>
  <c r="AO136" i="7"/>
  <c r="AO125" i="7"/>
  <c r="AO202" i="7"/>
  <c r="AO180" i="7"/>
  <c r="AO158" i="7"/>
  <c r="AO141" i="7"/>
  <c r="AO130" i="7"/>
  <c r="AO119" i="7"/>
  <c r="B38" i="7"/>
  <c r="AB90" i="7"/>
  <c r="AL90" i="7"/>
  <c r="L93" i="7"/>
  <c r="AB93" i="7"/>
  <c r="AR93" i="7"/>
  <c r="K356" i="7"/>
  <c r="K389" i="7"/>
  <c r="K334" i="7"/>
  <c r="K345" i="7"/>
  <c r="K367" i="7"/>
  <c r="K312" i="7"/>
  <c r="K301" i="7"/>
  <c r="K290" i="7"/>
  <c r="K279" i="7"/>
  <c r="K323" i="7"/>
  <c r="K224" i="7"/>
  <c r="K246" i="7"/>
  <c r="K202" i="7"/>
  <c r="K191" i="7"/>
  <c r="K180" i="7"/>
  <c r="K169" i="7"/>
  <c r="K147" i="7"/>
  <c r="K268" i="7"/>
  <c r="K257" i="7"/>
  <c r="K235" i="7"/>
  <c r="K378" i="7"/>
  <c r="K213" i="7"/>
  <c r="AA378" i="7"/>
  <c r="AA334" i="7"/>
  <c r="AA323" i="7"/>
  <c r="AA367" i="7"/>
  <c r="AA345" i="7"/>
  <c r="AA312" i="7"/>
  <c r="AA301" i="7"/>
  <c r="AA290" i="7"/>
  <c r="AA356" i="7"/>
  <c r="AA389" i="7"/>
  <c r="AA218" i="7"/>
  <c r="AA235" i="7"/>
  <c r="AA229" i="7"/>
  <c r="AA202" i="7"/>
  <c r="AA191" i="7"/>
  <c r="AA180" i="7"/>
  <c r="AA169" i="7"/>
  <c r="AA158" i="7"/>
  <c r="AA147" i="7"/>
  <c r="AA268" i="7"/>
  <c r="AA257" i="7"/>
  <c r="AA224" i="7"/>
  <c r="AA213" i="7"/>
  <c r="AA207" i="7"/>
  <c r="AA196" i="7"/>
  <c r="AA174" i="7"/>
  <c r="AA152" i="7"/>
  <c r="AQ367" i="7"/>
  <c r="AQ345" i="7"/>
  <c r="AQ356" i="7"/>
  <c r="AQ323" i="7"/>
  <c r="AQ378" i="7"/>
  <c r="AQ312" i="7"/>
  <c r="AQ301" i="7"/>
  <c r="AQ290" i="7"/>
  <c r="AQ317" i="7"/>
  <c r="AQ389" i="7"/>
  <c r="AQ284" i="7"/>
  <c r="AQ306" i="7"/>
  <c r="AQ273" i="7"/>
  <c r="AQ262" i="7"/>
  <c r="AQ279" i="7"/>
  <c r="AQ295" i="7"/>
  <c r="AQ251" i="7"/>
  <c r="AQ213" i="7"/>
  <c r="AQ268" i="7"/>
  <c r="AQ257" i="7"/>
  <c r="AQ240" i="7"/>
  <c r="AQ224" i="7"/>
  <c r="AQ202" i="7"/>
  <c r="AQ191" i="7"/>
  <c r="AQ180" i="7"/>
  <c r="AQ169" i="7"/>
  <c r="AQ158" i="7"/>
  <c r="AQ147" i="7"/>
  <c r="AQ218" i="7"/>
  <c r="AQ207" i="7"/>
  <c r="AQ246" i="7"/>
  <c r="AQ235" i="7"/>
  <c r="AQ229" i="7"/>
  <c r="AQ185" i="7"/>
  <c r="AQ163" i="7"/>
  <c r="K136" i="7"/>
  <c r="AQ136" i="7"/>
  <c r="Y147" i="7"/>
  <c r="AA279" i="7"/>
  <c r="Z90" i="6"/>
  <c r="F90" i="6"/>
  <c r="AM119" i="6"/>
  <c r="AM130" i="6"/>
  <c r="AM131" i="6" s="1"/>
  <c r="AM135" i="6" s="1"/>
  <c r="P93" i="7"/>
  <c r="AF93" i="7"/>
  <c r="AS147" i="6"/>
  <c r="B19" i="7"/>
  <c r="T90" i="7"/>
  <c r="AD90" i="7"/>
  <c r="O334" i="7"/>
  <c r="O389" i="7"/>
  <c r="O345" i="7"/>
  <c r="O378" i="7"/>
  <c r="O356" i="7"/>
  <c r="O312" i="7"/>
  <c r="O301" i="7"/>
  <c r="O290" i="7"/>
  <c r="O279" i="7"/>
  <c r="O323" i="7"/>
  <c r="O367" i="7"/>
  <c r="O224" i="7"/>
  <c r="O202" i="7"/>
  <c r="O191" i="7"/>
  <c r="O169" i="7"/>
  <c r="O158" i="7"/>
  <c r="O246" i="7"/>
  <c r="O235" i="7"/>
  <c r="O213" i="7"/>
  <c r="O163" i="7"/>
  <c r="O152" i="7"/>
  <c r="O268" i="7"/>
  <c r="O147" i="7"/>
  <c r="O141" i="7"/>
  <c r="O130" i="7"/>
  <c r="O119" i="7"/>
  <c r="O257" i="7"/>
  <c r="O136" i="7"/>
  <c r="O125" i="7"/>
  <c r="AE378" i="7"/>
  <c r="AE334" i="7"/>
  <c r="AE367" i="7"/>
  <c r="AE389" i="7"/>
  <c r="AE323" i="7"/>
  <c r="AE356" i="7"/>
  <c r="AE345" i="7"/>
  <c r="AE312" i="7"/>
  <c r="AE301" i="7"/>
  <c r="AE290" i="7"/>
  <c r="AE279" i="7"/>
  <c r="AE251" i="7"/>
  <c r="AE240" i="7"/>
  <c r="AE229" i="7"/>
  <c r="AE218" i="7"/>
  <c r="AE235" i="7"/>
  <c r="AE202" i="7"/>
  <c r="AE191" i="7"/>
  <c r="AE180" i="7"/>
  <c r="AE169" i="7"/>
  <c r="AE158" i="7"/>
  <c r="AE257" i="7"/>
  <c r="AE213" i="7"/>
  <c r="AE207" i="7"/>
  <c r="AE196" i="7"/>
  <c r="AE185" i="7"/>
  <c r="AE174" i="7"/>
  <c r="AE163" i="7"/>
  <c r="AE152" i="7"/>
  <c r="AE246" i="7"/>
  <c r="AE224" i="7"/>
  <c r="AE147" i="7"/>
  <c r="AE141" i="7"/>
  <c r="AE130" i="7"/>
  <c r="AE119" i="7"/>
  <c r="AE136" i="7"/>
  <c r="AE125" i="7"/>
  <c r="AU345" i="7"/>
  <c r="AU334" i="7"/>
  <c r="AU389" i="7"/>
  <c r="AU317" i="7"/>
  <c r="AU339" i="7"/>
  <c r="AU367" i="7"/>
  <c r="AU328" i="7"/>
  <c r="AU378" i="7"/>
  <c r="AU306" i="7"/>
  <c r="AU295" i="7"/>
  <c r="AU312" i="7"/>
  <c r="AU301" i="7"/>
  <c r="AU290" i="7"/>
  <c r="AU279" i="7"/>
  <c r="AU284" i="7"/>
  <c r="AU273" i="7"/>
  <c r="AU262" i="7"/>
  <c r="AU251" i="7"/>
  <c r="AU240" i="7"/>
  <c r="AU229" i="7"/>
  <c r="AU218" i="7"/>
  <c r="AU323" i="7"/>
  <c r="AU213" i="7"/>
  <c r="AU268" i="7"/>
  <c r="AU257" i="7"/>
  <c r="AU224" i="7"/>
  <c r="AU202" i="7"/>
  <c r="AU191" i="7"/>
  <c r="AU180" i="7"/>
  <c r="AU169" i="7"/>
  <c r="AU158" i="7"/>
  <c r="AU246" i="7"/>
  <c r="AU235" i="7"/>
  <c r="AU207" i="7"/>
  <c r="AU196" i="7"/>
  <c r="AU185" i="7"/>
  <c r="AU174" i="7"/>
  <c r="AU163" i="7"/>
  <c r="AU152" i="7"/>
  <c r="AU141" i="7"/>
  <c r="AU130" i="7"/>
  <c r="AU119" i="7"/>
  <c r="AU136" i="7"/>
  <c r="AU125" i="7"/>
  <c r="AA130" i="7"/>
  <c r="Q136" i="7"/>
  <c r="AW136" i="7"/>
  <c r="AA185" i="7"/>
  <c r="AW191" i="7"/>
  <c r="AT93" i="7"/>
  <c r="AL93" i="7"/>
  <c r="AD93" i="7"/>
  <c r="V93" i="7"/>
  <c r="N93" i="7"/>
  <c r="F93" i="7"/>
  <c r="AX93" i="7"/>
  <c r="AP93" i="7"/>
  <c r="AH93" i="7"/>
  <c r="Z93" i="7"/>
  <c r="R93" i="7"/>
  <c r="J93" i="7"/>
  <c r="Q389" i="7"/>
  <c r="Q345" i="7"/>
  <c r="Q378" i="7"/>
  <c r="Q356" i="7"/>
  <c r="Q334" i="7"/>
  <c r="Q367" i="7"/>
  <c r="Q323" i="7"/>
  <c r="Q312" i="7"/>
  <c r="Q279" i="7"/>
  <c r="Q301" i="7"/>
  <c r="Q268" i="7"/>
  <c r="Q257" i="7"/>
  <c r="Q290" i="7"/>
  <c r="Q224" i="7"/>
  <c r="Q246" i="7"/>
  <c r="Q235" i="7"/>
  <c r="Q213" i="7"/>
  <c r="Q147" i="7"/>
  <c r="Q163" i="7"/>
  <c r="Q141" i="7"/>
  <c r="Q130" i="7"/>
  <c r="Q119" i="7"/>
  <c r="Q202" i="7"/>
  <c r="Q180" i="7"/>
  <c r="Q158" i="7"/>
  <c r="Q152" i="7"/>
  <c r="AG367" i="7"/>
  <c r="AG356" i="7"/>
  <c r="AG345" i="7"/>
  <c r="AG334" i="7"/>
  <c r="AG301" i="7"/>
  <c r="AG262" i="7"/>
  <c r="AG251" i="7"/>
  <c r="AG240" i="7"/>
  <c r="AG229" i="7"/>
  <c r="AG389" i="7"/>
  <c r="AG290" i="7"/>
  <c r="AG378" i="7"/>
  <c r="AG268" i="7"/>
  <c r="AG257" i="7"/>
  <c r="AG235" i="7"/>
  <c r="AG218" i="7"/>
  <c r="AG323" i="7"/>
  <c r="AG224" i="7"/>
  <c r="AG312" i="7"/>
  <c r="AG246" i="7"/>
  <c r="AG213" i="7"/>
  <c r="AG207" i="7"/>
  <c r="AG196" i="7"/>
  <c r="AG174" i="7"/>
  <c r="AG152" i="7"/>
  <c r="AG147" i="7"/>
  <c r="AG141" i="7"/>
  <c r="AG130" i="7"/>
  <c r="AG119" i="7"/>
  <c r="AG191" i="7"/>
  <c r="AG169" i="7"/>
  <c r="AW350" i="7"/>
  <c r="AW356" i="7"/>
  <c r="AW389" i="7"/>
  <c r="AW339" i="7"/>
  <c r="AW345" i="7"/>
  <c r="AW328" i="7"/>
  <c r="AW378" i="7"/>
  <c r="AW306" i="7"/>
  <c r="AW295" i="7"/>
  <c r="AW323" i="7"/>
  <c r="AW290" i="7"/>
  <c r="AW273" i="7"/>
  <c r="AW262" i="7"/>
  <c r="AW251" i="7"/>
  <c r="AW240" i="7"/>
  <c r="AW229" i="7"/>
  <c r="AW218" i="7"/>
  <c r="AW312" i="7"/>
  <c r="AW279" i="7"/>
  <c r="AW268" i="7"/>
  <c r="AW257" i="7"/>
  <c r="AW301" i="7"/>
  <c r="AW317" i="7"/>
  <c r="AW224" i="7"/>
  <c r="AW334" i="7"/>
  <c r="AW246" i="7"/>
  <c r="AW235" i="7"/>
  <c r="AW213" i="7"/>
  <c r="AW284" i="7"/>
  <c r="AW185" i="7"/>
  <c r="AW163" i="7"/>
  <c r="AW141" i="7"/>
  <c r="AW130" i="7"/>
  <c r="AW119" i="7"/>
  <c r="AW202" i="7"/>
  <c r="AW180" i="7"/>
  <c r="AW158" i="7"/>
  <c r="AW147" i="7"/>
  <c r="AW207" i="7"/>
  <c r="AC131" i="7"/>
  <c r="AC135" i="7" s="1"/>
  <c r="K146" i="7"/>
  <c r="K143" i="7"/>
  <c r="AQ146" i="7"/>
  <c r="AQ143" i="7"/>
  <c r="AO147" i="7"/>
  <c r="AG185" i="7"/>
  <c r="AO218" i="7"/>
  <c r="M389" i="7"/>
  <c r="M378" i="7"/>
  <c r="M367" i="7"/>
  <c r="M356" i="7"/>
  <c r="M345" i="7"/>
  <c r="M334" i="7"/>
  <c r="M323" i="7"/>
  <c r="M312" i="7"/>
  <c r="M279" i="7"/>
  <c r="M268" i="7"/>
  <c r="M257" i="7"/>
  <c r="M246" i="7"/>
  <c r="M235" i="7"/>
  <c r="M224" i="7"/>
  <c r="M213" i="7"/>
  <c r="M290" i="7"/>
  <c r="M202" i="7"/>
  <c r="M191" i="7"/>
  <c r="M180" i="7"/>
  <c r="M158" i="7"/>
  <c r="AC389" i="7"/>
  <c r="AC378" i="7"/>
  <c r="AC367" i="7"/>
  <c r="AC356" i="7"/>
  <c r="AC345" i="7"/>
  <c r="AC334" i="7"/>
  <c r="AC323" i="7"/>
  <c r="AC312" i="7"/>
  <c r="AC301" i="7"/>
  <c r="AC240" i="7"/>
  <c r="AC229" i="7"/>
  <c r="AC218" i="7"/>
  <c r="AC290" i="7"/>
  <c r="AC279" i="7"/>
  <c r="AC268" i="7"/>
  <c r="AC246" i="7"/>
  <c r="AC235" i="7"/>
  <c r="AC224" i="7"/>
  <c r="AC213" i="7"/>
  <c r="AC202" i="7"/>
  <c r="AC191" i="7"/>
  <c r="AC180" i="7"/>
  <c r="AC169" i="7"/>
  <c r="AC158" i="7"/>
  <c r="AS389" i="7"/>
  <c r="AS378" i="7"/>
  <c r="AS367" i="7"/>
  <c r="AS356" i="7"/>
  <c r="AS334" i="7"/>
  <c r="AS323" i="7"/>
  <c r="AS328" i="7"/>
  <c r="AS317" i="7"/>
  <c r="AS290" i="7"/>
  <c r="AS284" i="7"/>
  <c r="AS306" i="7"/>
  <c r="AS273" i="7"/>
  <c r="AS262" i="7"/>
  <c r="AS251" i="7"/>
  <c r="AS240" i="7"/>
  <c r="AS229" i="7"/>
  <c r="AS218" i="7"/>
  <c r="AS295" i="7"/>
  <c r="AS268" i="7"/>
  <c r="AS257" i="7"/>
  <c r="AS246" i="7"/>
  <c r="AS235" i="7"/>
  <c r="AS224" i="7"/>
  <c r="AS213" i="7"/>
  <c r="AS202" i="7"/>
  <c r="AS191" i="7"/>
  <c r="AS180" i="7"/>
  <c r="AS169" i="7"/>
  <c r="AS158" i="7"/>
  <c r="AS279" i="7"/>
  <c r="AS301" i="7"/>
  <c r="W147" i="7"/>
  <c r="AS147" i="7"/>
  <c r="AS152" i="7"/>
  <c r="AI158" i="7"/>
  <c r="AC163" i="7"/>
  <c r="S169" i="7"/>
  <c r="AY169" i="7"/>
  <c r="AS174" i="7"/>
  <c r="AI180" i="7"/>
  <c r="AC185" i="7"/>
  <c r="AY191" i="7"/>
  <c r="AS196" i="7"/>
  <c r="AK273" i="7"/>
  <c r="S389" i="7"/>
  <c r="S378" i="7"/>
  <c r="S367" i="7"/>
  <c r="S356" i="7"/>
  <c r="S345" i="7"/>
  <c r="S334" i="7"/>
  <c r="S323" i="7"/>
  <c r="S312" i="7"/>
  <c r="S279" i="7"/>
  <c r="S301" i="7"/>
  <c r="S268" i="7"/>
  <c r="S257" i="7"/>
  <c r="S246" i="7"/>
  <c r="S235" i="7"/>
  <c r="S224" i="7"/>
  <c r="S213" i="7"/>
  <c r="AI389" i="7"/>
  <c r="AI378" i="7"/>
  <c r="AI367" i="7"/>
  <c r="AI356" i="7"/>
  <c r="AI345" i="7"/>
  <c r="AI334" i="7"/>
  <c r="AI323" i="7"/>
  <c r="AI301" i="7"/>
  <c r="AI273" i="7"/>
  <c r="AI262" i="7"/>
  <c r="AI251" i="7"/>
  <c r="AI240" i="7"/>
  <c r="AI279" i="7"/>
  <c r="AI268" i="7"/>
  <c r="AI257" i="7"/>
  <c r="AI246" i="7"/>
  <c r="AI235" i="7"/>
  <c r="AI224" i="7"/>
  <c r="AI213" i="7"/>
  <c r="AI312" i="7"/>
  <c r="AI229" i="7"/>
  <c r="AI207" i="7"/>
  <c r="AY361" i="7"/>
  <c r="AY350" i="7"/>
  <c r="AY389" i="7"/>
  <c r="AY367" i="7"/>
  <c r="AY356" i="7"/>
  <c r="AY339" i="7"/>
  <c r="AY328" i="7"/>
  <c r="AY317" i="7"/>
  <c r="AY345" i="7"/>
  <c r="AY334" i="7"/>
  <c r="AY323" i="7"/>
  <c r="AY312" i="7"/>
  <c r="AY306" i="7"/>
  <c r="AY295" i="7"/>
  <c r="AY273" i="7"/>
  <c r="AY262" i="7"/>
  <c r="AY251" i="7"/>
  <c r="AY240" i="7"/>
  <c r="AY279" i="7"/>
  <c r="AY268" i="7"/>
  <c r="AY257" i="7"/>
  <c r="AY246" i="7"/>
  <c r="AY235" i="7"/>
  <c r="AY224" i="7"/>
  <c r="AY213" i="7"/>
  <c r="AY284" i="7"/>
  <c r="AY218" i="7"/>
  <c r="AY207" i="7"/>
  <c r="AY290" i="7"/>
  <c r="AY229" i="7"/>
  <c r="U125" i="7"/>
  <c r="AK125" i="7"/>
  <c r="BA125" i="7"/>
  <c r="BA136" i="7"/>
  <c r="AY147" i="7"/>
  <c r="E389" i="7"/>
  <c r="E378" i="7"/>
  <c r="E367" i="7"/>
  <c r="E356" i="7"/>
  <c r="E345" i="7"/>
  <c r="E312" i="7"/>
  <c r="E301" i="7"/>
  <c r="E323" i="7"/>
  <c r="E290" i="7"/>
  <c r="E334" i="7"/>
  <c r="E268" i="7"/>
  <c r="E257" i="7"/>
  <c r="E246" i="7"/>
  <c r="E235" i="7"/>
  <c r="E224" i="7"/>
  <c r="E279" i="7"/>
  <c r="E213" i="7"/>
  <c r="E202" i="7"/>
  <c r="E191" i="7"/>
  <c r="E180" i="7"/>
  <c r="E169" i="7"/>
  <c r="E158" i="7"/>
  <c r="E147" i="7"/>
  <c r="U389" i="7"/>
  <c r="U378" i="7"/>
  <c r="U367" i="7"/>
  <c r="U356" i="7"/>
  <c r="U345" i="7"/>
  <c r="U334" i="7"/>
  <c r="U323" i="7"/>
  <c r="U312" i="7"/>
  <c r="U301" i="7"/>
  <c r="U290" i="7"/>
  <c r="U279" i="7"/>
  <c r="U268" i="7"/>
  <c r="U257" i="7"/>
  <c r="U246" i="7"/>
  <c r="U235" i="7"/>
  <c r="U224" i="7"/>
  <c r="U196" i="7"/>
  <c r="U185" i="7"/>
  <c r="U174" i="7"/>
  <c r="U163" i="7"/>
  <c r="U152" i="7"/>
  <c r="U202" i="7"/>
  <c r="U191" i="7"/>
  <c r="U180" i="7"/>
  <c r="U169" i="7"/>
  <c r="U158" i="7"/>
  <c r="U147" i="7"/>
  <c r="AK389" i="7"/>
  <c r="AK378" i="7"/>
  <c r="AK367" i="7"/>
  <c r="AK356" i="7"/>
  <c r="AK345" i="7"/>
  <c r="AK312" i="7"/>
  <c r="AK290" i="7"/>
  <c r="AK334" i="7"/>
  <c r="AK323" i="7"/>
  <c r="AK279" i="7"/>
  <c r="AK268" i="7"/>
  <c r="AK257" i="7"/>
  <c r="AK246" i="7"/>
  <c r="AK235" i="7"/>
  <c r="AK224" i="7"/>
  <c r="AK284" i="7"/>
  <c r="AK229" i="7"/>
  <c r="AK251" i="7"/>
  <c r="AK207" i="7"/>
  <c r="AK196" i="7"/>
  <c r="AK185" i="7"/>
  <c r="AK174" i="7"/>
  <c r="AK163" i="7"/>
  <c r="AK152" i="7"/>
  <c r="AK240" i="7"/>
  <c r="AK213" i="7"/>
  <c r="AK218" i="7"/>
  <c r="AK202" i="7"/>
  <c r="AK191" i="7"/>
  <c r="AK180" i="7"/>
  <c r="AK169" i="7"/>
  <c r="AK158" i="7"/>
  <c r="AK147" i="7"/>
  <c r="BA378" i="7"/>
  <c r="BA367" i="7"/>
  <c r="BA356" i="7"/>
  <c r="BA345" i="7"/>
  <c r="BA372" i="7"/>
  <c r="BA339" i="7"/>
  <c r="BA328" i="7"/>
  <c r="BA350" i="7"/>
  <c r="BA361" i="7"/>
  <c r="BA306" i="7"/>
  <c r="BA295" i="7"/>
  <c r="BA323" i="7"/>
  <c r="BA334" i="7"/>
  <c r="BA301" i="7"/>
  <c r="BA290" i="7"/>
  <c r="BA317" i="7"/>
  <c r="BA279" i="7"/>
  <c r="BA268" i="7"/>
  <c r="BA257" i="7"/>
  <c r="BA246" i="7"/>
  <c r="BA235" i="7"/>
  <c r="BA224" i="7"/>
  <c r="BA312" i="7"/>
  <c r="BA240" i="7"/>
  <c r="BA218" i="7"/>
  <c r="BA273" i="7"/>
  <c r="BA262" i="7"/>
  <c r="BA207" i="7"/>
  <c r="BA196" i="7"/>
  <c r="BA185" i="7"/>
  <c r="BA174" i="7"/>
  <c r="BA163" i="7"/>
  <c r="BA152" i="7"/>
  <c r="BA284" i="7"/>
  <c r="BA213" i="7"/>
  <c r="BA202" i="7"/>
  <c r="BA191" i="7"/>
  <c r="BA180" i="7"/>
  <c r="BA169" i="7"/>
  <c r="BA158" i="7"/>
  <c r="BA147" i="7"/>
  <c r="G125" i="7"/>
  <c r="W125" i="7"/>
  <c r="AM125" i="7"/>
  <c r="M147" i="7"/>
  <c r="AC152" i="7"/>
  <c r="S158" i="7"/>
  <c r="AY158" i="7"/>
  <c r="AS163" i="7"/>
  <c r="AI169" i="7"/>
  <c r="AC174" i="7"/>
  <c r="S180" i="7"/>
  <c r="AY180" i="7"/>
  <c r="AS185" i="7"/>
  <c r="AI191" i="7"/>
  <c r="AC196" i="7"/>
  <c r="AY202" i="7"/>
  <c r="AC207" i="7"/>
  <c r="BA229" i="7"/>
  <c r="G389" i="7"/>
  <c r="G378" i="7"/>
  <c r="G367" i="7"/>
  <c r="G356" i="7"/>
  <c r="G312" i="7"/>
  <c r="G301" i="7"/>
  <c r="G290" i="7"/>
  <c r="G334" i="7"/>
  <c r="G323" i="7"/>
  <c r="G268" i="7"/>
  <c r="G257" i="7"/>
  <c r="G246" i="7"/>
  <c r="G235" i="7"/>
  <c r="G224" i="7"/>
  <c r="G279" i="7"/>
  <c r="G345" i="7"/>
  <c r="W389" i="7"/>
  <c r="W378" i="7"/>
  <c r="W367" i="7"/>
  <c r="W356" i="7"/>
  <c r="W334" i="7"/>
  <c r="W323" i="7"/>
  <c r="W312" i="7"/>
  <c r="W301" i="7"/>
  <c r="W290" i="7"/>
  <c r="W268" i="7"/>
  <c r="W257" i="7"/>
  <c r="W246" i="7"/>
  <c r="W235" i="7"/>
  <c r="W345" i="7"/>
  <c r="W213" i="7"/>
  <c r="W207" i="7"/>
  <c r="W196" i="7"/>
  <c r="W185" i="7"/>
  <c r="W174" i="7"/>
  <c r="W163" i="7"/>
  <c r="W279" i="7"/>
  <c r="AM389" i="7"/>
  <c r="AM378" i="7"/>
  <c r="AM367" i="7"/>
  <c r="AM356" i="7"/>
  <c r="AM345" i="7"/>
  <c r="AM301" i="7"/>
  <c r="AM290" i="7"/>
  <c r="AM334" i="7"/>
  <c r="AM279" i="7"/>
  <c r="AM268" i="7"/>
  <c r="AM257" i="7"/>
  <c r="AM246" i="7"/>
  <c r="AM235" i="7"/>
  <c r="AM224" i="7"/>
  <c r="AM284" i="7"/>
  <c r="AM323" i="7"/>
  <c r="AM295" i="7"/>
  <c r="AM273" i="7"/>
  <c r="AM262" i="7"/>
  <c r="AM251" i="7"/>
  <c r="AM240" i="7"/>
  <c r="AM229" i="7"/>
  <c r="AM218" i="7"/>
  <c r="AM207" i="7"/>
  <c r="AM196" i="7"/>
  <c r="AM185" i="7"/>
  <c r="AM174" i="7"/>
  <c r="AM163" i="7"/>
  <c r="AM152" i="7"/>
  <c r="AM213" i="7"/>
  <c r="S119" i="7"/>
  <c r="AI119" i="7"/>
  <c r="AY119" i="7"/>
  <c r="S130" i="7"/>
  <c r="AI130" i="7"/>
  <c r="AY130" i="7"/>
  <c r="S141" i="7"/>
  <c r="AI141" i="7"/>
  <c r="AY141" i="7"/>
  <c r="AI147" i="7"/>
  <c r="W158" i="7"/>
  <c r="G169" i="7"/>
  <c r="AM169" i="7"/>
  <c r="W180" i="7"/>
  <c r="G191" i="7"/>
  <c r="AM191" i="7"/>
  <c r="W202" i="7"/>
  <c r="AS312" i="7"/>
  <c r="O142" i="6"/>
  <c r="O146" i="6" s="1"/>
  <c r="AF90" i="6"/>
  <c r="V90" i="6"/>
  <c r="AL90" i="6"/>
  <c r="AH93" i="6"/>
  <c r="AG119" i="6"/>
  <c r="AG120" i="6" s="1"/>
  <c r="AG124" i="6" s="1"/>
  <c r="AC125" i="6"/>
  <c r="AG130" i="6"/>
  <c r="AG131" i="6" s="1"/>
  <c r="AG132" i="6" s="1"/>
  <c r="M136" i="6"/>
  <c r="W141" i="6"/>
  <c r="W142" i="6" s="1"/>
  <c r="W146" i="6" s="1"/>
  <c r="AW152" i="6"/>
  <c r="AW153" i="6" s="1"/>
  <c r="AW157" i="6" s="1"/>
  <c r="AE163" i="6"/>
  <c r="AE164" i="6" s="1"/>
  <c r="AE168" i="6" s="1"/>
  <c r="T90" i="6"/>
  <c r="AG141" i="6"/>
  <c r="AG142" i="6" s="1"/>
  <c r="AG146" i="6" s="1"/>
  <c r="AG148" i="6" s="1"/>
  <c r="AG66" i="6" s="1"/>
  <c r="G147" i="6"/>
  <c r="Q152" i="6"/>
  <c r="Q153" i="6" s="1"/>
  <c r="Q157" i="6" s="1"/>
  <c r="E24" i="2"/>
  <c r="E37" i="2" s="1"/>
  <c r="E48" i="2" s="1"/>
  <c r="E50" i="2" s="1"/>
  <c r="E51" i="2" s="1"/>
  <c r="E52" i="2" s="1"/>
  <c r="M24" i="2"/>
  <c r="M37" i="2" s="1"/>
  <c r="M48" i="2" s="1"/>
  <c r="M50" i="2" s="1"/>
  <c r="M51" i="2" s="1"/>
  <c r="M52" i="2" s="1"/>
  <c r="H90" i="6"/>
  <c r="G119" i="6"/>
  <c r="G120" i="6" s="1"/>
  <c r="G124" i="6" s="1"/>
  <c r="G126" i="6" s="1"/>
  <c r="G64" i="6" s="1"/>
  <c r="AW119" i="6"/>
  <c r="AW120" i="6" s="1"/>
  <c r="AW124" i="6" s="1"/>
  <c r="AW130" i="6"/>
  <c r="AW131" i="6" s="1"/>
  <c r="AW135" i="6" s="1"/>
  <c r="AM136" i="6"/>
  <c r="AM141" i="6"/>
  <c r="AM142" i="6" s="1"/>
  <c r="AM146" i="6" s="1"/>
  <c r="M147" i="6"/>
  <c r="W152" i="6"/>
  <c r="W153" i="6" s="1"/>
  <c r="W154" i="6" s="1"/>
  <c r="AD90" i="6"/>
  <c r="J90" i="6"/>
  <c r="AP90" i="6"/>
  <c r="AP96" i="6" s="1"/>
  <c r="AT90" i="6"/>
  <c r="O119" i="6"/>
  <c r="O120" i="6" s="1"/>
  <c r="O124" i="6" s="1"/>
  <c r="O130" i="6"/>
  <c r="AS136" i="6"/>
  <c r="AU141" i="6"/>
  <c r="W147" i="6"/>
  <c r="AE152" i="6"/>
  <c r="AE153" i="6" s="1"/>
  <c r="Q141" i="6"/>
  <c r="Q142" i="6" s="1"/>
  <c r="Q146" i="6" s="1"/>
  <c r="Q148" i="6" s="1"/>
  <c r="Q66" i="6" s="1"/>
  <c r="L90" i="6"/>
  <c r="AR90" i="6"/>
  <c r="Q119" i="6"/>
  <c r="Q120" i="6" s="1"/>
  <c r="Q124" i="6" s="1"/>
  <c r="Q130" i="6"/>
  <c r="Q131" i="6" s="1"/>
  <c r="Q135" i="6" s="1"/>
  <c r="AW141" i="6"/>
  <c r="AW142" i="6" s="1"/>
  <c r="AW146" i="6" s="1"/>
  <c r="AW148" i="6" s="1"/>
  <c r="AW66" i="6" s="1"/>
  <c r="AC147" i="6"/>
  <c r="AG152" i="6"/>
  <c r="AG153" i="6" s="1"/>
  <c r="AG154" i="6" s="1"/>
  <c r="N90" i="6"/>
  <c r="R90" i="6"/>
  <c r="W119" i="6"/>
  <c r="W120" i="6" s="1"/>
  <c r="W124" i="6" s="1"/>
  <c r="AM147" i="6"/>
  <c r="AE218" i="6"/>
  <c r="AE219" i="6" s="1"/>
  <c r="AE220" i="6" s="1"/>
  <c r="BA186" i="6"/>
  <c r="BA190" i="6" s="1"/>
  <c r="G152" i="6"/>
  <c r="G141" i="6"/>
  <c r="G130" i="6"/>
  <c r="AL93" i="6"/>
  <c r="S389" i="6"/>
  <c r="S356" i="6"/>
  <c r="S334" i="6"/>
  <c r="S323" i="6"/>
  <c r="S345" i="6"/>
  <c r="S312" i="6"/>
  <c r="S367" i="6"/>
  <c r="S301" i="6"/>
  <c r="S290" i="6"/>
  <c r="S279" i="6"/>
  <c r="S268" i="6"/>
  <c r="S257" i="6"/>
  <c r="S246" i="6"/>
  <c r="S235" i="6"/>
  <c r="S224" i="6"/>
  <c r="S213" i="6"/>
  <c r="S378" i="6"/>
  <c r="S191" i="6"/>
  <c r="S185" i="6"/>
  <c r="S174" i="6"/>
  <c r="S163" i="6"/>
  <c r="S169" i="6"/>
  <c r="S147" i="6"/>
  <c r="S136" i="6"/>
  <c r="S125" i="6"/>
  <c r="S180" i="6"/>
  <c r="S152" i="6"/>
  <c r="S141" i="6"/>
  <c r="S130" i="6"/>
  <c r="S119" i="6"/>
  <c r="AI378" i="6"/>
  <c r="AI345" i="6"/>
  <c r="AI334" i="6"/>
  <c r="AI323" i="6"/>
  <c r="AI389" i="6"/>
  <c r="AI312" i="6"/>
  <c r="AI356" i="6"/>
  <c r="AI301" i="6"/>
  <c r="AI367" i="6"/>
  <c r="AI279" i="6"/>
  <c r="AI268" i="6"/>
  <c r="AI257" i="6"/>
  <c r="AI246" i="6"/>
  <c r="AI235" i="6"/>
  <c r="AI224" i="6"/>
  <c r="AI213" i="6"/>
  <c r="AI273" i="6"/>
  <c r="AI262" i="6"/>
  <c r="AI251" i="6"/>
  <c r="AI240" i="6"/>
  <c r="AI229" i="6"/>
  <c r="AI218" i="6"/>
  <c r="AI202" i="6"/>
  <c r="AI191" i="6"/>
  <c r="AI207" i="6"/>
  <c r="AI196" i="6"/>
  <c r="AI185" i="6"/>
  <c r="AI174" i="6"/>
  <c r="AI163" i="6"/>
  <c r="AI147" i="6"/>
  <c r="AI136" i="6"/>
  <c r="AI125" i="6"/>
  <c r="AI180" i="6"/>
  <c r="AI158" i="6"/>
  <c r="AI169" i="6"/>
  <c r="AI152" i="6"/>
  <c r="AI141" i="6"/>
  <c r="AI130" i="6"/>
  <c r="AI119" i="6"/>
  <c r="AY367" i="6"/>
  <c r="AY389" i="6"/>
  <c r="AY350" i="6"/>
  <c r="AY334" i="6"/>
  <c r="AY323" i="6"/>
  <c r="AY328" i="6"/>
  <c r="AY345" i="6"/>
  <c r="AY317" i="6"/>
  <c r="AY361" i="6"/>
  <c r="AY356" i="6"/>
  <c r="AY306" i="6"/>
  <c r="AY295" i="6"/>
  <c r="AY284" i="6"/>
  <c r="AY339" i="6"/>
  <c r="AY312" i="6"/>
  <c r="AY301" i="6"/>
  <c r="AY290" i="6"/>
  <c r="AY279" i="6"/>
  <c r="AY268" i="6"/>
  <c r="AY257" i="6"/>
  <c r="AY246" i="6"/>
  <c r="AY235" i="6"/>
  <c r="AY224" i="6"/>
  <c r="AY213" i="6"/>
  <c r="AY273" i="6"/>
  <c r="AY262" i="6"/>
  <c r="AY251" i="6"/>
  <c r="AY240" i="6"/>
  <c r="AY229" i="6"/>
  <c r="AY218" i="6"/>
  <c r="AY202" i="6"/>
  <c r="AY191" i="6"/>
  <c r="AY207" i="6"/>
  <c r="AY196" i="6"/>
  <c r="AY185" i="6"/>
  <c r="AY174" i="6"/>
  <c r="AY163" i="6"/>
  <c r="AY147" i="6"/>
  <c r="AY136" i="6"/>
  <c r="AY125" i="6"/>
  <c r="AY169" i="6"/>
  <c r="AY152" i="6"/>
  <c r="AY141" i="6"/>
  <c r="AY130" i="6"/>
  <c r="AY119" i="6"/>
  <c r="AY158" i="6"/>
  <c r="X90" i="6"/>
  <c r="R93" i="6"/>
  <c r="E389" i="6"/>
  <c r="E378" i="6"/>
  <c r="E367" i="6"/>
  <c r="E356" i="6"/>
  <c r="E345" i="6"/>
  <c r="E383" i="6"/>
  <c r="E334" i="6"/>
  <c r="E323" i="6"/>
  <c r="E350" i="6"/>
  <c r="E372" i="6"/>
  <c r="E328" i="6"/>
  <c r="E306" i="6"/>
  <c r="E295" i="6"/>
  <c r="E317" i="6"/>
  <c r="E312" i="6"/>
  <c r="E361" i="6"/>
  <c r="E339" i="6"/>
  <c r="E279" i="6"/>
  <c r="E268" i="6"/>
  <c r="E257" i="6"/>
  <c r="E301" i="6"/>
  <c r="E284" i="6"/>
  <c r="E290" i="6"/>
  <c r="E273" i="6"/>
  <c r="E262" i="6"/>
  <c r="E251" i="6"/>
  <c r="E240" i="6"/>
  <c r="E229" i="6"/>
  <c r="E218" i="6"/>
  <c r="E246" i="6"/>
  <c r="E235" i="6"/>
  <c r="E207" i="6"/>
  <c r="E196" i="6"/>
  <c r="E224" i="6"/>
  <c r="E147" i="6"/>
  <c r="E136" i="6"/>
  <c r="E163" i="6"/>
  <c r="E169" i="6"/>
  <c r="E158" i="6"/>
  <c r="E213" i="6"/>
  <c r="E191" i="6"/>
  <c r="E185" i="6"/>
  <c r="E152" i="6"/>
  <c r="E141" i="6"/>
  <c r="E130" i="6"/>
  <c r="E119" i="6"/>
  <c r="E202" i="6"/>
  <c r="E174" i="6"/>
  <c r="U389" i="6"/>
  <c r="U378" i="6"/>
  <c r="U367" i="6"/>
  <c r="U356" i="6"/>
  <c r="U345" i="6"/>
  <c r="U334" i="6"/>
  <c r="U323" i="6"/>
  <c r="U290" i="6"/>
  <c r="U279" i="6"/>
  <c r="U268" i="6"/>
  <c r="U257" i="6"/>
  <c r="U312" i="6"/>
  <c r="U235" i="6"/>
  <c r="U224" i="6"/>
  <c r="U301" i="6"/>
  <c r="U196" i="6"/>
  <c r="U246" i="6"/>
  <c r="U147" i="6"/>
  <c r="U136" i="6"/>
  <c r="U125" i="6"/>
  <c r="U191" i="6"/>
  <c r="U185" i="6"/>
  <c r="U174" i="6"/>
  <c r="U180" i="6"/>
  <c r="U202" i="6"/>
  <c r="U152" i="6"/>
  <c r="U141" i="6"/>
  <c r="U130" i="6"/>
  <c r="U119" i="6"/>
  <c r="U163" i="6"/>
  <c r="U158" i="6"/>
  <c r="AK389" i="6"/>
  <c r="AK378" i="6"/>
  <c r="AK367" i="6"/>
  <c r="AK356" i="6"/>
  <c r="AK345" i="6"/>
  <c r="AK334" i="6"/>
  <c r="AK323" i="6"/>
  <c r="AK312" i="6"/>
  <c r="AK279" i="6"/>
  <c r="AK268" i="6"/>
  <c r="AK257" i="6"/>
  <c r="AK290" i="6"/>
  <c r="AK273" i="6"/>
  <c r="AK262" i="6"/>
  <c r="AK251" i="6"/>
  <c r="AK240" i="6"/>
  <c r="AK229" i="6"/>
  <c r="AK218" i="6"/>
  <c r="AK284" i="6"/>
  <c r="AK213" i="6"/>
  <c r="AK246" i="6"/>
  <c r="AK207" i="6"/>
  <c r="AK196" i="6"/>
  <c r="AK235" i="6"/>
  <c r="AK174" i="6"/>
  <c r="AK147" i="6"/>
  <c r="AK136" i="6"/>
  <c r="AK125" i="6"/>
  <c r="AK191" i="6"/>
  <c r="AK185" i="6"/>
  <c r="AK180" i="6"/>
  <c r="AK224" i="6"/>
  <c r="AK158" i="6"/>
  <c r="AK163" i="6"/>
  <c r="AK202" i="6"/>
  <c r="AK169" i="6"/>
  <c r="AK152" i="6"/>
  <c r="AK141" i="6"/>
  <c r="AK130" i="6"/>
  <c r="AK119" i="6"/>
  <c r="BA378" i="6"/>
  <c r="BA367" i="6"/>
  <c r="BA356" i="6"/>
  <c r="BA345" i="6"/>
  <c r="BA350" i="6"/>
  <c r="BA334" i="6"/>
  <c r="BA323" i="6"/>
  <c r="BA317" i="6"/>
  <c r="BA361" i="6"/>
  <c r="BA306" i="6"/>
  <c r="BA295" i="6"/>
  <c r="BA372" i="6"/>
  <c r="BA328" i="6"/>
  <c r="BA312" i="6"/>
  <c r="BA279" i="6"/>
  <c r="BA268" i="6"/>
  <c r="BA257" i="6"/>
  <c r="BA284" i="6"/>
  <c r="BA290" i="6"/>
  <c r="BA301" i="6"/>
  <c r="BA273" i="6"/>
  <c r="BA262" i="6"/>
  <c r="BA251" i="6"/>
  <c r="BA240" i="6"/>
  <c r="BA229" i="6"/>
  <c r="BA218" i="6"/>
  <c r="BA246" i="6"/>
  <c r="BA235" i="6"/>
  <c r="BA339" i="6"/>
  <c r="BA224" i="6"/>
  <c r="BA207" i="6"/>
  <c r="BA196" i="6"/>
  <c r="BA213" i="6"/>
  <c r="BA191" i="6"/>
  <c r="BA163" i="6"/>
  <c r="BA147" i="6"/>
  <c r="BA136" i="6"/>
  <c r="BA125" i="6"/>
  <c r="BA169" i="6"/>
  <c r="BA202" i="6"/>
  <c r="BA174" i="6"/>
  <c r="BA152" i="6"/>
  <c r="BA141" i="6"/>
  <c r="BA130" i="6"/>
  <c r="BA119" i="6"/>
  <c r="BA180" i="6"/>
  <c r="BA158" i="6"/>
  <c r="B19" i="6"/>
  <c r="B27" i="6"/>
  <c r="AJ90" i="6"/>
  <c r="V93" i="6"/>
  <c r="AZ93" i="6"/>
  <c r="AR93" i="6"/>
  <c r="AJ93" i="6"/>
  <c r="AB93" i="6"/>
  <c r="T93" i="6"/>
  <c r="L93" i="6"/>
  <c r="AV93" i="6"/>
  <c r="AN93" i="6"/>
  <c r="AF93" i="6"/>
  <c r="X93" i="6"/>
  <c r="P93" i="6"/>
  <c r="H93" i="6"/>
  <c r="P90" i="6"/>
  <c r="AT93" i="6"/>
  <c r="E180" i="6"/>
  <c r="AB90" i="6"/>
  <c r="F93" i="6"/>
  <c r="Z93" i="6"/>
  <c r="K383" i="6"/>
  <c r="K372" i="6"/>
  <c r="K361" i="6"/>
  <c r="K350" i="6"/>
  <c r="K389" i="6"/>
  <c r="K356" i="6"/>
  <c r="K378" i="6"/>
  <c r="K345" i="6"/>
  <c r="K334" i="6"/>
  <c r="K312" i="6"/>
  <c r="K301" i="6"/>
  <c r="K290" i="6"/>
  <c r="K323" i="6"/>
  <c r="K317" i="6"/>
  <c r="K367" i="6"/>
  <c r="K339" i="6"/>
  <c r="K328" i="6"/>
  <c r="K295" i="6"/>
  <c r="K273" i="6"/>
  <c r="K262" i="6"/>
  <c r="K251" i="6"/>
  <c r="K240" i="6"/>
  <c r="K229" i="6"/>
  <c r="K218" i="6"/>
  <c r="K306" i="6"/>
  <c r="K279" i="6"/>
  <c r="K268" i="6"/>
  <c r="K257" i="6"/>
  <c r="K246" i="6"/>
  <c r="K235" i="6"/>
  <c r="K224" i="6"/>
  <c r="K213" i="6"/>
  <c r="K207" i="6"/>
  <c r="K196" i="6"/>
  <c r="K185" i="6"/>
  <c r="K174" i="6"/>
  <c r="K163" i="6"/>
  <c r="K284" i="6"/>
  <c r="K202" i="6"/>
  <c r="K191" i="6"/>
  <c r="K169" i="6"/>
  <c r="K152" i="6"/>
  <c r="K141" i="6"/>
  <c r="K130" i="6"/>
  <c r="K119" i="6"/>
  <c r="K147" i="6"/>
  <c r="K136" i="6"/>
  <c r="K125" i="6"/>
  <c r="K180" i="6"/>
  <c r="AA378" i="6"/>
  <c r="AA345" i="6"/>
  <c r="AA367" i="6"/>
  <c r="AA323" i="6"/>
  <c r="AA301" i="6"/>
  <c r="AA290" i="6"/>
  <c r="AA389" i="6"/>
  <c r="AA334" i="6"/>
  <c r="AA356" i="6"/>
  <c r="AA312" i="6"/>
  <c r="AA229" i="6"/>
  <c r="AA218" i="6"/>
  <c r="AA279" i="6"/>
  <c r="AA268" i="6"/>
  <c r="AA257" i="6"/>
  <c r="AA235" i="6"/>
  <c r="AA224" i="6"/>
  <c r="AA213" i="6"/>
  <c r="AA207" i="6"/>
  <c r="AA196" i="6"/>
  <c r="AA185" i="6"/>
  <c r="AA174" i="6"/>
  <c r="AA163" i="6"/>
  <c r="AA202" i="6"/>
  <c r="AA191" i="6"/>
  <c r="AA152" i="6"/>
  <c r="AA141" i="6"/>
  <c r="AA130" i="6"/>
  <c r="AA119" i="6"/>
  <c r="AA180" i="6"/>
  <c r="AA158" i="6"/>
  <c r="AA147" i="6"/>
  <c r="AA136" i="6"/>
  <c r="AA125" i="6"/>
  <c r="AA169" i="6"/>
  <c r="AQ367" i="6"/>
  <c r="AQ356" i="6"/>
  <c r="AQ312" i="6"/>
  <c r="AQ301" i="6"/>
  <c r="AQ290" i="6"/>
  <c r="AQ345" i="6"/>
  <c r="AQ317" i="6"/>
  <c r="AQ389" i="6"/>
  <c r="AQ378" i="6"/>
  <c r="AQ273" i="6"/>
  <c r="AQ262" i="6"/>
  <c r="AQ251" i="6"/>
  <c r="AQ240" i="6"/>
  <c r="AQ229" i="6"/>
  <c r="AQ218" i="6"/>
  <c r="AQ284" i="6"/>
  <c r="AQ279" i="6"/>
  <c r="AQ268" i="6"/>
  <c r="AQ257" i="6"/>
  <c r="AQ246" i="6"/>
  <c r="AQ235" i="6"/>
  <c r="AQ224" i="6"/>
  <c r="AQ213" i="6"/>
  <c r="AQ323" i="6"/>
  <c r="AQ295" i="6"/>
  <c r="AQ306" i="6"/>
  <c r="AQ207" i="6"/>
  <c r="AQ196" i="6"/>
  <c r="AQ185" i="6"/>
  <c r="AQ174" i="6"/>
  <c r="AQ163" i="6"/>
  <c r="AQ202" i="6"/>
  <c r="AQ191" i="6"/>
  <c r="AQ180" i="6"/>
  <c r="AQ158" i="6"/>
  <c r="AQ152" i="6"/>
  <c r="AQ141" i="6"/>
  <c r="AQ130" i="6"/>
  <c r="AQ119" i="6"/>
  <c r="AQ169" i="6"/>
  <c r="AQ147" i="6"/>
  <c r="AQ136" i="6"/>
  <c r="AQ125" i="6"/>
  <c r="AY180" i="6"/>
  <c r="AN90" i="6"/>
  <c r="AV90" i="6"/>
  <c r="AD93" i="6"/>
  <c r="AX93" i="6"/>
  <c r="AC164" i="6"/>
  <c r="AC168" i="6" s="1"/>
  <c r="J93" i="6"/>
  <c r="AS175" i="6"/>
  <c r="AS176" i="6" s="1"/>
  <c r="G389" i="6"/>
  <c r="G378" i="6"/>
  <c r="G367" i="6"/>
  <c r="G356" i="6"/>
  <c r="G345" i="6"/>
  <c r="G383" i="6"/>
  <c r="G372" i="6"/>
  <c r="G361" i="6"/>
  <c r="G350" i="6"/>
  <c r="G334" i="6"/>
  <c r="G323" i="6"/>
  <c r="G312" i="6"/>
  <c r="G339" i="6"/>
  <c r="G328" i="6"/>
  <c r="G317" i="6"/>
  <c r="G306" i="6"/>
  <c r="G295" i="6"/>
  <c r="G284" i="6"/>
  <c r="G301" i="6"/>
  <c r="G290" i="6"/>
  <c r="G273" i="6"/>
  <c r="G262" i="6"/>
  <c r="G251" i="6"/>
  <c r="G279" i="6"/>
  <c r="G257" i="6"/>
  <c r="G246" i="6"/>
  <c r="G229" i="6"/>
  <c r="G235" i="6"/>
  <c r="G218" i="6"/>
  <c r="G207" i="6"/>
  <c r="G196" i="6"/>
  <c r="G185" i="6"/>
  <c r="G174" i="6"/>
  <c r="G163" i="6"/>
  <c r="G268" i="6"/>
  <c r="G224" i="6"/>
  <c r="G213" i="6"/>
  <c r="G202" i="6"/>
  <c r="G191" i="6"/>
  <c r="G180" i="6"/>
  <c r="G169" i="6"/>
  <c r="G158" i="6"/>
  <c r="W389" i="6"/>
  <c r="W378" i="6"/>
  <c r="W367" i="6"/>
  <c r="W356" i="6"/>
  <c r="W345" i="6"/>
  <c r="W334" i="6"/>
  <c r="W323" i="6"/>
  <c r="W312" i="6"/>
  <c r="W301" i="6"/>
  <c r="W290" i="6"/>
  <c r="W268" i="6"/>
  <c r="W213" i="6"/>
  <c r="W207" i="6"/>
  <c r="W196" i="6"/>
  <c r="W185" i="6"/>
  <c r="W174" i="6"/>
  <c r="W163" i="6"/>
  <c r="W246" i="6"/>
  <c r="W202" i="6"/>
  <c r="W191" i="6"/>
  <c r="W180" i="6"/>
  <c r="W169" i="6"/>
  <c r="W158" i="6"/>
  <c r="AM389" i="6"/>
  <c r="AM378" i="6"/>
  <c r="AM367" i="6"/>
  <c r="AM356" i="6"/>
  <c r="AM345" i="6"/>
  <c r="AM334" i="6"/>
  <c r="AM323" i="6"/>
  <c r="AM295" i="6"/>
  <c r="AM284" i="6"/>
  <c r="AM301" i="6"/>
  <c r="AM290" i="6"/>
  <c r="AM273" i="6"/>
  <c r="AM262" i="6"/>
  <c r="AM251" i="6"/>
  <c r="AM213" i="6"/>
  <c r="AM240" i="6"/>
  <c r="AM268" i="6"/>
  <c r="AM246" i="6"/>
  <c r="AM229" i="6"/>
  <c r="AM207" i="6"/>
  <c r="AM196" i="6"/>
  <c r="AM185" i="6"/>
  <c r="AM174" i="6"/>
  <c r="AM163" i="6"/>
  <c r="AM235" i="6"/>
  <c r="AM218" i="6"/>
  <c r="AM279" i="6"/>
  <c r="AM257" i="6"/>
  <c r="AM224" i="6"/>
  <c r="AM202" i="6"/>
  <c r="AM191" i="6"/>
  <c r="AM180" i="6"/>
  <c r="AM169" i="6"/>
  <c r="AM158" i="6"/>
  <c r="I125" i="6"/>
  <c r="Y125" i="6"/>
  <c r="AO125" i="6"/>
  <c r="I136" i="6"/>
  <c r="Y136" i="6"/>
  <c r="AO136" i="6"/>
  <c r="AU174" i="6"/>
  <c r="G240" i="6"/>
  <c r="I383" i="6"/>
  <c r="I372" i="6"/>
  <c r="I361" i="6"/>
  <c r="I350" i="6"/>
  <c r="I367" i="6"/>
  <c r="I389" i="6"/>
  <c r="I339" i="6"/>
  <c r="I328" i="6"/>
  <c r="I317" i="6"/>
  <c r="I378" i="6"/>
  <c r="I306" i="6"/>
  <c r="I295" i="6"/>
  <c r="I334" i="6"/>
  <c r="I312" i="6"/>
  <c r="I301" i="6"/>
  <c r="I290" i="6"/>
  <c r="I323" i="6"/>
  <c r="I356" i="6"/>
  <c r="I345" i="6"/>
  <c r="I284" i="6"/>
  <c r="I273" i="6"/>
  <c r="I262" i="6"/>
  <c r="I251" i="6"/>
  <c r="I240" i="6"/>
  <c r="I229" i="6"/>
  <c r="I218" i="6"/>
  <c r="I279" i="6"/>
  <c r="I268" i="6"/>
  <c r="I257" i="6"/>
  <c r="I246" i="6"/>
  <c r="I235" i="6"/>
  <c r="I224" i="6"/>
  <c r="I213" i="6"/>
  <c r="I207" i="6"/>
  <c r="I196" i="6"/>
  <c r="I185" i="6"/>
  <c r="I174" i="6"/>
  <c r="I163" i="6"/>
  <c r="I202" i="6"/>
  <c r="I191" i="6"/>
  <c r="I180" i="6"/>
  <c r="I169" i="6"/>
  <c r="Y356" i="6"/>
  <c r="Y378" i="6"/>
  <c r="Y367" i="6"/>
  <c r="Y323" i="6"/>
  <c r="Y301" i="6"/>
  <c r="Y290" i="6"/>
  <c r="Y345" i="6"/>
  <c r="Y312" i="6"/>
  <c r="Y389" i="6"/>
  <c r="Y218" i="6"/>
  <c r="Y279" i="6"/>
  <c r="Y268" i="6"/>
  <c r="Y257" i="6"/>
  <c r="Y246" i="6"/>
  <c r="Y224" i="6"/>
  <c r="Y213" i="6"/>
  <c r="Y207" i="6"/>
  <c r="Y196" i="6"/>
  <c r="Y185" i="6"/>
  <c r="Y174" i="6"/>
  <c r="Y163" i="6"/>
  <c r="Y334" i="6"/>
  <c r="Y202" i="6"/>
  <c r="Y191" i="6"/>
  <c r="Y180" i="6"/>
  <c r="Y169" i="6"/>
  <c r="AO345" i="6"/>
  <c r="AO367" i="6"/>
  <c r="AO389" i="6"/>
  <c r="AO356" i="6"/>
  <c r="AO306" i="6"/>
  <c r="AO295" i="6"/>
  <c r="AO312" i="6"/>
  <c r="AO301" i="6"/>
  <c r="AO290" i="6"/>
  <c r="AO334" i="6"/>
  <c r="AO378" i="6"/>
  <c r="AO273" i="6"/>
  <c r="AO262" i="6"/>
  <c r="AO251" i="6"/>
  <c r="AO240" i="6"/>
  <c r="AO229" i="6"/>
  <c r="AO218" i="6"/>
  <c r="AO284" i="6"/>
  <c r="AO279" i="6"/>
  <c r="AO268" i="6"/>
  <c r="AO257" i="6"/>
  <c r="AO246" i="6"/>
  <c r="AO235" i="6"/>
  <c r="AO224" i="6"/>
  <c r="AO213" i="6"/>
  <c r="AO207" i="6"/>
  <c r="AO196" i="6"/>
  <c r="AO185" i="6"/>
  <c r="AO174" i="6"/>
  <c r="AO163" i="6"/>
  <c r="AO202" i="6"/>
  <c r="AO191" i="6"/>
  <c r="AO180" i="6"/>
  <c r="AO169" i="6"/>
  <c r="Y158" i="6"/>
  <c r="AE207" i="6"/>
  <c r="AW240" i="6"/>
  <c r="AU207" i="6"/>
  <c r="M389" i="6"/>
  <c r="M378" i="6"/>
  <c r="M367" i="6"/>
  <c r="M356" i="6"/>
  <c r="M345" i="6"/>
  <c r="M334" i="6"/>
  <c r="M323" i="6"/>
  <c r="M312" i="6"/>
  <c r="M301" i="6"/>
  <c r="M290" i="6"/>
  <c r="M279" i="6"/>
  <c r="M268" i="6"/>
  <c r="M257" i="6"/>
  <c r="M235" i="6"/>
  <c r="M224" i="6"/>
  <c r="M202" i="6"/>
  <c r="M191" i="6"/>
  <c r="M180" i="6"/>
  <c r="M158" i="6"/>
  <c r="M213" i="6"/>
  <c r="AC389" i="6"/>
  <c r="AC378" i="6"/>
  <c r="AC367" i="6"/>
  <c r="AC356" i="6"/>
  <c r="AC345" i="6"/>
  <c r="AC334" i="6"/>
  <c r="AC323" i="6"/>
  <c r="AC312" i="6"/>
  <c r="AC301" i="6"/>
  <c r="AC290" i="6"/>
  <c r="AC240" i="6"/>
  <c r="AC229" i="6"/>
  <c r="AC218" i="6"/>
  <c r="AC279" i="6"/>
  <c r="AC268" i="6"/>
  <c r="AC224" i="6"/>
  <c r="AC207" i="6"/>
  <c r="AC196" i="6"/>
  <c r="AC185" i="6"/>
  <c r="AC213" i="6"/>
  <c r="AC202" i="6"/>
  <c r="AC191" i="6"/>
  <c r="AC180" i="6"/>
  <c r="AC169" i="6"/>
  <c r="AC158" i="6"/>
  <c r="AC246" i="6"/>
  <c r="AC235" i="6"/>
  <c r="AS389" i="6"/>
  <c r="AS378" i="6"/>
  <c r="AS367" i="6"/>
  <c r="AS356" i="6"/>
  <c r="AS328" i="6"/>
  <c r="AS317" i="6"/>
  <c r="AS334" i="6"/>
  <c r="AS323" i="6"/>
  <c r="AS312" i="6"/>
  <c r="AS301" i="6"/>
  <c r="AS290" i="6"/>
  <c r="AS306" i="6"/>
  <c r="AS295" i="6"/>
  <c r="AS284" i="6"/>
  <c r="AS273" i="6"/>
  <c r="AS262" i="6"/>
  <c r="AS251" i="6"/>
  <c r="AS240" i="6"/>
  <c r="AS229" i="6"/>
  <c r="AS218" i="6"/>
  <c r="AS279" i="6"/>
  <c r="AS268" i="6"/>
  <c r="AS257" i="6"/>
  <c r="AS207" i="6"/>
  <c r="AS196" i="6"/>
  <c r="AS185" i="6"/>
  <c r="AS246" i="6"/>
  <c r="AS235" i="6"/>
  <c r="AS202" i="6"/>
  <c r="AS191" i="6"/>
  <c r="AS180" i="6"/>
  <c r="AS169" i="6"/>
  <c r="AS158" i="6"/>
  <c r="AS224" i="6"/>
  <c r="I119" i="6"/>
  <c r="Y119" i="6"/>
  <c r="AO119" i="6"/>
  <c r="O125" i="6"/>
  <c r="AE125" i="6"/>
  <c r="AU125" i="6"/>
  <c r="I130" i="6"/>
  <c r="Y130" i="6"/>
  <c r="AO130" i="6"/>
  <c r="W131" i="6"/>
  <c r="W135" i="6" s="1"/>
  <c r="O136" i="6"/>
  <c r="AE136" i="6"/>
  <c r="AU136" i="6"/>
  <c r="I141" i="6"/>
  <c r="Y141" i="6"/>
  <c r="AO141" i="6"/>
  <c r="O147" i="6"/>
  <c r="I152" i="6"/>
  <c r="Y152" i="6"/>
  <c r="AO152" i="6"/>
  <c r="AM153" i="6"/>
  <c r="AM157" i="6" s="1"/>
  <c r="AM159" i="6" s="1"/>
  <c r="AM67" i="6" s="1"/>
  <c r="O389" i="6"/>
  <c r="O378" i="6"/>
  <c r="O367" i="6"/>
  <c r="O356" i="6"/>
  <c r="O345" i="6"/>
  <c r="O334" i="6"/>
  <c r="O323" i="6"/>
  <c r="O312" i="6"/>
  <c r="O301" i="6"/>
  <c r="O290" i="6"/>
  <c r="O279" i="6"/>
  <c r="O268" i="6"/>
  <c r="O257" i="6"/>
  <c r="O246" i="6"/>
  <c r="O235" i="6"/>
  <c r="O224" i="6"/>
  <c r="O213" i="6"/>
  <c r="O202" i="6"/>
  <c r="O191" i="6"/>
  <c r="O169" i="6"/>
  <c r="O158" i="6"/>
  <c r="AE389" i="6"/>
  <c r="AE378" i="6"/>
  <c r="AE367" i="6"/>
  <c r="AE356" i="6"/>
  <c r="AE345" i="6"/>
  <c r="AE334" i="6"/>
  <c r="AE323" i="6"/>
  <c r="AE312" i="6"/>
  <c r="AE301" i="6"/>
  <c r="AE290" i="6"/>
  <c r="AE279" i="6"/>
  <c r="AE257" i="6"/>
  <c r="AE246" i="6"/>
  <c r="AE235" i="6"/>
  <c r="AE224" i="6"/>
  <c r="AE213" i="6"/>
  <c r="AE202" i="6"/>
  <c r="AE191" i="6"/>
  <c r="AE180" i="6"/>
  <c r="AE169" i="6"/>
  <c r="AE158" i="6"/>
  <c r="AE240" i="6"/>
  <c r="AE251" i="6"/>
  <c r="AE229" i="6"/>
  <c r="AU389" i="6"/>
  <c r="AU378" i="6"/>
  <c r="AU367" i="6"/>
  <c r="AU345" i="6"/>
  <c r="AU339" i="6"/>
  <c r="AU328" i="6"/>
  <c r="AU317" i="6"/>
  <c r="AU334" i="6"/>
  <c r="AU323" i="6"/>
  <c r="AU312" i="6"/>
  <c r="AU301" i="6"/>
  <c r="AU290" i="6"/>
  <c r="AU273" i="6"/>
  <c r="AU262" i="6"/>
  <c r="AU284" i="6"/>
  <c r="AU279" i="6"/>
  <c r="AU268" i="6"/>
  <c r="AU257" i="6"/>
  <c r="AU246" i="6"/>
  <c r="AU235" i="6"/>
  <c r="AU224" i="6"/>
  <c r="AU213" i="6"/>
  <c r="AU295" i="6"/>
  <c r="AU306" i="6"/>
  <c r="AU240" i="6"/>
  <c r="AU251" i="6"/>
  <c r="AU229" i="6"/>
  <c r="AU202" i="6"/>
  <c r="AU191" i="6"/>
  <c r="AU180" i="6"/>
  <c r="AU169" i="6"/>
  <c r="AU158" i="6"/>
  <c r="AU218" i="6"/>
  <c r="Q125" i="6"/>
  <c r="AG125" i="6"/>
  <c r="AW125" i="6"/>
  <c r="Q136" i="6"/>
  <c r="AG136" i="6"/>
  <c r="AW136" i="6"/>
  <c r="AS163" i="6"/>
  <c r="AC174" i="6"/>
  <c r="AE185" i="6"/>
  <c r="AE196" i="6"/>
  <c r="AS213" i="6"/>
  <c r="W257" i="6"/>
  <c r="Q389" i="6"/>
  <c r="Q378" i="6"/>
  <c r="Q367" i="6"/>
  <c r="Q356" i="6"/>
  <c r="Q345" i="6"/>
  <c r="Q334" i="6"/>
  <c r="Q312" i="6"/>
  <c r="Q323" i="6"/>
  <c r="Q301" i="6"/>
  <c r="Q290" i="6"/>
  <c r="Q279" i="6"/>
  <c r="Q268" i="6"/>
  <c r="Q257" i="6"/>
  <c r="Q246" i="6"/>
  <c r="Q235" i="6"/>
  <c r="Q224" i="6"/>
  <c r="Q213" i="6"/>
  <c r="Q202" i="6"/>
  <c r="Q180" i="6"/>
  <c r="Q169" i="6"/>
  <c r="Q158" i="6"/>
  <c r="Q174" i="6"/>
  <c r="Q163" i="6"/>
  <c r="AG389" i="6"/>
  <c r="AG378" i="6"/>
  <c r="AG367" i="6"/>
  <c r="AG356" i="6"/>
  <c r="AG345" i="6"/>
  <c r="AG312" i="6"/>
  <c r="AG268" i="6"/>
  <c r="AG257" i="6"/>
  <c r="AG246" i="6"/>
  <c r="AG235" i="6"/>
  <c r="AG224" i="6"/>
  <c r="AG213" i="6"/>
  <c r="AG334" i="6"/>
  <c r="AG301" i="6"/>
  <c r="AG290" i="6"/>
  <c r="AG262" i="6"/>
  <c r="AG323" i="6"/>
  <c r="AG202" i="6"/>
  <c r="AG191" i="6"/>
  <c r="AG180" i="6"/>
  <c r="AG169" i="6"/>
  <c r="AG158" i="6"/>
  <c r="AG240" i="6"/>
  <c r="AG251" i="6"/>
  <c r="AG229" i="6"/>
  <c r="AG218" i="6"/>
  <c r="AG207" i="6"/>
  <c r="AG196" i="6"/>
  <c r="AG185" i="6"/>
  <c r="AG174" i="6"/>
  <c r="AG163" i="6"/>
  <c r="AW350" i="6"/>
  <c r="AW389" i="6"/>
  <c r="AW378" i="6"/>
  <c r="AW356" i="6"/>
  <c r="AW345" i="6"/>
  <c r="AW339" i="6"/>
  <c r="AW328" i="6"/>
  <c r="AW317" i="6"/>
  <c r="AW334" i="6"/>
  <c r="AW323" i="6"/>
  <c r="AW306" i="6"/>
  <c r="AW295" i="6"/>
  <c r="AW312" i="6"/>
  <c r="AW284" i="6"/>
  <c r="AW279" i="6"/>
  <c r="AW268" i="6"/>
  <c r="AW257" i="6"/>
  <c r="AW246" i="6"/>
  <c r="AW235" i="6"/>
  <c r="AW224" i="6"/>
  <c r="AW213" i="6"/>
  <c r="AW290" i="6"/>
  <c r="AW301" i="6"/>
  <c r="AW251" i="6"/>
  <c r="AW229" i="6"/>
  <c r="AW202" i="6"/>
  <c r="AW191" i="6"/>
  <c r="AW180" i="6"/>
  <c r="AW169" i="6"/>
  <c r="AW158" i="6"/>
  <c r="AW273" i="6"/>
  <c r="AW218" i="6"/>
  <c r="AW207" i="6"/>
  <c r="AW196" i="6"/>
  <c r="AW185" i="6"/>
  <c r="AW174" i="6"/>
  <c r="AW163" i="6"/>
  <c r="M119" i="6"/>
  <c r="AC119" i="6"/>
  <c r="AS119" i="6"/>
  <c r="M130" i="6"/>
  <c r="AC130" i="6"/>
  <c r="AS130" i="6"/>
  <c r="M141" i="6"/>
  <c r="AC141" i="6"/>
  <c r="AS141" i="6"/>
  <c r="M152" i="6"/>
  <c r="AC152" i="6"/>
  <c r="AS152" i="6"/>
  <c r="I158" i="6"/>
  <c r="AO158" i="6"/>
  <c r="AU163" i="6"/>
  <c r="AE174" i="6"/>
  <c r="AU196" i="6"/>
  <c r="W235" i="6"/>
  <c r="W279" i="6"/>
  <c r="M246" i="6"/>
  <c r="AW262" i="6"/>
  <c r="K24" i="2"/>
  <c r="K37" i="2" s="1"/>
  <c r="K48" i="2" s="1"/>
  <c r="K50" i="2" s="1"/>
  <c r="K51" i="2" s="1"/>
  <c r="K52" i="2" s="1"/>
  <c r="D24" i="2"/>
  <c r="D37" i="2" s="1"/>
  <c r="D48" i="2" s="1"/>
  <c r="D50" i="2" s="1"/>
  <c r="D51" i="2" s="1"/>
  <c r="D52" i="2" s="1"/>
  <c r="L24" i="2"/>
  <c r="L37" i="2" s="1"/>
  <c r="L48" i="2" s="1"/>
  <c r="L50" i="2" s="1"/>
  <c r="L51" i="2" s="1"/>
  <c r="L52" i="2" s="1"/>
  <c r="G49" i="1"/>
  <c r="G51" i="1" s="1"/>
  <c r="G52" i="1" s="1"/>
  <c r="O49" i="1"/>
  <c r="O51" i="1" s="1"/>
  <c r="O52" i="1" s="1"/>
  <c r="L12" i="3"/>
  <c r="M17" i="10" s="1"/>
  <c r="M22" i="10" s="1"/>
  <c r="M12" i="3"/>
  <c r="N17" i="10" s="1"/>
  <c r="N21" i="10" s="1"/>
  <c r="E15" i="3"/>
  <c r="M15" i="3"/>
  <c r="J12" i="3"/>
  <c r="K17" i="10" s="1"/>
  <c r="K23" i="10" s="1"/>
  <c r="K25" i="1"/>
  <c r="K38" i="1" s="1"/>
  <c r="D15" i="3"/>
  <c r="B12" i="3"/>
  <c r="C17" i="10" s="1"/>
  <c r="C22" i="10" s="1"/>
  <c r="I24" i="2"/>
  <c r="I37" i="2" s="1"/>
  <c r="I48" i="2" s="1"/>
  <c r="I50" i="2" s="1"/>
  <c r="I51" i="2" s="1"/>
  <c r="I52" i="2" s="1"/>
  <c r="G15" i="3"/>
  <c r="J24" i="2"/>
  <c r="J37" i="2" s="1"/>
  <c r="J48" i="2" s="1"/>
  <c r="J50" i="2" s="1"/>
  <c r="J51" i="2" s="1"/>
  <c r="J52" i="2" s="1"/>
  <c r="E12" i="3"/>
  <c r="F17" i="10" s="1"/>
  <c r="F19" i="10" s="1"/>
  <c r="J15" i="3"/>
  <c r="D12" i="3"/>
  <c r="E17" i="10" s="1"/>
  <c r="E22" i="10" s="1"/>
  <c r="G12" i="3"/>
  <c r="H17" i="10" s="1"/>
  <c r="H23" i="10" s="1"/>
  <c r="L15" i="3"/>
  <c r="F13" i="3"/>
  <c r="B15" i="3"/>
  <c r="C12" i="3"/>
  <c r="D17" i="10" s="1"/>
  <c r="K12" i="3"/>
  <c r="L17" i="10" s="1"/>
  <c r="C15" i="3"/>
  <c r="K15" i="3"/>
  <c r="I13" i="3"/>
  <c r="F12" i="3"/>
  <c r="G17" i="10" s="1"/>
  <c r="G19" i="10" s="1"/>
  <c r="F49" i="1"/>
  <c r="F51" i="1" s="1"/>
  <c r="F52" i="1" s="1"/>
  <c r="J25" i="1"/>
  <c r="J38" i="1" s="1"/>
  <c r="N49" i="1"/>
  <c r="N51" i="1" s="1"/>
  <c r="N52" i="1" s="1"/>
  <c r="G24" i="2"/>
  <c r="G37" i="2" s="1"/>
  <c r="G48" i="2" s="1"/>
  <c r="G50" i="2" s="1"/>
  <c r="G51" i="2" s="1"/>
  <c r="G52" i="2" s="1"/>
  <c r="O24" i="2"/>
  <c r="O37" i="2" s="1"/>
  <c r="O48" i="2" s="1"/>
  <c r="O50" i="2" s="1"/>
  <c r="O51" i="2" s="1"/>
  <c r="O52" i="2" s="1"/>
  <c r="H12" i="3"/>
  <c r="I17" i="10" s="1"/>
  <c r="I23" i="10" s="1"/>
  <c r="H15" i="3"/>
  <c r="H24" i="2"/>
  <c r="H37" i="2" s="1"/>
  <c r="H48" i="2" s="1"/>
  <c r="H50" i="2" s="1"/>
  <c r="H51" i="2" s="1"/>
  <c r="H52" i="2" s="1"/>
  <c r="I12" i="3"/>
  <c r="J17" i="10" s="1"/>
  <c r="J21" i="10" s="1"/>
  <c r="F24" i="2"/>
  <c r="F37" i="2" s="1"/>
  <c r="F48" i="2" s="1"/>
  <c r="F50" i="2" s="1"/>
  <c r="F51" i="2" s="1"/>
  <c r="F52" i="2" s="1"/>
  <c r="N24" i="2"/>
  <c r="N37" i="2" s="1"/>
  <c r="N48" i="2" s="1"/>
  <c r="N50" i="2" s="1"/>
  <c r="N51" i="2" s="1"/>
  <c r="N52" i="2" s="1"/>
  <c r="H49" i="1"/>
  <c r="H51" i="1" s="1"/>
  <c r="H52" i="1" s="1"/>
  <c r="G25" i="1"/>
  <c r="G38" i="1" s="1"/>
  <c r="O25" i="1"/>
  <c r="O38" i="1" s="1"/>
  <c r="J49" i="1"/>
  <c r="J51" i="1" s="1"/>
  <c r="J52" i="1" s="1"/>
  <c r="M25" i="1"/>
  <c r="M38" i="1" s="1"/>
  <c r="E49" i="1"/>
  <c r="E51" i="1" s="1"/>
  <c r="E52" i="1" s="1"/>
  <c r="M49" i="1"/>
  <c r="M51" i="1" s="1"/>
  <c r="M52" i="1" s="1"/>
  <c r="L25" i="1"/>
  <c r="L38" i="1" s="1"/>
  <c r="F25" i="1"/>
  <c r="F38" i="1" s="1"/>
  <c r="N25" i="1"/>
  <c r="N38" i="1" s="1"/>
  <c r="I25" i="1"/>
  <c r="I38" i="1" s="1"/>
  <c r="I49" i="1"/>
  <c r="I51" i="1" s="1"/>
  <c r="I52" i="1" s="1"/>
  <c r="H25" i="1"/>
  <c r="H38" i="1" s="1"/>
  <c r="K49" i="1"/>
  <c r="K51" i="1" s="1"/>
  <c r="K52" i="1" s="1"/>
  <c r="D49" i="1"/>
  <c r="D51" i="1" s="1"/>
  <c r="D52" i="1" s="1"/>
  <c r="L49" i="1"/>
  <c r="L51" i="1" s="1"/>
  <c r="L52" i="1" s="1"/>
  <c r="E38" i="1"/>
  <c r="E23" i="10" l="1"/>
  <c r="M23" i="10"/>
  <c r="F23" i="10"/>
  <c r="N23" i="10"/>
  <c r="G23" i="10"/>
  <c r="L22" i="10"/>
  <c r="L23" i="10"/>
  <c r="J23" i="10"/>
  <c r="D22" i="10"/>
  <c r="D23" i="10"/>
  <c r="N22" i="10"/>
  <c r="J22" i="10"/>
  <c r="G22" i="10"/>
  <c r="H19" i="10"/>
  <c r="H22" i="10"/>
  <c r="F22" i="10"/>
  <c r="I19" i="10"/>
  <c r="I22" i="10"/>
  <c r="K21" i="10"/>
  <c r="K22" i="10"/>
  <c r="C23" i="10"/>
  <c r="M19" i="10"/>
  <c r="M21" i="10"/>
  <c r="F21" i="10"/>
  <c r="G21" i="10"/>
  <c r="E19" i="10"/>
  <c r="E21" i="10"/>
  <c r="H21" i="10"/>
  <c r="D19" i="10"/>
  <c r="D21" i="10"/>
  <c r="L19" i="10"/>
  <c r="L21" i="10"/>
  <c r="I21" i="10"/>
  <c r="C19" i="10"/>
  <c r="C21" i="10"/>
  <c r="H20" i="10"/>
  <c r="I20" i="10"/>
  <c r="G20" i="10"/>
  <c r="D20" i="10"/>
  <c r="J19" i="10"/>
  <c r="J20" i="10"/>
  <c r="K19" i="10"/>
  <c r="K20" i="10"/>
  <c r="L20" i="10"/>
  <c r="E20" i="10"/>
  <c r="M20" i="10"/>
  <c r="N19" i="10"/>
  <c r="N20" i="10"/>
  <c r="F20" i="10"/>
  <c r="C20" i="10"/>
  <c r="AH96" i="6"/>
  <c r="X96" i="7"/>
  <c r="H96" i="7"/>
  <c r="W126" i="6"/>
  <c r="W64" i="6" s="1"/>
  <c r="AQ121" i="7"/>
  <c r="T96" i="6"/>
  <c r="AQ124" i="7"/>
  <c r="AQ126" i="7" s="1"/>
  <c r="AQ64" i="7" s="1"/>
  <c r="U121" i="7"/>
  <c r="AU121" i="6"/>
  <c r="AU124" i="6"/>
  <c r="V96" i="7"/>
  <c r="AT96" i="6"/>
  <c r="L96" i="6"/>
  <c r="AN96" i="6"/>
  <c r="R96" i="6"/>
  <c r="BA146" i="7"/>
  <c r="BA148" i="7" s="1"/>
  <c r="BA66" i="7" s="1"/>
  <c r="J96" i="7"/>
  <c r="Z96" i="7"/>
  <c r="BA132" i="7"/>
  <c r="AR96" i="7"/>
  <c r="AM148" i="6"/>
  <c r="AM66" i="6" s="1"/>
  <c r="AU192" i="6"/>
  <c r="AU70" i="6" s="1"/>
  <c r="AI159" i="7"/>
  <c r="AI67" i="7" s="1"/>
  <c r="O143" i="6"/>
  <c r="AU135" i="6"/>
  <c r="P96" i="7"/>
  <c r="U146" i="7"/>
  <c r="U148" i="7" s="1"/>
  <c r="U66" i="7" s="1"/>
  <c r="R96" i="7"/>
  <c r="BA143" i="7"/>
  <c r="AI181" i="7"/>
  <c r="AI69" i="7" s="1"/>
  <c r="AU154" i="6"/>
  <c r="AU157" i="6"/>
  <c r="AU159" i="6" s="1"/>
  <c r="AU67" i="6" s="1"/>
  <c r="AU132" i="6"/>
  <c r="AF96" i="6"/>
  <c r="F96" i="7"/>
  <c r="AS126" i="7"/>
  <c r="AS64" i="7" s="1"/>
  <c r="AJ96" i="7"/>
  <c r="AQ137" i="7"/>
  <c r="AQ65" i="7" s="1"/>
  <c r="AH96" i="7"/>
  <c r="K148" i="7"/>
  <c r="K66" i="7" s="1"/>
  <c r="AI220" i="7"/>
  <c r="AR96" i="6"/>
  <c r="K121" i="7"/>
  <c r="N96" i="7"/>
  <c r="AM137" i="6"/>
  <c r="AM65" i="6" s="1"/>
  <c r="AK143" i="7"/>
  <c r="W137" i="6"/>
  <c r="W65" i="6" s="1"/>
  <c r="AI176" i="7"/>
  <c r="AK146" i="7"/>
  <c r="AK148" i="7" s="1"/>
  <c r="AK66" i="7" s="1"/>
  <c r="BA192" i="6"/>
  <c r="BA70" i="6" s="1"/>
  <c r="Q176" i="7"/>
  <c r="AW201" i="7"/>
  <c r="AW203" i="7" s="1"/>
  <c r="AW71" i="7" s="1"/>
  <c r="W148" i="6"/>
  <c r="W66" i="6" s="1"/>
  <c r="AK135" i="7"/>
  <c r="AK137" i="7" s="1"/>
  <c r="AK65" i="7" s="1"/>
  <c r="K124" i="7"/>
  <c r="K126" i="7" s="1"/>
  <c r="K64" i="7" s="1"/>
  <c r="BA120" i="7"/>
  <c r="BA124" i="7" s="1"/>
  <c r="BA126" i="7" s="1"/>
  <c r="BA64" i="7" s="1"/>
  <c r="AW153" i="7"/>
  <c r="AW157" i="7" s="1"/>
  <c r="AW159" i="7" s="1"/>
  <c r="AW67" i="7" s="1"/>
  <c r="S157" i="7"/>
  <c r="S159" i="7" s="1"/>
  <c r="S67" i="7" s="1"/>
  <c r="P96" i="6"/>
  <c r="M126" i="7"/>
  <c r="M64" i="7" s="1"/>
  <c r="T96" i="7"/>
  <c r="AF96" i="7"/>
  <c r="AK269" i="7"/>
  <c r="AK77" i="7" s="1"/>
  <c r="U132" i="7"/>
  <c r="F96" i="6"/>
  <c r="AP96" i="7"/>
  <c r="AA143" i="7"/>
  <c r="AN96" i="7"/>
  <c r="K137" i="7"/>
  <c r="K65" i="7" s="1"/>
  <c r="N96" i="6"/>
  <c r="AI225" i="7"/>
  <c r="AI73" i="7" s="1"/>
  <c r="S164" i="7"/>
  <c r="S168" i="7" s="1"/>
  <c r="S170" i="7" s="1"/>
  <c r="S68" i="7" s="1"/>
  <c r="AC148" i="7"/>
  <c r="AC66" i="7" s="1"/>
  <c r="AA146" i="7"/>
  <c r="AA148" i="7" s="1"/>
  <c r="AA66" i="7" s="1"/>
  <c r="AS146" i="7"/>
  <c r="AS148" i="7" s="1"/>
  <c r="AS66" i="7" s="1"/>
  <c r="AD96" i="6"/>
  <c r="AY181" i="7"/>
  <c r="AY69" i="7" s="1"/>
  <c r="W135" i="7"/>
  <c r="W137" i="7" s="1"/>
  <c r="W65" i="7" s="1"/>
  <c r="O148" i="6"/>
  <c r="O66" i="6" s="1"/>
  <c r="Q137" i="6"/>
  <c r="Q65" i="6" s="1"/>
  <c r="AY192" i="7"/>
  <c r="AY70" i="7" s="1"/>
  <c r="AI201" i="7"/>
  <c r="AI203" i="7" s="1"/>
  <c r="AI71" i="7" s="1"/>
  <c r="AS209" i="7"/>
  <c r="AM135" i="7"/>
  <c r="AM137" i="7" s="1"/>
  <c r="AM65" i="7" s="1"/>
  <c r="M146" i="7"/>
  <c r="M148" i="7" s="1"/>
  <c r="M66" i="7" s="1"/>
  <c r="AM120" i="6"/>
  <c r="AM124" i="6" s="1"/>
  <c r="AM126" i="6" s="1"/>
  <c r="AM64" i="6" s="1"/>
  <c r="AE132" i="6"/>
  <c r="AJ96" i="6"/>
  <c r="AY187" i="7"/>
  <c r="S176" i="7"/>
  <c r="AS214" i="7"/>
  <c r="AS72" i="7" s="1"/>
  <c r="M137" i="7"/>
  <c r="M65" i="7" s="1"/>
  <c r="W120" i="7"/>
  <c r="W124" i="7" s="1"/>
  <c r="W126" i="7" s="1"/>
  <c r="W64" i="7" s="1"/>
  <c r="AC137" i="7"/>
  <c r="AC65" i="7" s="1"/>
  <c r="Q181" i="7"/>
  <c r="Q69" i="7" s="1"/>
  <c r="W148" i="7"/>
  <c r="W66" i="7" s="1"/>
  <c r="U126" i="7"/>
  <c r="U64" i="7" s="1"/>
  <c r="W143" i="7"/>
  <c r="AK120" i="7"/>
  <c r="AK121" i="7" s="1"/>
  <c r="AE143" i="6"/>
  <c r="AC132" i="7"/>
  <c r="AQ132" i="7"/>
  <c r="AC143" i="7"/>
  <c r="AE146" i="6"/>
  <c r="AE148" i="6" s="1"/>
  <c r="AE66" i="6" s="1"/>
  <c r="BA137" i="7"/>
  <c r="BA65" i="7" s="1"/>
  <c r="W157" i="7"/>
  <c r="W159" i="7" s="1"/>
  <c r="W67" i="7" s="1"/>
  <c r="L96" i="7"/>
  <c r="BA258" i="7"/>
  <c r="BA76" i="7" s="1"/>
  <c r="AG135" i="6"/>
  <c r="AG137" i="6" s="1"/>
  <c r="AG65" i="6" s="1"/>
  <c r="AE135" i="6"/>
  <c r="AE137" i="6" s="1"/>
  <c r="AE65" i="6" s="1"/>
  <c r="O159" i="6"/>
  <c r="O67" i="6" s="1"/>
  <c r="G124" i="7"/>
  <c r="G126" i="7" s="1"/>
  <c r="G64" i="7" s="1"/>
  <c r="U143" i="7"/>
  <c r="AK264" i="7"/>
  <c r="S120" i="7"/>
  <c r="S124" i="7" s="1"/>
  <c r="S126" i="7" s="1"/>
  <c r="S64" i="7" s="1"/>
  <c r="U197" i="7"/>
  <c r="U198" i="7" s="1"/>
  <c r="AY263" i="7"/>
  <c r="AY267" i="7" s="1"/>
  <c r="AY269" i="7" s="1"/>
  <c r="AY77" i="7" s="1"/>
  <c r="AS274" i="7"/>
  <c r="AS275" i="7" s="1"/>
  <c r="AG142" i="7"/>
  <c r="AG146" i="7" s="1"/>
  <c r="AG148" i="7" s="1"/>
  <c r="AG66" i="7" s="1"/>
  <c r="AG252" i="7"/>
  <c r="AG256" i="7" s="1"/>
  <c r="AG258" i="7" s="1"/>
  <c r="AG76" i="7" s="1"/>
  <c r="AU241" i="7"/>
  <c r="AU242" i="7" s="1"/>
  <c r="AQ307" i="7"/>
  <c r="AQ311" i="7" s="1"/>
  <c r="AQ313" i="7" s="1"/>
  <c r="AQ81" i="7" s="1"/>
  <c r="AO175" i="7"/>
  <c r="AO179" i="7" s="1"/>
  <c r="AO181" i="7" s="1"/>
  <c r="AO69" i="7" s="1"/>
  <c r="Y142" i="7"/>
  <c r="Y146" i="7" s="1"/>
  <c r="Y148" i="7" s="1"/>
  <c r="Y66" i="7" s="1"/>
  <c r="H96" i="6"/>
  <c r="V96" i="6"/>
  <c r="W132" i="6"/>
  <c r="AY131" i="7"/>
  <c r="AY132" i="7" s="1"/>
  <c r="AM164" i="7"/>
  <c r="AM168" i="7" s="1"/>
  <c r="AM170" i="7" s="1"/>
  <c r="AM68" i="7" s="1"/>
  <c r="AM252" i="7"/>
  <c r="AM253" i="7" s="1"/>
  <c r="W186" i="7"/>
  <c r="W190" i="7" s="1"/>
  <c r="W192" i="7" s="1"/>
  <c r="W70" i="7" s="1"/>
  <c r="BA230" i="7"/>
  <c r="BA231" i="7" s="1"/>
  <c r="AC153" i="7"/>
  <c r="AC157" i="7" s="1"/>
  <c r="AC159" i="7" s="1"/>
  <c r="AC67" i="7" s="1"/>
  <c r="BA186" i="7"/>
  <c r="BA187" i="7" s="1"/>
  <c r="BA340" i="7"/>
  <c r="BA344" i="7" s="1"/>
  <c r="BA346" i="7" s="1"/>
  <c r="BA84" i="7" s="1"/>
  <c r="AK241" i="7"/>
  <c r="AK245" i="7" s="1"/>
  <c r="AK247" i="7" s="1"/>
  <c r="AK75" i="7" s="1"/>
  <c r="AK230" i="7"/>
  <c r="AK234" i="7" s="1"/>
  <c r="AK236" i="7" s="1"/>
  <c r="AK74" i="7" s="1"/>
  <c r="AY307" i="7"/>
  <c r="AY308" i="7" s="1"/>
  <c r="AI208" i="7"/>
  <c r="AI212" i="7" s="1"/>
  <c r="AI214" i="7" s="1"/>
  <c r="AI72" i="7" s="1"/>
  <c r="AI192" i="7"/>
  <c r="AI70" i="7" s="1"/>
  <c r="AY159" i="7"/>
  <c r="AY67" i="7" s="1"/>
  <c r="AS219" i="7"/>
  <c r="AS220" i="7" s="1"/>
  <c r="AC241" i="7"/>
  <c r="AC242" i="7" s="1"/>
  <c r="AW285" i="7"/>
  <c r="AW289" i="7" s="1"/>
  <c r="AW291" i="7" s="1"/>
  <c r="AW79" i="7" s="1"/>
  <c r="AW263" i="7"/>
  <c r="AW267" i="7" s="1"/>
  <c r="AW269" i="7" s="1"/>
  <c r="AW77" i="7" s="1"/>
  <c r="AG175" i="7"/>
  <c r="AG179" i="7" s="1"/>
  <c r="AG181" i="7" s="1"/>
  <c r="AG69" i="7" s="1"/>
  <c r="AU142" i="7"/>
  <c r="AU143" i="7" s="1"/>
  <c r="AU274" i="7"/>
  <c r="AU275" i="7" s="1"/>
  <c r="AE131" i="7"/>
  <c r="AE135" i="7" s="1"/>
  <c r="AE137" i="7" s="1"/>
  <c r="AE65" i="7" s="1"/>
  <c r="AE186" i="7"/>
  <c r="AE190" i="7" s="1"/>
  <c r="AE192" i="7" s="1"/>
  <c r="AE70" i="7" s="1"/>
  <c r="AE252" i="7"/>
  <c r="AE253" i="7" s="1"/>
  <c r="O164" i="7"/>
  <c r="O168" i="7" s="1"/>
  <c r="O170" i="7" s="1"/>
  <c r="O68" i="7" s="1"/>
  <c r="S190" i="7"/>
  <c r="S192" i="7" s="1"/>
  <c r="S70" i="7" s="1"/>
  <c r="AQ230" i="7"/>
  <c r="AQ234" i="7" s="1"/>
  <c r="AQ236" i="7" s="1"/>
  <c r="AQ74" i="7" s="1"/>
  <c r="AQ252" i="7"/>
  <c r="AQ256" i="7" s="1"/>
  <c r="AQ258" i="7" s="1"/>
  <c r="AQ76" i="7" s="1"/>
  <c r="AA153" i="7"/>
  <c r="AA154" i="7" s="1"/>
  <c r="AB96" i="7"/>
  <c r="AY168" i="7"/>
  <c r="AY170" i="7" s="1"/>
  <c r="AY68" i="7" s="1"/>
  <c r="AO208" i="7"/>
  <c r="AO212" i="7" s="1"/>
  <c r="AO214" i="7" s="1"/>
  <c r="AO72" i="7" s="1"/>
  <c r="AO285" i="7"/>
  <c r="AO289" i="7" s="1"/>
  <c r="AO291" i="7" s="1"/>
  <c r="AO79" i="7" s="1"/>
  <c r="Y197" i="7"/>
  <c r="Y198" i="7" s="1"/>
  <c r="K132" i="7"/>
  <c r="AA124" i="7"/>
  <c r="AA126" i="7" s="1"/>
  <c r="AA64" i="7" s="1"/>
  <c r="AY142" i="7"/>
  <c r="AY146" i="7" s="1"/>
  <c r="AY148" i="7" s="1"/>
  <c r="AY66" i="7" s="1"/>
  <c r="BA362" i="7"/>
  <c r="BA363" i="7" s="1"/>
  <c r="AK197" i="7"/>
  <c r="AK198" i="7" s="1"/>
  <c r="AY318" i="7"/>
  <c r="AY319" i="7" s="1"/>
  <c r="AI252" i="7"/>
  <c r="AI256" i="7" s="1"/>
  <c r="AI258" i="7" s="1"/>
  <c r="AI76" i="7" s="1"/>
  <c r="AW142" i="7"/>
  <c r="AW143" i="7" s="1"/>
  <c r="AW351" i="7"/>
  <c r="AW355" i="7" s="1"/>
  <c r="AW357" i="7" s="1"/>
  <c r="AW85" i="7" s="1"/>
  <c r="AE219" i="7"/>
  <c r="AE223" i="7" s="1"/>
  <c r="AE225" i="7" s="1"/>
  <c r="AE73" i="7" s="1"/>
  <c r="AO142" i="7"/>
  <c r="AO146" i="7" s="1"/>
  <c r="AO148" i="7" s="1"/>
  <c r="AO66" i="7" s="1"/>
  <c r="Y164" i="7"/>
  <c r="Y165" i="7" s="1"/>
  <c r="AW137" i="6"/>
  <c r="AW65" i="6" s="1"/>
  <c r="O165" i="6"/>
  <c r="AI131" i="7"/>
  <c r="AI135" i="7" s="1"/>
  <c r="AI137" i="7" s="1"/>
  <c r="AI65" i="7" s="1"/>
  <c r="AM175" i="7"/>
  <c r="AM179" i="7" s="1"/>
  <c r="AM181" i="7" s="1"/>
  <c r="AM69" i="7" s="1"/>
  <c r="AM263" i="7"/>
  <c r="AM267" i="7" s="1"/>
  <c r="AM269" i="7" s="1"/>
  <c r="AM77" i="7" s="1"/>
  <c r="W197" i="7"/>
  <c r="W201" i="7" s="1"/>
  <c r="W203" i="7" s="1"/>
  <c r="W71" i="7" s="1"/>
  <c r="AC208" i="7"/>
  <c r="AC212" i="7" s="1"/>
  <c r="AC214" i="7" s="1"/>
  <c r="AC72" i="7" s="1"/>
  <c r="BA197" i="7"/>
  <c r="BA198" i="7" s="1"/>
  <c r="BA373" i="7"/>
  <c r="BA374" i="7" s="1"/>
  <c r="AK153" i="7"/>
  <c r="AK154" i="7" s="1"/>
  <c r="U153" i="7"/>
  <c r="U154" i="7" s="1"/>
  <c r="AY208" i="7"/>
  <c r="AY212" i="7" s="1"/>
  <c r="AY214" i="7" s="1"/>
  <c r="AY72" i="7" s="1"/>
  <c r="AI230" i="7"/>
  <c r="AI231" i="7" s="1"/>
  <c r="AI187" i="7"/>
  <c r="AY154" i="7"/>
  <c r="AS175" i="7"/>
  <c r="AS176" i="7" s="1"/>
  <c r="AS230" i="7"/>
  <c r="AS231" i="7" s="1"/>
  <c r="AS318" i="7"/>
  <c r="AS319" i="7" s="1"/>
  <c r="AW274" i="7"/>
  <c r="AW275" i="7" s="1"/>
  <c r="AW340" i="7"/>
  <c r="AW341" i="7" s="1"/>
  <c r="AG197" i="7"/>
  <c r="AG201" i="7" s="1"/>
  <c r="AG203" i="7" s="1"/>
  <c r="AG71" i="7" s="1"/>
  <c r="AG219" i="7"/>
  <c r="AG223" i="7" s="1"/>
  <c r="AG225" i="7" s="1"/>
  <c r="AG73" i="7" s="1"/>
  <c r="Q120" i="7"/>
  <c r="Q121" i="7" s="1"/>
  <c r="M157" i="7"/>
  <c r="M159" i="7" s="1"/>
  <c r="M67" i="7" s="1"/>
  <c r="AS121" i="7"/>
  <c r="AU153" i="7"/>
  <c r="AU157" i="7" s="1"/>
  <c r="AU159" i="7" s="1"/>
  <c r="AU67" i="7" s="1"/>
  <c r="AU285" i="7"/>
  <c r="AU286" i="7" s="1"/>
  <c r="AU329" i="7"/>
  <c r="AU333" i="7" s="1"/>
  <c r="AU335" i="7" s="1"/>
  <c r="AU83" i="7" s="1"/>
  <c r="AE142" i="7"/>
  <c r="AE146" i="7" s="1"/>
  <c r="AE148" i="7" s="1"/>
  <c r="AE66" i="7" s="1"/>
  <c r="AE197" i="7"/>
  <c r="AE198" i="7" s="1"/>
  <c r="AD96" i="7"/>
  <c r="AQ296" i="7"/>
  <c r="AQ300" i="7" s="1"/>
  <c r="AQ302" i="7" s="1"/>
  <c r="AQ80" i="7" s="1"/>
  <c r="AA175" i="7"/>
  <c r="AA179" i="7" s="1"/>
  <c r="AA181" i="7" s="1"/>
  <c r="AA69" i="7" s="1"/>
  <c r="M132" i="7"/>
  <c r="AO241" i="7"/>
  <c r="AO242" i="7" s="1"/>
  <c r="AO252" i="7"/>
  <c r="AO256" i="7" s="1"/>
  <c r="AO258" i="7" s="1"/>
  <c r="AO76" i="7" s="1"/>
  <c r="AO296" i="7"/>
  <c r="AO300" i="7" s="1"/>
  <c r="AO302" i="7" s="1"/>
  <c r="AO80" i="7" s="1"/>
  <c r="Y208" i="7"/>
  <c r="Y209" i="7" s="1"/>
  <c r="BA253" i="7"/>
  <c r="AM186" i="7"/>
  <c r="AM190" i="7" s="1"/>
  <c r="AM192" i="7" s="1"/>
  <c r="AM70" i="7" s="1"/>
  <c r="W208" i="7"/>
  <c r="W212" i="7" s="1"/>
  <c r="W214" i="7" s="1"/>
  <c r="W72" i="7" s="1"/>
  <c r="BA208" i="7"/>
  <c r="BA212" i="7" s="1"/>
  <c r="BA214" i="7" s="1"/>
  <c r="BA72" i="7" s="1"/>
  <c r="AK164" i="7"/>
  <c r="AK168" i="7" s="1"/>
  <c r="AK170" i="7" s="1"/>
  <c r="AK68" i="7" s="1"/>
  <c r="U164" i="7"/>
  <c r="U165" i="7" s="1"/>
  <c r="AY219" i="7"/>
  <c r="AY223" i="7" s="1"/>
  <c r="AY225" i="7" s="1"/>
  <c r="AY73" i="7" s="1"/>
  <c r="AK274" i="7"/>
  <c r="AK278" i="7" s="1"/>
  <c r="AK280" i="7" s="1"/>
  <c r="AK78" i="7" s="1"/>
  <c r="AS241" i="7"/>
  <c r="AS242" i="7" s="1"/>
  <c r="AG208" i="7"/>
  <c r="AG212" i="7" s="1"/>
  <c r="AG214" i="7" s="1"/>
  <c r="AG72" i="7" s="1"/>
  <c r="Q131" i="7"/>
  <c r="Q135" i="7" s="1"/>
  <c r="Q137" i="7" s="1"/>
  <c r="Q65" i="7" s="1"/>
  <c r="AE208" i="7"/>
  <c r="AE212" i="7" s="1"/>
  <c r="AE214" i="7" s="1"/>
  <c r="AE72" i="7" s="1"/>
  <c r="O120" i="7"/>
  <c r="O124" i="7" s="1"/>
  <c r="O126" i="7" s="1"/>
  <c r="O64" i="7" s="1"/>
  <c r="AQ318" i="7"/>
  <c r="AQ322" i="7" s="1"/>
  <c r="AQ324" i="7" s="1"/>
  <c r="AQ82" i="7" s="1"/>
  <c r="AO230" i="7"/>
  <c r="AO234" i="7" s="1"/>
  <c r="AO236" i="7" s="1"/>
  <c r="AO74" i="7" s="1"/>
  <c r="Z96" i="6"/>
  <c r="AI154" i="7"/>
  <c r="AY120" i="7"/>
  <c r="AY124" i="7" s="1"/>
  <c r="AY126" i="7" s="1"/>
  <c r="AY64" i="7" s="1"/>
  <c r="AM197" i="7"/>
  <c r="AM201" i="7" s="1"/>
  <c r="AM203" i="7" s="1"/>
  <c r="AM71" i="7" s="1"/>
  <c r="AM296" i="7"/>
  <c r="AM300" i="7" s="1"/>
  <c r="AM302" i="7" s="1"/>
  <c r="AM80" i="7" s="1"/>
  <c r="BA263" i="7"/>
  <c r="BA264" i="7" s="1"/>
  <c r="BA296" i="7"/>
  <c r="BA297" i="7" s="1"/>
  <c r="AK175" i="7"/>
  <c r="AK176" i="7" s="1"/>
  <c r="U175" i="7"/>
  <c r="U179" i="7" s="1"/>
  <c r="U181" i="7" s="1"/>
  <c r="U69" i="7" s="1"/>
  <c r="AY285" i="7"/>
  <c r="AY289" i="7" s="1"/>
  <c r="AY291" i="7" s="1"/>
  <c r="AY79" i="7" s="1"/>
  <c r="AY241" i="7"/>
  <c r="AY245" i="7" s="1"/>
  <c r="AY247" i="7" s="1"/>
  <c r="AY75" i="7" s="1"/>
  <c r="AY176" i="7"/>
  <c r="AS252" i="7"/>
  <c r="AS253" i="7" s="1"/>
  <c r="AO219" i="7"/>
  <c r="AO223" i="7" s="1"/>
  <c r="AO225" i="7" s="1"/>
  <c r="AO73" i="7" s="1"/>
  <c r="AQ148" i="7"/>
  <c r="AQ66" i="7" s="1"/>
  <c r="AC124" i="7"/>
  <c r="AC126" i="7" s="1"/>
  <c r="AC64" i="7" s="1"/>
  <c r="AW120" i="7"/>
  <c r="AW124" i="7" s="1"/>
  <c r="AW126" i="7" s="1"/>
  <c r="AW64" i="7" s="1"/>
  <c r="AG120" i="7"/>
  <c r="AG121" i="7" s="1"/>
  <c r="AG230" i="7"/>
  <c r="AG234" i="7" s="1"/>
  <c r="AG236" i="7" s="1"/>
  <c r="AG74" i="7" s="1"/>
  <c r="Q142" i="7"/>
  <c r="Q146" i="7" s="1"/>
  <c r="Q148" i="7" s="1"/>
  <c r="Q66" i="7" s="1"/>
  <c r="AM146" i="7"/>
  <c r="AM148" i="7" s="1"/>
  <c r="AM66" i="7" s="1"/>
  <c r="M121" i="7"/>
  <c r="AU175" i="7"/>
  <c r="AU176" i="7" s="1"/>
  <c r="AU219" i="7"/>
  <c r="AU223" i="7" s="1"/>
  <c r="AU225" i="7" s="1"/>
  <c r="AU73" i="7" s="1"/>
  <c r="AU340" i="7"/>
  <c r="AU344" i="7" s="1"/>
  <c r="AU346" i="7" s="1"/>
  <c r="AU84" i="7" s="1"/>
  <c r="O131" i="7"/>
  <c r="O132" i="7" s="1"/>
  <c r="AM124" i="7"/>
  <c r="AM126" i="7" s="1"/>
  <c r="AM64" i="7" s="1"/>
  <c r="AQ208" i="7"/>
  <c r="AQ212" i="7" s="1"/>
  <c r="AQ214" i="7" s="1"/>
  <c r="AQ72" i="7" s="1"/>
  <c r="AQ263" i="7"/>
  <c r="AQ267" i="7" s="1"/>
  <c r="AQ269" i="7" s="1"/>
  <c r="AQ77" i="7" s="1"/>
  <c r="AA208" i="7"/>
  <c r="AA212" i="7" s="1"/>
  <c r="AA214" i="7" s="1"/>
  <c r="AA72" i="7" s="1"/>
  <c r="AO120" i="7"/>
  <c r="AO124" i="7" s="1"/>
  <c r="AO126" i="7" s="1"/>
  <c r="AO64" i="7" s="1"/>
  <c r="AO153" i="7"/>
  <c r="AO154" i="7" s="1"/>
  <c r="Y120" i="7"/>
  <c r="Y124" i="7" s="1"/>
  <c r="Y126" i="7" s="1"/>
  <c r="Y64" i="7" s="1"/>
  <c r="Y219" i="7"/>
  <c r="Y223" i="7" s="1"/>
  <c r="Y225" i="7" s="1"/>
  <c r="Y73" i="7" s="1"/>
  <c r="AQ179" i="7"/>
  <c r="AQ181" i="7" s="1"/>
  <c r="AQ69" i="7" s="1"/>
  <c r="S131" i="7"/>
  <c r="S132" i="7" s="1"/>
  <c r="AM274" i="7"/>
  <c r="AM278" i="7" s="1"/>
  <c r="AM280" i="7" s="1"/>
  <c r="AM78" i="7" s="1"/>
  <c r="AC175" i="7"/>
  <c r="AC176" i="7" s="1"/>
  <c r="AK285" i="7"/>
  <c r="AK289" i="7" s="1"/>
  <c r="AK291" i="7" s="1"/>
  <c r="AK79" i="7" s="1"/>
  <c r="AS329" i="7"/>
  <c r="AS330" i="7" s="1"/>
  <c r="AU164" i="7"/>
  <c r="AU168" i="7" s="1"/>
  <c r="AU170" i="7" s="1"/>
  <c r="AU68" i="7" s="1"/>
  <c r="AA197" i="7"/>
  <c r="AA198" i="7" s="1"/>
  <c r="AA219" i="7"/>
  <c r="AA220" i="7" s="1"/>
  <c r="AO307" i="7"/>
  <c r="AO311" i="7" s="1"/>
  <c r="AO313" i="7" s="1"/>
  <c r="AO81" i="7" s="1"/>
  <c r="AU187" i="6"/>
  <c r="AW121" i="6"/>
  <c r="BA187" i="6"/>
  <c r="AL96" i="6"/>
  <c r="AI120" i="7"/>
  <c r="AI124" i="7" s="1"/>
  <c r="AI126" i="7" s="1"/>
  <c r="AI64" i="7" s="1"/>
  <c r="AM208" i="7"/>
  <c r="AM212" i="7" s="1"/>
  <c r="AM214" i="7" s="1"/>
  <c r="AM72" i="7" s="1"/>
  <c r="AC197" i="7"/>
  <c r="AC198" i="7" s="1"/>
  <c r="AS164" i="7"/>
  <c r="AS168" i="7" s="1"/>
  <c r="AS170" i="7" s="1"/>
  <c r="AS68" i="7" s="1"/>
  <c r="BA285" i="7"/>
  <c r="BA289" i="7" s="1"/>
  <c r="BA291" i="7" s="1"/>
  <c r="BA79" i="7" s="1"/>
  <c r="BA274" i="7"/>
  <c r="BA275" i="7" s="1"/>
  <c r="BA307" i="7"/>
  <c r="BA311" i="7" s="1"/>
  <c r="BA313" i="7" s="1"/>
  <c r="BA81" i="7" s="1"/>
  <c r="AK186" i="7"/>
  <c r="AK187" i="7" s="1"/>
  <c r="U186" i="7"/>
  <c r="U187" i="7" s="1"/>
  <c r="AY252" i="7"/>
  <c r="AY256" i="7" s="1"/>
  <c r="AY258" i="7" s="1"/>
  <c r="AY76" i="7" s="1"/>
  <c r="AY351" i="7"/>
  <c r="AY352" i="7" s="1"/>
  <c r="AI241" i="7"/>
  <c r="AI245" i="7" s="1"/>
  <c r="AI247" i="7" s="1"/>
  <c r="AI75" i="7" s="1"/>
  <c r="S181" i="7"/>
  <c r="S69" i="7" s="1"/>
  <c r="AS197" i="7"/>
  <c r="AS201" i="7" s="1"/>
  <c r="AS203" i="7" s="1"/>
  <c r="AS71" i="7" s="1"/>
  <c r="AS263" i="7"/>
  <c r="AS264" i="7" s="1"/>
  <c r="AG186" i="7"/>
  <c r="AG190" i="7" s="1"/>
  <c r="AG192" i="7" s="1"/>
  <c r="AG70" i="7" s="1"/>
  <c r="AW131" i="7"/>
  <c r="AW135" i="7" s="1"/>
  <c r="AW137" i="7" s="1"/>
  <c r="AW65" i="7" s="1"/>
  <c r="AW219" i="7"/>
  <c r="AW220" i="7" s="1"/>
  <c r="AW296" i="7"/>
  <c r="AW297" i="7" s="1"/>
  <c r="AG131" i="7"/>
  <c r="AG135" i="7" s="1"/>
  <c r="AG137" i="7" s="1"/>
  <c r="AG65" i="7" s="1"/>
  <c r="AG241" i="7"/>
  <c r="AG245" i="7" s="1"/>
  <c r="AG247" i="7" s="1"/>
  <c r="AG75" i="7" s="1"/>
  <c r="Q153" i="7"/>
  <c r="Q157" i="7" s="1"/>
  <c r="Q159" i="7" s="1"/>
  <c r="Q67" i="7" s="1"/>
  <c r="Q164" i="7"/>
  <c r="Q168" i="7" s="1"/>
  <c r="Q170" i="7" s="1"/>
  <c r="Q68" i="7" s="1"/>
  <c r="AU186" i="7"/>
  <c r="AU190" i="7" s="1"/>
  <c r="AU192" i="7" s="1"/>
  <c r="AU70" i="7" s="1"/>
  <c r="AU230" i="7"/>
  <c r="AU231" i="7" s="1"/>
  <c r="AU318" i="7"/>
  <c r="AU322" i="7" s="1"/>
  <c r="AU324" i="7" s="1"/>
  <c r="AU82" i="7" s="1"/>
  <c r="O142" i="7"/>
  <c r="O146" i="7" s="1"/>
  <c r="O148" i="7" s="1"/>
  <c r="O66" i="7" s="1"/>
  <c r="AQ219" i="7"/>
  <c r="AQ220" i="7" s="1"/>
  <c r="AQ241" i="7"/>
  <c r="AQ245" i="7" s="1"/>
  <c r="AQ247" i="7" s="1"/>
  <c r="AQ75" i="7" s="1"/>
  <c r="AQ274" i="7"/>
  <c r="AQ278" i="7" s="1"/>
  <c r="AQ280" i="7" s="1"/>
  <c r="AQ78" i="7" s="1"/>
  <c r="AO131" i="7"/>
  <c r="AO135" i="7" s="1"/>
  <c r="AO137" i="7" s="1"/>
  <c r="AO65" i="7" s="1"/>
  <c r="AO164" i="7"/>
  <c r="AO168" i="7" s="1"/>
  <c r="AO170" i="7" s="1"/>
  <c r="AO68" i="7" s="1"/>
  <c r="Y131" i="7"/>
  <c r="Y135" i="7" s="1"/>
  <c r="Y137" i="7" s="1"/>
  <c r="Y65" i="7" s="1"/>
  <c r="Y153" i="7"/>
  <c r="Y154" i="7" s="1"/>
  <c r="I120" i="7"/>
  <c r="I124" i="7" s="1"/>
  <c r="I126" i="7" s="1"/>
  <c r="I64" i="7" s="1"/>
  <c r="AM219" i="7"/>
  <c r="AM223" i="7" s="1"/>
  <c r="AM225" i="7" s="1"/>
  <c r="AM73" i="7" s="1"/>
  <c r="BA219" i="7"/>
  <c r="BA220" i="7" s="1"/>
  <c r="AY362" i="7"/>
  <c r="AY366" i="7" s="1"/>
  <c r="AY368" i="7" s="1"/>
  <c r="AY86" i="7" s="1"/>
  <c r="AW307" i="7"/>
  <c r="AW308" i="7" s="1"/>
  <c r="AE153" i="7"/>
  <c r="AE154" i="7" s="1"/>
  <c r="AI142" i="7"/>
  <c r="AI146" i="7" s="1"/>
  <c r="AI148" i="7" s="1"/>
  <c r="AI66" i="7" s="1"/>
  <c r="AM230" i="7"/>
  <c r="AM234" i="7" s="1"/>
  <c r="AM236" i="7" s="1"/>
  <c r="AM74" i="7" s="1"/>
  <c r="AM285" i="7"/>
  <c r="AM289" i="7" s="1"/>
  <c r="AM291" i="7" s="1"/>
  <c r="AM79" i="7" s="1"/>
  <c r="W164" i="7"/>
  <c r="W165" i="7" s="1"/>
  <c r="AS186" i="7"/>
  <c r="AS187" i="7" s="1"/>
  <c r="BA164" i="7"/>
  <c r="BA165" i="7" s="1"/>
  <c r="BA241" i="7"/>
  <c r="BA242" i="7" s="1"/>
  <c r="BA318" i="7"/>
  <c r="BA319" i="7" s="1"/>
  <c r="BA351" i="7"/>
  <c r="BA355" i="7" s="1"/>
  <c r="BA357" i="7" s="1"/>
  <c r="BA85" i="7" s="1"/>
  <c r="AK219" i="7"/>
  <c r="AK220" i="7" s="1"/>
  <c r="AK208" i="7"/>
  <c r="AK209" i="7" s="1"/>
  <c r="AY274" i="7"/>
  <c r="AY278" i="7" s="1"/>
  <c r="AY280" i="7" s="1"/>
  <c r="AY78" i="7" s="1"/>
  <c r="AY329" i="7"/>
  <c r="AY333" i="7" s="1"/>
  <c r="AY335" i="7" s="1"/>
  <c r="AY83" i="7" s="1"/>
  <c r="AI263" i="7"/>
  <c r="AI267" i="7" s="1"/>
  <c r="AI269" i="7" s="1"/>
  <c r="AI77" i="7" s="1"/>
  <c r="AY203" i="7"/>
  <c r="AY71" i="7" s="1"/>
  <c r="AI170" i="7"/>
  <c r="AI68" i="7" s="1"/>
  <c r="AS307" i="7"/>
  <c r="AS311" i="7" s="1"/>
  <c r="AS313" i="7" s="1"/>
  <c r="AS81" i="7" s="1"/>
  <c r="AC219" i="7"/>
  <c r="AC220" i="7" s="1"/>
  <c r="AW208" i="7"/>
  <c r="AW212" i="7" s="1"/>
  <c r="AW214" i="7" s="1"/>
  <c r="AW72" i="7" s="1"/>
  <c r="AW164" i="7"/>
  <c r="AW165" i="7" s="1"/>
  <c r="AW318" i="7"/>
  <c r="AW322" i="7" s="1"/>
  <c r="AW324" i="7" s="1"/>
  <c r="AW82" i="7" s="1"/>
  <c r="AW241" i="7"/>
  <c r="AW245" i="7" s="1"/>
  <c r="AW247" i="7" s="1"/>
  <c r="AW75" i="7" s="1"/>
  <c r="AG263" i="7"/>
  <c r="AG264" i="7" s="1"/>
  <c r="AU120" i="7"/>
  <c r="AU121" i="7" s="1"/>
  <c r="AU208" i="7"/>
  <c r="AU212" i="7" s="1"/>
  <c r="AU214" i="7" s="1"/>
  <c r="AU72" i="7" s="1"/>
  <c r="AU252" i="7"/>
  <c r="AU256" i="7" s="1"/>
  <c r="AU258" i="7" s="1"/>
  <c r="AU76" i="7" s="1"/>
  <c r="AU296" i="7"/>
  <c r="AU300" i="7" s="1"/>
  <c r="AU302" i="7" s="1"/>
  <c r="AU80" i="7" s="1"/>
  <c r="AE164" i="7"/>
  <c r="AE168" i="7" s="1"/>
  <c r="AE170" i="7" s="1"/>
  <c r="AE68" i="7" s="1"/>
  <c r="AE230" i="7"/>
  <c r="AE231" i="7" s="1"/>
  <c r="AQ201" i="7"/>
  <c r="AQ203" i="7" s="1"/>
  <c r="AQ71" i="7" s="1"/>
  <c r="AQ164" i="7"/>
  <c r="AQ165" i="7" s="1"/>
  <c r="AQ285" i="7"/>
  <c r="AQ289" i="7" s="1"/>
  <c r="AQ291" i="7" s="1"/>
  <c r="AQ79" i="7" s="1"/>
  <c r="AO274" i="7"/>
  <c r="AO278" i="7" s="1"/>
  <c r="AO280" i="7" s="1"/>
  <c r="AO78" i="7" s="1"/>
  <c r="AO186" i="7"/>
  <c r="AO190" i="7" s="1"/>
  <c r="AO192" i="7" s="1"/>
  <c r="AO70" i="7" s="1"/>
  <c r="Y175" i="7"/>
  <c r="Y176" i="7" s="1"/>
  <c r="AQ157" i="7"/>
  <c r="AQ159" i="7" s="1"/>
  <c r="AQ67" i="7" s="1"/>
  <c r="AG164" i="7"/>
  <c r="AG168" i="7" s="1"/>
  <c r="AG170" i="7" s="1"/>
  <c r="AG68" i="7" s="1"/>
  <c r="AA168" i="7"/>
  <c r="AA170" i="7" s="1"/>
  <c r="AA68" i="7" s="1"/>
  <c r="BA153" i="7"/>
  <c r="BA154" i="7" s="1"/>
  <c r="AC164" i="7"/>
  <c r="AC165" i="7" s="1"/>
  <c r="AW230" i="7"/>
  <c r="AW234" i="7" s="1"/>
  <c r="AW236" i="7" s="1"/>
  <c r="AW74" i="7" s="1"/>
  <c r="AU197" i="7"/>
  <c r="AU201" i="7" s="1"/>
  <c r="AU203" i="7" s="1"/>
  <c r="AU71" i="7" s="1"/>
  <c r="AO263" i="7"/>
  <c r="AO267" i="7" s="1"/>
  <c r="AO269" i="7" s="1"/>
  <c r="AO77" i="7" s="1"/>
  <c r="I131" i="7"/>
  <c r="I135" i="7" s="1"/>
  <c r="I137" i="7" s="1"/>
  <c r="I65" i="7" s="1"/>
  <c r="AW175" i="7"/>
  <c r="AW179" i="7" s="1"/>
  <c r="AW181" i="7" s="1"/>
  <c r="AW69" i="7" s="1"/>
  <c r="AE121" i="6"/>
  <c r="S142" i="7"/>
  <c r="S146" i="7" s="1"/>
  <c r="S148" i="7" s="1"/>
  <c r="S66" i="7" s="1"/>
  <c r="AM153" i="7"/>
  <c r="AM154" i="7" s="1"/>
  <c r="AM241" i="7"/>
  <c r="AM245" i="7" s="1"/>
  <c r="AM247" i="7" s="1"/>
  <c r="AM75" i="7" s="1"/>
  <c r="W175" i="7"/>
  <c r="W179" i="7" s="1"/>
  <c r="W181" i="7" s="1"/>
  <c r="W69" i="7" s="1"/>
  <c r="BA175" i="7"/>
  <c r="BA179" i="7" s="1"/>
  <c r="BA181" i="7" s="1"/>
  <c r="BA69" i="7" s="1"/>
  <c r="BA329" i="7"/>
  <c r="BA333" i="7" s="1"/>
  <c r="BA335" i="7" s="1"/>
  <c r="BA83" i="7" s="1"/>
  <c r="AK252" i="7"/>
  <c r="AK256" i="7" s="1"/>
  <c r="AK258" i="7" s="1"/>
  <c r="AK76" i="7" s="1"/>
  <c r="AY230" i="7"/>
  <c r="AY234" i="7" s="1"/>
  <c r="AY236" i="7" s="1"/>
  <c r="AY74" i="7" s="1"/>
  <c r="AY296" i="7"/>
  <c r="AY297" i="7" s="1"/>
  <c r="AY340" i="7"/>
  <c r="AY341" i="7" s="1"/>
  <c r="AI274" i="7"/>
  <c r="AI278" i="7" s="1"/>
  <c r="AI280" i="7" s="1"/>
  <c r="AI78" i="7" s="1"/>
  <c r="AY198" i="7"/>
  <c r="AI165" i="7"/>
  <c r="AC186" i="7"/>
  <c r="AC190" i="7" s="1"/>
  <c r="AC192" i="7" s="1"/>
  <c r="AC70" i="7" s="1"/>
  <c r="AS153" i="7"/>
  <c r="AS154" i="7" s="1"/>
  <c r="AS296" i="7"/>
  <c r="AS300" i="7" s="1"/>
  <c r="AS302" i="7" s="1"/>
  <c r="AS80" i="7" s="1"/>
  <c r="AS285" i="7"/>
  <c r="AS289" i="7" s="1"/>
  <c r="AS291" i="7" s="1"/>
  <c r="AS79" i="7" s="1"/>
  <c r="AC230" i="7"/>
  <c r="AC231" i="7" s="1"/>
  <c r="AW186" i="7"/>
  <c r="AW190" i="7" s="1"/>
  <c r="AW192" i="7" s="1"/>
  <c r="AW70" i="7" s="1"/>
  <c r="AW252" i="7"/>
  <c r="AW256" i="7" s="1"/>
  <c r="AW258" i="7" s="1"/>
  <c r="AW76" i="7" s="1"/>
  <c r="AW329" i="7"/>
  <c r="AW333" i="7" s="1"/>
  <c r="AW335" i="7" s="1"/>
  <c r="AW83" i="7" s="1"/>
  <c r="AG153" i="7"/>
  <c r="AG157" i="7" s="1"/>
  <c r="AG159" i="7" s="1"/>
  <c r="AG67" i="7" s="1"/>
  <c r="AA186" i="7"/>
  <c r="AA190" i="7" s="1"/>
  <c r="AA192" i="7" s="1"/>
  <c r="AA70" i="7" s="1"/>
  <c r="AA131" i="7"/>
  <c r="AA135" i="7" s="1"/>
  <c r="AA137" i="7" s="1"/>
  <c r="AA65" i="7" s="1"/>
  <c r="AU131" i="7"/>
  <c r="AU132" i="7" s="1"/>
  <c r="AU263" i="7"/>
  <c r="AU267" i="7" s="1"/>
  <c r="AU269" i="7" s="1"/>
  <c r="AU77" i="7" s="1"/>
  <c r="AU307" i="7"/>
  <c r="AU308" i="7" s="1"/>
  <c r="AE120" i="7"/>
  <c r="AE124" i="7" s="1"/>
  <c r="AE126" i="7" s="1"/>
  <c r="AE64" i="7" s="1"/>
  <c r="AE175" i="7"/>
  <c r="AE179" i="7" s="1"/>
  <c r="AE181" i="7" s="1"/>
  <c r="AE69" i="7" s="1"/>
  <c r="AE241" i="7"/>
  <c r="AE242" i="7" s="1"/>
  <c r="O153" i="7"/>
  <c r="O154" i="7" s="1"/>
  <c r="AQ186" i="7"/>
  <c r="AQ187" i="7" s="1"/>
  <c r="AA230" i="7"/>
  <c r="AA234" i="7" s="1"/>
  <c r="AA236" i="7" s="1"/>
  <c r="AA74" i="7" s="1"/>
  <c r="AL96" i="7"/>
  <c r="AS132" i="7"/>
  <c r="AO197" i="7"/>
  <c r="AO198" i="7" s="1"/>
  <c r="Y186" i="7"/>
  <c r="Y187" i="7" s="1"/>
  <c r="AT96" i="7"/>
  <c r="AG143" i="6"/>
  <c r="O126" i="6"/>
  <c r="O64" i="6" s="1"/>
  <c r="O170" i="6"/>
  <c r="O68" i="6" s="1"/>
  <c r="AG157" i="6"/>
  <c r="AG159" i="6" s="1"/>
  <c r="AG67" i="6" s="1"/>
  <c r="AG126" i="6"/>
  <c r="AG64" i="6" s="1"/>
  <c r="O154" i="6"/>
  <c r="Q126" i="6"/>
  <c r="Q64" i="6" s="1"/>
  <c r="AU142" i="6"/>
  <c r="AU143" i="6" s="1"/>
  <c r="J16" i="3"/>
  <c r="AE157" i="6"/>
  <c r="AE159" i="6" s="1"/>
  <c r="AE67" i="6" s="1"/>
  <c r="AE170" i="6"/>
  <c r="AE68" i="6" s="1"/>
  <c r="AM154" i="6"/>
  <c r="AE154" i="6"/>
  <c r="AE165" i="6"/>
  <c r="W121" i="6"/>
  <c r="AC165" i="6"/>
  <c r="O121" i="6"/>
  <c r="O131" i="6"/>
  <c r="O132" i="6" s="1"/>
  <c r="J96" i="6"/>
  <c r="AM132" i="6"/>
  <c r="Q159" i="6"/>
  <c r="Q67" i="6" s="1"/>
  <c r="W157" i="6"/>
  <c r="W159" i="6" s="1"/>
  <c r="W67" i="6" s="1"/>
  <c r="AW159" i="6"/>
  <c r="AW67" i="6" s="1"/>
  <c r="AB96" i="6"/>
  <c r="AW126" i="6"/>
  <c r="AW64" i="6" s="1"/>
  <c r="AV96" i="6"/>
  <c r="AE197" i="6"/>
  <c r="AE198" i="6" s="1"/>
  <c r="AS263" i="6"/>
  <c r="AS264" i="6" s="1"/>
  <c r="K285" i="6"/>
  <c r="K289" i="6" s="1"/>
  <c r="K291" i="6" s="1"/>
  <c r="K79" i="6" s="1"/>
  <c r="K241" i="6"/>
  <c r="K245" i="6" s="1"/>
  <c r="K247" i="6" s="1"/>
  <c r="K75" i="6" s="1"/>
  <c r="BA120" i="6"/>
  <c r="BA121" i="6" s="1"/>
  <c r="BA274" i="6"/>
  <c r="BA278" i="6" s="1"/>
  <c r="BA280" i="6" s="1"/>
  <c r="BA78" i="6" s="1"/>
  <c r="AK131" i="6"/>
  <c r="AK135" i="6" s="1"/>
  <c r="AK137" i="6" s="1"/>
  <c r="AK65" i="6" s="1"/>
  <c r="AK241" i="6"/>
  <c r="AK245" i="6" s="1"/>
  <c r="AK247" i="6" s="1"/>
  <c r="AK75" i="6" s="1"/>
  <c r="E186" i="6"/>
  <c r="E187" i="6" s="1"/>
  <c r="AY208" i="6"/>
  <c r="AY212" i="6" s="1"/>
  <c r="AY214" i="6" s="1"/>
  <c r="AY72" i="6" s="1"/>
  <c r="AY362" i="6"/>
  <c r="AY366" i="6" s="1"/>
  <c r="AY368" i="6" s="1"/>
  <c r="AY86" i="6" s="1"/>
  <c r="G142" i="6"/>
  <c r="G146" i="6" s="1"/>
  <c r="G148" i="6" s="1"/>
  <c r="G66" i="6" s="1"/>
  <c r="AU164" i="6"/>
  <c r="AU165" i="6" s="1"/>
  <c r="M142" i="6"/>
  <c r="M143" i="6" s="1"/>
  <c r="AG164" i="6"/>
  <c r="AG168" i="6" s="1"/>
  <c r="AG170" i="6" s="1"/>
  <c r="AG68" i="6" s="1"/>
  <c r="AG252" i="6"/>
  <c r="AG256" i="6" s="1"/>
  <c r="AG258" i="6" s="1"/>
  <c r="AG76" i="6" s="1"/>
  <c r="AE186" i="6"/>
  <c r="AE187" i="6" s="1"/>
  <c r="AU230" i="6"/>
  <c r="AU231" i="6" s="1"/>
  <c r="AE230" i="6"/>
  <c r="AE231" i="6" s="1"/>
  <c r="AS274" i="6"/>
  <c r="AS278" i="6" s="1"/>
  <c r="AS280" i="6" s="1"/>
  <c r="AS78" i="6" s="1"/>
  <c r="AO208" i="6"/>
  <c r="AO212" i="6" s="1"/>
  <c r="AO214" i="6" s="1"/>
  <c r="AO72" i="6" s="1"/>
  <c r="AO285" i="6"/>
  <c r="AO286" i="6" s="1"/>
  <c r="Y175" i="6"/>
  <c r="Y179" i="6" s="1"/>
  <c r="Y181" i="6" s="1"/>
  <c r="Y69" i="6" s="1"/>
  <c r="I164" i="6"/>
  <c r="I168" i="6" s="1"/>
  <c r="I170" i="6" s="1"/>
  <c r="I68" i="6" s="1"/>
  <c r="I263" i="6"/>
  <c r="I267" i="6" s="1"/>
  <c r="I269" i="6" s="1"/>
  <c r="I77" i="6" s="1"/>
  <c r="AU175" i="6"/>
  <c r="AU179" i="6" s="1"/>
  <c r="AU181" i="6" s="1"/>
  <c r="AU69" i="6" s="1"/>
  <c r="AM164" i="6"/>
  <c r="AM165" i="6" s="1"/>
  <c r="AM241" i="6"/>
  <c r="AM242" i="6" s="1"/>
  <c r="AM296" i="6"/>
  <c r="AM297" i="6" s="1"/>
  <c r="G230" i="6"/>
  <c r="G234" i="6" s="1"/>
  <c r="G236" i="6" s="1"/>
  <c r="G74" i="6" s="1"/>
  <c r="AW154" i="6"/>
  <c r="Q121" i="6"/>
  <c r="AQ307" i="6"/>
  <c r="AQ308" i="6" s="1"/>
  <c r="AQ274" i="6"/>
  <c r="AQ278" i="6" s="1"/>
  <c r="AQ280" i="6" s="1"/>
  <c r="AQ78" i="6" s="1"/>
  <c r="AA131" i="6"/>
  <c r="AA132" i="6" s="1"/>
  <c r="AA197" i="6"/>
  <c r="AA201" i="6" s="1"/>
  <c r="AA203" i="6" s="1"/>
  <c r="AA71" i="6" s="1"/>
  <c r="K131" i="6"/>
  <c r="K132" i="6" s="1"/>
  <c r="K164" i="6"/>
  <c r="K168" i="6" s="1"/>
  <c r="K170" i="6" s="1"/>
  <c r="K68" i="6" s="1"/>
  <c r="K252" i="6"/>
  <c r="K256" i="6" s="1"/>
  <c r="K258" i="6" s="1"/>
  <c r="K76" i="6" s="1"/>
  <c r="G121" i="6"/>
  <c r="BA131" i="6"/>
  <c r="BA132" i="6" s="1"/>
  <c r="BA373" i="6"/>
  <c r="BA374" i="6" s="1"/>
  <c r="AK142" i="6"/>
  <c r="AK143" i="6" s="1"/>
  <c r="AK186" i="6"/>
  <c r="AK190" i="6" s="1"/>
  <c r="AK192" i="6" s="1"/>
  <c r="AK70" i="6" s="1"/>
  <c r="AK208" i="6"/>
  <c r="AK212" i="6" s="1"/>
  <c r="AK214" i="6" s="1"/>
  <c r="AK72" i="6" s="1"/>
  <c r="AK252" i="6"/>
  <c r="AK256" i="6" s="1"/>
  <c r="AK258" i="6" s="1"/>
  <c r="AK76" i="6" s="1"/>
  <c r="U175" i="6"/>
  <c r="U179" i="6" s="1"/>
  <c r="U181" i="6" s="1"/>
  <c r="U69" i="6" s="1"/>
  <c r="E252" i="6"/>
  <c r="E256" i="6" s="1"/>
  <c r="E258" i="6" s="1"/>
  <c r="E76" i="6" s="1"/>
  <c r="E373" i="6"/>
  <c r="E374" i="6" s="1"/>
  <c r="AY318" i="6"/>
  <c r="AY319" i="6" s="1"/>
  <c r="AI197" i="6"/>
  <c r="AI198" i="6" s="1"/>
  <c r="AI263" i="6"/>
  <c r="AI267" i="6" s="1"/>
  <c r="AI269" i="6" s="1"/>
  <c r="AI77" i="6" s="1"/>
  <c r="S153" i="6"/>
  <c r="S154" i="6" s="1"/>
  <c r="S186" i="6"/>
  <c r="S190" i="6" s="1"/>
  <c r="S192" i="6" s="1"/>
  <c r="S70" i="6" s="1"/>
  <c r="Q154" i="6"/>
  <c r="AE126" i="6"/>
  <c r="AE64" i="6" s="1"/>
  <c r="G153" i="6"/>
  <c r="G157" i="6" s="1"/>
  <c r="G159" i="6" s="1"/>
  <c r="G67" i="6" s="1"/>
  <c r="AC142" i="6"/>
  <c r="AC146" i="6" s="1"/>
  <c r="AC148" i="6" s="1"/>
  <c r="AC66" i="6" s="1"/>
  <c r="I252" i="6"/>
  <c r="I256" i="6" s="1"/>
  <c r="I258" i="6" s="1"/>
  <c r="I76" i="6" s="1"/>
  <c r="AM285" i="6"/>
  <c r="AM289" i="6" s="1"/>
  <c r="AM291" i="6" s="1"/>
  <c r="AM79" i="6" s="1"/>
  <c r="AQ208" i="6"/>
  <c r="AQ212" i="6" s="1"/>
  <c r="AQ214" i="6" s="1"/>
  <c r="AQ72" i="6" s="1"/>
  <c r="AA120" i="6"/>
  <c r="AA124" i="6" s="1"/>
  <c r="AA126" i="6" s="1"/>
  <c r="AA64" i="6" s="1"/>
  <c r="K318" i="6"/>
  <c r="K319" i="6" s="1"/>
  <c r="BA329" i="6"/>
  <c r="BA333" i="6" s="1"/>
  <c r="BA335" i="6" s="1"/>
  <c r="BA83" i="6" s="1"/>
  <c r="E241" i="6"/>
  <c r="E245" i="6" s="1"/>
  <c r="E247" i="6" s="1"/>
  <c r="E75" i="6" s="1"/>
  <c r="AI252" i="6"/>
  <c r="AI256" i="6" s="1"/>
  <c r="AI258" i="6" s="1"/>
  <c r="AI76" i="6" s="1"/>
  <c r="S142" i="6"/>
  <c r="S143" i="6" s="1"/>
  <c r="AW175" i="6"/>
  <c r="AW176" i="6" s="1"/>
  <c r="AW296" i="6"/>
  <c r="AW300" i="6" s="1"/>
  <c r="AW302" i="6" s="1"/>
  <c r="AW80" i="6" s="1"/>
  <c r="AS131" i="6"/>
  <c r="AS132" i="6" s="1"/>
  <c r="AW186" i="6"/>
  <c r="AW190" i="6" s="1"/>
  <c r="AW192" i="6" s="1"/>
  <c r="AW70" i="6" s="1"/>
  <c r="AW307" i="6"/>
  <c r="AW311" i="6" s="1"/>
  <c r="AW313" i="6" s="1"/>
  <c r="AW81" i="6" s="1"/>
  <c r="AG175" i="6"/>
  <c r="AG176" i="6" s="1"/>
  <c r="AG241" i="6"/>
  <c r="AG245" i="6" s="1"/>
  <c r="AG247" i="6" s="1"/>
  <c r="AG75" i="6" s="1"/>
  <c r="AG263" i="6"/>
  <c r="AG267" i="6" s="1"/>
  <c r="AG269" i="6" s="1"/>
  <c r="AG77" i="6" s="1"/>
  <c r="AC175" i="6"/>
  <c r="AC176" i="6" s="1"/>
  <c r="AU252" i="6"/>
  <c r="AU256" i="6" s="1"/>
  <c r="AU258" i="6" s="1"/>
  <c r="AU76" i="6" s="1"/>
  <c r="AE252" i="6"/>
  <c r="AE256" i="6" s="1"/>
  <c r="AE258" i="6" s="1"/>
  <c r="AE76" i="6" s="1"/>
  <c r="AS285" i="6"/>
  <c r="AS289" i="6" s="1"/>
  <c r="AS291" i="6" s="1"/>
  <c r="AS79" i="6" s="1"/>
  <c r="AO219" i="6"/>
  <c r="AO223" i="6" s="1"/>
  <c r="AO225" i="6" s="1"/>
  <c r="AO73" i="6" s="1"/>
  <c r="Y186" i="6"/>
  <c r="Y190" i="6" s="1"/>
  <c r="Y192" i="6" s="1"/>
  <c r="Y70" i="6" s="1"/>
  <c r="I175" i="6"/>
  <c r="I179" i="6" s="1"/>
  <c r="I181" i="6" s="1"/>
  <c r="I69" i="6" s="1"/>
  <c r="I274" i="6"/>
  <c r="I275" i="6" s="1"/>
  <c r="AM175" i="6"/>
  <c r="AM179" i="6" s="1"/>
  <c r="AM181" i="6" s="1"/>
  <c r="AM69" i="6" s="1"/>
  <c r="W164" i="6"/>
  <c r="W165" i="6" s="1"/>
  <c r="G164" i="6"/>
  <c r="G165" i="6" s="1"/>
  <c r="G285" i="6"/>
  <c r="G286" i="6" s="1"/>
  <c r="AQ296" i="6"/>
  <c r="AQ297" i="6" s="1"/>
  <c r="AA142" i="6"/>
  <c r="AA146" i="6" s="1"/>
  <c r="AA148" i="6" s="1"/>
  <c r="AA66" i="6" s="1"/>
  <c r="AA208" i="6"/>
  <c r="AA212" i="6" s="1"/>
  <c r="AA214" i="6" s="1"/>
  <c r="AA72" i="6" s="1"/>
  <c r="AA219" i="6"/>
  <c r="AA223" i="6" s="1"/>
  <c r="AA225" i="6" s="1"/>
  <c r="AA73" i="6" s="1"/>
  <c r="K142" i="6"/>
  <c r="K143" i="6" s="1"/>
  <c r="K175" i="6"/>
  <c r="K179" i="6" s="1"/>
  <c r="K181" i="6" s="1"/>
  <c r="K69" i="6" s="1"/>
  <c r="K263" i="6"/>
  <c r="K264" i="6" s="1"/>
  <c r="K351" i="6"/>
  <c r="K352" i="6" s="1"/>
  <c r="AE223" i="6"/>
  <c r="AE225" i="6" s="1"/>
  <c r="AE73" i="6" s="1"/>
  <c r="Q143" i="6"/>
  <c r="AU126" i="6"/>
  <c r="AU64" i="6" s="1"/>
  <c r="AW143" i="6"/>
  <c r="BA142" i="6"/>
  <c r="BA143" i="6" s="1"/>
  <c r="BA164" i="6"/>
  <c r="BA165" i="6" s="1"/>
  <c r="BA296" i="6"/>
  <c r="BA297" i="6" s="1"/>
  <c r="AK153" i="6"/>
  <c r="AK154" i="6" s="1"/>
  <c r="AK263" i="6"/>
  <c r="AK264" i="6" s="1"/>
  <c r="U164" i="6"/>
  <c r="U168" i="6" s="1"/>
  <c r="U170" i="6" s="1"/>
  <c r="U68" i="6" s="1"/>
  <c r="U186" i="6"/>
  <c r="U190" i="6" s="1"/>
  <c r="U192" i="6" s="1"/>
  <c r="U70" i="6" s="1"/>
  <c r="E175" i="6"/>
  <c r="E176" i="6" s="1"/>
  <c r="E197" i="6"/>
  <c r="E198" i="6" s="1"/>
  <c r="E263" i="6"/>
  <c r="E267" i="6" s="1"/>
  <c r="E269" i="6" s="1"/>
  <c r="E77" i="6" s="1"/>
  <c r="E340" i="6"/>
  <c r="E344" i="6" s="1"/>
  <c r="E346" i="6" s="1"/>
  <c r="E84" i="6" s="1"/>
  <c r="E351" i="6"/>
  <c r="E352" i="6" s="1"/>
  <c r="AG121" i="6"/>
  <c r="AI208" i="6"/>
  <c r="AI212" i="6" s="1"/>
  <c r="AI214" i="6" s="1"/>
  <c r="AI72" i="6" s="1"/>
  <c r="AI274" i="6"/>
  <c r="AI275" i="6" s="1"/>
  <c r="AE175" i="6"/>
  <c r="AE179" i="6" s="1"/>
  <c r="AE181" i="6" s="1"/>
  <c r="AE69" i="6" s="1"/>
  <c r="AQ263" i="6"/>
  <c r="AQ264" i="6" s="1"/>
  <c r="AA186" i="6"/>
  <c r="AA190" i="6" s="1"/>
  <c r="AA192" i="6" s="1"/>
  <c r="AA70" i="6" s="1"/>
  <c r="K120" i="6"/>
  <c r="K124" i="6" s="1"/>
  <c r="K126" i="6" s="1"/>
  <c r="K64" i="6" s="1"/>
  <c r="BA340" i="6"/>
  <c r="BA344" i="6" s="1"/>
  <c r="BA346" i="6" s="1"/>
  <c r="BA84" i="6" s="1"/>
  <c r="BA351" i="6"/>
  <c r="BA352" i="6" s="1"/>
  <c r="AK197" i="6"/>
  <c r="AK201" i="6" s="1"/>
  <c r="AK203" i="6" s="1"/>
  <c r="AK71" i="6" s="1"/>
  <c r="U197" i="6"/>
  <c r="U198" i="6" s="1"/>
  <c r="E329" i="6"/>
  <c r="E333" i="6" s="1"/>
  <c r="E335" i="6" s="1"/>
  <c r="E83" i="6" s="1"/>
  <c r="AY274" i="6"/>
  <c r="AY278" i="6" s="1"/>
  <c r="AY280" i="6" s="1"/>
  <c r="AY78" i="6" s="1"/>
  <c r="AY351" i="6"/>
  <c r="AY355" i="6" s="1"/>
  <c r="AY357" i="6" s="1"/>
  <c r="AY85" i="6" s="1"/>
  <c r="AI186" i="6"/>
  <c r="AI187" i="6" s="1"/>
  <c r="S175" i="6"/>
  <c r="S179" i="6" s="1"/>
  <c r="S181" i="6" s="1"/>
  <c r="S69" i="6" s="1"/>
  <c r="AC131" i="6"/>
  <c r="AC132" i="6" s="1"/>
  <c r="AW197" i="6"/>
  <c r="AW198" i="6" s="1"/>
  <c r="AG186" i="6"/>
  <c r="AG190" i="6" s="1"/>
  <c r="AG192" i="6" s="1"/>
  <c r="AG70" i="6" s="1"/>
  <c r="AS164" i="6"/>
  <c r="AS168" i="6" s="1"/>
  <c r="AS170" i="6" s="1"/>
  <c r="AS68" i="6" s="1"/>
  <c r="AU219" i="6"/>
  <c r="AU223" i="6" s="1"/>
  <c r="AU225" i="6" s="1"/>
  <c r="AU73" i="6" s="1"/>
  <c r="AU241" i="6"/>
  <c r="AU242" i="6" s="1"/>
  <c r="AE241" i="6"/>
  <c r="AE242" i="6" s="1"/>
  <c r="AO120" i="6"/>
  <c r="AO121" i="6" s="1"/>
  <c r="AS296" i="6"/>
  <c r="AS297" i="6" s="1"/>
  <c r="AO230" i="6"/>
  <c r="AO231" i="6" s="1"/>
  <c r="Y197" i="6"/>
  <c r="Y198" i="6" s="1"/>
  <c r="I186" i="6"/>
  <c r="I190" i="6" s="1"/>
  <c r="I192" i="6" s="1"/>
  <c r="I70" i="6" s="1"/>
  <c r="I285" i="6"/>
  <c r="I289" i="6" s="1"/>
  <c r="I291" i="6" s="1"/>
  <c r="I79" i="6" s="1"/>
  <c r="I296" i="6"/>
  <c r="I300" i="6" s="1"/>
  <c r="I302" i="6" s="1"/>
  <c r="I80" i="6" s="1"/>
  <c r="I351" i="6"/>
  <c r="I355" i="6" s="1"/>
  <c r="I357" i="6" s="1"/>
  <c r="I85" i="6" s="1"/>
  <c r="AM186" i="6"/>
  <c r="AM187" i="6" s="1"/>
  <c r="AM252" i="6"/>
  <c r="AM256" i="6" s="1"/>
  <c r="AM258" i="6" s="1"/>
  <c r="AM76" i="6" s="1"/>
  <c r="W175" i="6"/>
  <c r="W176" i="6" s="1"/>
  <c r="G175" i="6"/>
  <c r="G176" i="6" s="1"/>
  <c r="G296" i="6"/>
  <c r="G297" i="6" s="1"/>
  <c r="G351" i="6"/>
  <c r="G352" i="6" s="1"/>
  <c r="AC170" i="6"/>
  <c r="AC68" i="6" s="1"/>
  <c r="AQ285" i="6"/>
  <c r="AQ289" i="6" s="1"/>
  <c r="AQ291" i="6" s="1"/>
  <c r="AQ79" i="6" s="1"/>
  <c r="AA153" i="6"/>
  <c r="AA154" i="6" s="1"/>
  <c r="AA230" i="6"/>
  <c r="AA231" i="6" s="1"/>
  <c r="K153" i="6"/>
  <c r="K158" i="6" s="1"/>
  <c r="K186" i="6"/>
  <c r="K187" i="6" s="1"/>
  <c r="K274" i="6"/>
  <c r="K275" i="6" s="1"/>
  <c r="K362" i="6"/>
  <c r="K363" i="6" s="1"/>
  <c r="BA153" i="6"/>
  <c r="BA154" i="6" s="1"/>
  <c r="BA219" i="6"/>
  <c r="BA220" i="6" s="1"/>
  <c r="BA285" i="6"/>
  <c r="BA286" i="6" s="1"/>
  <c r="BA307" i="6"/>
  <c r="BA308" i="6" s="1"/>
  <c r="AK274" i="6"/>
  <c r="AK275" i="6" s="1"/>
  <c r="U120" i="6"/>
  <c r="U124" i="6" s="1"/>
  <c r="U126" i="6" s="1"/>
  <c r="U64" i="6" s="1"/>
  <c r="E208" i="6"/>
  <c r="E212" i="6" s="1"/>
  <c r="E214" i="6" s="1"/>
  <c r="E72" i="6" s="1"/>
  <c r="E274" i="6"/>
  <c r="E278" i="6" s="1"/>
  <c r="E280" i="6" s="1"/>
  <c r="E78" i="6" s="1"/>
  <c r="E362" i="6"/>
  <c r="E366" i="6" s="1"/>
  <c r="E368" i="6" s="1"/>
  <c r="E86" i="6" s="1"/>
  <c r="AY219" i="6"/>
  <c r="AY223" i="6" s="1"/>
  <c r="AY225" i="6" s="1"/>
  <c r="AY73" i="6" s="1"/>
  <c r="AY340" i="6"/>
  <c r="AY341" i="6" s="1"/>
  <c r="AY329" i="6"/>
  <c r="AY330" i="6" s="1"/>
  <c r="AM143" i="6"/>
  <c r="AC208" i="6"/>
  <c r="AC212" i="6" s="1"/>
  <c r="AC214" i="6" s="1"/>
  <c r="AC72" i="6" s="1"/>
  <c r="M131" i="6"/>
  <c r="M135" i="6" s="1"/>
  <c r="M137" i="6" s="1"/>
  <c r="M65" i="6" s="1"/>
  <c r="AW230" i="6"/>
  <c r="AW234" i="6" s="1"/>
  <c r="AW236" i="6" s="1"/>
  <c r="AW74" i="6" s="1"/>
  <c r="Q164" i="6"/>
  <c r="Q168" i="6" s="1"/>
  <c r="Q170" i="6" s="1"/>
  <c r="Q68" i="6" s="1"/>
  <c r="AU307" i="6"/>
  <c r="AU311" i="6" s="1"/>
  <c r="AU313" i="6" s="1"/>
  <c r="AU81" i="6" s="1"/>
  <c r="AO142" i="6"/>
  <c r="AO146" i="6" s="1"/>
  <c r="AO148" i="6" s="1"/>
  <c r="AO66" i="6" s="1"/>
  <c r="AO131" i="6"/>
  <c r="AO135" i="6" s="1"/>
  <c r="AO137" i="6" s="1"/>
  <c r="AO65" i="6" s="1"/>
  <c r="Y120" i="6"/>
  <c r="Y121" i="6" s="1"/>
  <c r="AS219" i="6"/>
  <c r="AS223" i="6" s="1"/>
  <c r="AS225" i="6" s="1"/>
  <c r="AS73" i="6" s="1"/>
  <c r="AS307" i="6"/>
  <c r="AS308" i="6" s="1"/>
  <c r="AS318" i="6"/>
  <c r="AS319" i="6" s="1"/>
  <c r="AO241" i="6"/>
  <c r="AO242" i="6" s="1"/>
  <c r="Y208" i="6"/>
  <c r="Y209" i="6" s="1"/>
  <c r="Y219" i="6"/>
  <c r="Y223" i="6" s="1"/>
  <c r="Y225" i="6" s="1"/>
  <c r="Y73" i="6" s="1"/>
  <c r="I197" i="6"/>
  <c r="I201" i="6" s="1"/>
  <c r="I203" i="6" s="1"/>
  <c r="I71" i="6" s="1"/>
  <c r="I307" i="6"/>
  <c r="I311" i="6" s="1"/>
  <c r="I313" i="6" s="1"/>
  <c r="I81" i="6" s="1"/>
  <c r="I362" i="6"/>
  <c r="I366" i="6" s="1"/>
  <c r="I368" i="6" s="1"/>
  <c r="I86" i="6" s="1"/>
  <c r="AM197" i="6"/>
  <c r="AM201" i="6" s="1"/>
  <c r="AM203" i="6" s="1"/>
  <c r="AM71" i="6" s="1"/>
  <c r="AM263" i="6"/>
  <c r="AM264" i="6" s="1"/>
  <c r="W186" i="6"/>
  <c r="W187" i="6" s="1"/>
  <c r="G186" i="6"/>
  <c r="G187" i="6" s="1"/>
  <c r="G307" i="6"/>
  <c r="G311" i="6" s="1"/>
  <c r="G313" i="6" s="1"/>
  <c r="G81" i="6" s="1"/>
  <c r="G362" i="6"/>
  <c r="G366" i="6" s="1"/>
  <c r="G368" i="6" s="1"/>
  <c r="G86" i="6" s="1"/>
  <c r="W143" i="6"/>
  <c r="AQ120" i="6"/>
  <c r="AQ121" i="6" s="1"/>
  <c r="AQ164" i="6"/>
  <c r="AQ168" i="6" s="1"/>
  <c r="AQ170" i="6" s="1"/>
  <c r="AQ68" i="6" s="1"/>
  <c r="AQ219" i="6"/>
  <c r="AQ220" i="6" s="1"/>
  <c r="K197" i="6"/>
  <c r="K201" i="6" s="1"/>
  <c r="K203" i="6" s="1"/>
  <c r="K71" i="6" s="1"/>
  <c r="K296" i="6"/>
  <c r="K297" i="6" s="1"/>
  <c r="K373" i="6"/>
  <c r="K374" i="6" s="1"/>
  <c r="BA175" i="6"/>
  <c r="BA179" i="6" s="1"/>
  <c r="BA181" i="6" s="1"/>
  <c r="BA69" i="6" s="1"/>
  <c r="BA230" i="6"/>
  <c r="BA234" i="6" s="1"/>
  <c r="BA236" i="6" s="1"/>
  <c r="BA74" i="6" s="1"/>
  <c r="BA362" i="6"/>
  <c r="BA363" i="6" s="1"/>
  <c r="AK285" i="6"/>
  <c r="AK289" i="6" s="1"/>
  <c r="AK291" i="6" s="1"/>
  <c r="AK79" i="6" s="1"/>
  <c r="U131" i="6"/>
  <c r="U132" i="6" s="1"/>
  <c r="E120" i="6"/>
  <c r="E125" i="6" s="1"/>
  <c r="X96" i="6"/>
  <c r="AY120" i="6"/>
  <c r="AY124" i="6" s="1"/>
  <c r="AY126" i="6" s="1"/>
  <c r="AY64" i="6" s="1"/>
  <c r="AY164" i="6"/>
  <c r="AY168" i="6" s="1"/>
  <c r="AY170" i="6" s="1"/>
  <c r="AY68" i="6" s="1"/>
  <c r="AY230" i="6"/>
  <c r="AY231" i="6" s="1"/>
  <c r="AY285" i="6"/>
  <c r="AY286" i="6" s="1"/>
  <c r="AI120" i="6"/>
  <c r="AI124" i="6" s="1"/>
  <c r="AI126" i="6" s="1"/>
  <c r="AI64" i="6" s="1"/>
  <c r="I153" i="6"/>
  <c r="I157" i="6" s="1"/>
  <c r="I159" i="6" s="1"/>
  <c r="I67" i="6" s="1"/>
  <c r="AO197" i="6"/>
  <c r="AO201" i="6" s="1"/>
  <c r="AO203" i="6" s="1"/>
  <c r="AO71" i="6" s="1"/>
  <c r="AS153" i="6"/>
  <c r="AS154" i="6" s="1"/>
  <c r="AW208" i="6"/>
  <c r="AW212" i="6" s="1"/>
  <c r="AW214" i="6" s="1"/>
  <c r="AW72" i="6" s="1"/>
  <c r="AG197" i="6"/>
  <c r="AG201" i="6" s="1"/>
  <c r="AG203" i="6" s="1"/>
  <c r="AG71" i="6" s="1"/>
  <c r="AW263" i="6"/>
  <c r="AW264" i="6" s="1"/>
  <c r="AC153" i="6"/>
  <c r="AC154" i="6" s="1"/>
  <c r="AS120" i="6"/>
  <c r="AS124" i="6" s="1"/>
  <c r="AS126" i="6" s="1"/>
  <c r="AS64" i="6" s="1"/>
  <c r="AW219" i="6"/>
  <c r="AW223" i="6" s="1"/>
  <c r="AW225" i="6" s="1"/>
  <c r="AW73" i="6" s="1"/>
  <c r="AW252" i="6"/>
  <c r="AW253" i="6" s="1"/>
  <c r="AW318" i="6"/>
  <c r="AW319" i="6" s="1"/>
  <c r="AW351" i="6"/>
  <c r="AW355" i="6" s="1"/>
  <c r="AW357" i="6" s="1"/>
  <c r="AW85" i="6" s="1"/>
  <c r="AG208" i="6"/>
  <c r="AG212" i="6" s="1"/>
  <c r="AG214" i="6" s="1"/>
  <c r="AG72" i="6" s="1"/>
  <c r="Q175" i="6"/>
  <c r="Q176" i="6" s="1"/>
  <c r="AU296" i="6"/>
  <c r="AU300" i="6" s="1"/>
  <c r="AU302" i="6" s="1"/>
  <c r="AU80" i="6" s="1"/>
  <c r="AU285" i="6"/>
  <c r="AU289" i="6" s="1"/>
  <c r="AU291" i="6" s="1"/>
  <c r="AU79" i="6" s="1"/>
  <c r="AU318" i="6"/>
  <c r="AU319" i="6" s="1"/>
  <c r="Y142" i="6"/>
  <c r="Y146" i="6" s="1"/>
  <c r="Y148" i="6" s="1"/>
  <c r="Y66" i="6" s="1"/>
  <c r="Y131" i="6"/>
  <c r="Y135" i="6" s="1"/>
  <c r="Y137" i="6" s="1"/>
  <c r="Y65" i="6" s="1"/>
  <c r="I120" i="6"/>
  <c r="I121" i="6" s="1"/>
  <c r="AS230" i="6"/>
  <c r="AS234" i="6" s="1"/>
  <c r="AS236" i="6" s="1"/>
  <c r="AS74" i="6" s="1"/>
  <c r="AS329" i="6"/>
  <c r="AS330" i="6" s="1"/>
  <c r="AC219" i="6"/>
  <c r="AC223" i="6" s="1"/>
  <c r="AC225" i="6" s="1"/>
  <c r="AC73" i="6" s="1"/>
  <c r="AO164" i="6"/>
  <c r="AO168" i="6" s="1"/>
  <c r="AO170" i="6" s="1"/>
  <c r="AO68" i="6" s="1"/>
  <c r="AO252" i="6"/>
  <c r="AO253" i="6" s="1"/>
  <c r="I208" i="6"/>
  <c r="I212" i="6" s="1"/>
  <c r="I214" i="6" s="1"/>
  <c r="I72" i="6" s="1"/>
  <c r="I219" i="6"/>
  <c r="I223" i="6" s="1"/>
  <c r="I225" i="6" s="1"/>
  <c r="I73" i="6" s="1"/>
  <c r="I373" i="6"/>
  <c r="I377" i="6" s="1"/>
  <c r="I379" i="6" s="1"/>
  <c r="I87" i="6" s="1"/>
  <c r="AM208" i="6"/>
  <c r="AM209" i="6" s="1"/>
  <c r="AM274" i="6"/>
  <c r="AM275" i="6" s="1"/>
  <c r="W197" i="6"/>
  <c r="W198" i="6" s="1"/>
  <c r="G197" i="6"/>
  <c r="G198" i="6" s="1"/>
  <c r="G252" i="6"/>
  <c r="G256" i="6" s="1"/>
  <c r="G258" i="6" s="1"/>
  <c r="G76" i="6" s="1"/>
  <c r="G318" i="6"/>
  <c r="G319" i="6" s="1"/>
  <c r="G373" i="6"/>
  <c r="G374" i="6" s="1"/>
  <c r="AS179" i="6"/>
  <c r="AS181" i="6" s="1"/>
  <c r="AS69" i="6" s="1"/>
  <c r="AW132" i="6"/>
  <c r="AU137" i="6"/>
  <c r="AU65" i="6" s="1"/>
  <c r="AQ131" i="6"/>
  <c r="AQ132" i="6" s="1"/>
  <c r="AQ175" i="6"/>
  <c r="AQ176" i="6" s="1"/>
  <c r="AQ230" i="6"/>
  <c r="AQ231" i="6" s="1"/>
  <c r="AQ318" i="6"/>
  <c r="AQ319" i="6" s="1"/>
  <c r="K208" i="6"/>
  <c r="K212" i="6" s="1"/>
  <c r="K214" i="6" s="1"/>
  <c r="K72" i="6" s="1"/>
  <c r="K307" i="6"/>
  <c r="K308" i="6" s="1"/>
  <c r="K329" i="6"/>
  <c r="K333" i="6" s="1"/>
  <c r="K335" i="6" s="1"/>
  <c r="K83" i="6" s="1"/>
  <c r="K384" i="6"/>
  <c r="K385" i="6" s="1"/>
  <c r="BA197" i="6"/>
  <c r="BA201" i="6" s="1"/>
  <c r="BA203" i="6" s="1"/>
  <c r="BA71" i="6" s="1"/>
  <c r="BA241" i="6"/>
  <c r="BA242" i="6" s="1"/>
  <c r="BA318" i="6"/>
  <c r="BA322" i="6" s="1"/>
  <c r="BA324" i="6" s="1"/>
  <c r="BA82" i="6" s="1"/>
  <c r="AK164" i="6"/>
  <c r="AK165" i="6" s="1"/>
  <c r="U142" i="6"/>
  <c r="U146" i="6" s="1"/>
  <c r="U148" i="6" s="1"/>
  <c r="U66" i="6" s="1"/>
  <c r="E131" i="6"/>
  <c r="E132" i="6" s="1"/>
  <c r="E164" i="6"/>
  <c r="E168" i="6" s="1"/>
  <c r="E170" i="6" s="1"/>
  <c r="E68" i="6" s="1"/>
  <c r="E285" i="6"/>
  <c r="E289" i="6" s="1"/>
  <c r="E291" i="6" s="1"/>
  <c r="E79" i="6" s="1"/>
  <c r="E318" i="6"/>
  <c r="E322" i="6" s="1"/>
  <c r="E324" i="6" s="1"/>
  <c r="E82" i="6" s="1"/>
  <c r="E384" i="6"/>
  <c r="E385" i="6" s="1"/>
  <c r="AY131" i="6"/>
  <c r="AY135" i="6" s="1"/>
  <c r="AY137" i="6" s="1"/>
  <c r="AY65" i="6" s="1"/>
  <c r="AY175" i="6"/>
  <c r="AY176" i="6" s="1"/>
  <c r="AY241" i="6"/>
  <c r="AY245" i="6" s="1"/>
  <c r="AY247" i="6" s="1"/>
  <c r="AY75" i="6" s="1"/>
  <c r="AY296" i="6"/>
  <c r="AY300" i="6" s="1"/>
  <c r="AY302" i="6" s="1"/>
  <c r="AY80" i="6" s="1"/>
  <c r="AI131" i="6"/>
  <c r="AI135" i="6" s="1"/>
  <c r="AI137" i="6" s="1"/>
  <c r="AI65" i="6" s="1"/>
  <c r="AI219" i="6"/>
  <c r="AI223" i="6" s="1"/>
  <c r="AI225" i="6" s="1"/>
  <c r="AI73" i="6" s="1"/>
  <c r="Q132" i="6"/>
  <c r="AS208" i="6"/>
  <c r="AS209" i="6" s="1"/>
  <c r="AU208" i="6"/>
  <c r="AU212" i="6" s="1"/>
  <c r="AU214" i="6" s="1"/>
  <c r="AU72" i="6" s="1"/>
  <c r="I340" i="6"/>
  <c r="I341" i="6" s="1"/>
  <c r="M153" i="6"/>
  <c r="M154" i="6" s="1"/>
  <c r="AW274" i="6"/>
  <c r="AW278" i="6" s="1"/>
  <c r="AW280" i="6" s="1"/>
  <c r="AW78" i="6" s="1"/>
  <c r="AU263" i="6"/>
  <c r="AU267" i="6" s="1"/>
  <c r="AU269" i="6" s="1"/>
  <c r="AU77" i="6" s="1"/>
  <c r="AU329" i="6"/>
  <c r="AU333" i="6" s="1"/>
  <c r="AU335" i="6" s="1"/>
  <c r="AU83" i="6" s="1"/>
  <c r="AO153" i="6"/>
  <c r="AO157" i="6" s="1"/>
  <c r="AO159" i="6" s="1"/>
  <c r="AO67" i="6" s="1"/>
  <c r="I142" i="6"/>
  <c r="I147" i="6" s="1"/>
  <c r="I131" i="6"/>
  <c r="I132" i="6" s="1"/>
  <c r="AS186" i="6"/>
  <c r="AS190" i="6" s="1"/>
  <c r="AS192" i="6" s="1"/>
  <c r="AS70" i="6" s="1"/>
  <c r="AS241" i="6"/>
  <c r="AS245" i="6" s="1"/>
  <c r="AS247" i="6" s="1"/>
  <c r="AS75" i="6" s="1"/>
  <c r="AC186" i="6"/>
  <c r="AC190" i="6" s="1"/>
  <c r="AC192" i="6" s="1"/>
  <c r="AC70" i="6" s="1"/>
  <c r="AC230" i="6"/>
  <c r="AC234" i="6" s="1"/>
  <c r="AC236" i="6" s="1"/>
  <c r="AC74" i="6" s="1"/>
  <c r="AW241" i="6"/>
  <c r="AW242" i="6" s="1"/>
  <c r="AO175" i="6"/>
  <c r="AO176" i="6" s="1"/>
  <c r="AO263" i="6"/>
  <c r="AO264" i="6" s="1"/>
  <c r="AO296" i="6"/>
  <c r="AO300" i="6" s="1"/>
  <c r="AO302" i="6" s="1"/>
  <c r="AO80" i="6" s="1"/>
  <c r="I230" i="6"/>
  <c r="I234" i="6" s="1"/>
  <c r="I236" i="6" s="1"/>
  <c r="I74" i="6" s="1"/>
  <c r="I318" i="6"/>
  <c r="I322" i="6" s="1"/>
  <c r="I324" i="6" s="1"/>
  <c r="I82" i="6" s="1"/>
  <c r="I384" i="6"/>
  <c r="I388" i="6" s="1"/>
  <c r="I390" i="6" s="1"/>
  <c r="I93" i="6" s="1"/>
  <c r="AM230" i="6"/>
  <c r="AM231" i="6" s="1"/>
  <c r="W208" i="6"/>
  <c r="W209" i="6" s="1"/>
  <c r="G208" i="6"/>
  <c r="G209" i="6" s="1"/>
  <c r="G263" i="6"/>
  <c r="G267" i="6" s="1"/>
  <c r="G269" i="6" s="1"/>
  <c r="G77" i="6" s="1"/>
  <c r="G329" i="6"/>
  <c r="G333" i="6" s="1"/>
  <c r="G335" i="6" s="1"/>
  <c r="G83" i="6" s="1"/>
  <c r="G384" i="6"/>
  <c r="G388" i="6" s="1"/>
  <c r="G390" i="6" s="1"/>
  <c r="G93" i="6" s="1"/>
  <c r="AQ142" i="6"/>
  <c r="AQ146" i="6" s="1"/>
  <c r="AQ148" i="6" s="1"/>
  <c r="AQ66" i="6" s="1"/>
  <c r="AQ186" i="6"/>
  <c r="AQ190" i="6" s="1"/>
  <c r="AQ192" i="6" s="1"/>
  <c r="AQ70" i="6" s="1"/>
  <c r="AQ241" i="6"/>
  <c r="AQ245" i="6" s="1"/>
  <c r="AQ247" i="6" s="1"/>
  <c r="AQ75" i="6" s="1"/>
  <c r="AA164" i="6"/>
  <c r="AA165" i="6" s="1"/>
  <c r="K219" i="6"/>
  <c r="K220" i="6" s="1"/>
  <c r="K340" i="6"/>
  <c r="K341" i="6" s="1"/>
  <c r="BA208" i="6"/>
  <c r="BA212" i="6" s="1"/>
  <c r="BA214" i="6" s="1"/>
  <c r="BA72" i="6" s="1"/>
  <c r="BA252" i="6"/>
  <c r="BA256" i="6" s="1"/>
  <c r="BA258" i="6" s="1"/>
  <c r="BA76" i="6" s="1"/>
  <c r="AK175" i="6"/>
  <c r="AK179" i="6" s="1"/>
  <c r="AK181" i="6" s="1"/>
  <c r="AK69" i="6" s="1"/>
  <c r="AK219" i="6"/>
  <c r="AK223" i="6" s="1"/>
  <c r="AK225" i="6" s="1"/>
  <c r="AK73" i="6" s="1"/>
  <c r="U153" i="6"/>
  <c r="U154" i="6" s="1"/>
  <c r="E142" i="6"/>
  <c r="E143" i="6" s="1"/>
  <c r="E219" i="6"/>
  <c r="E220" i="6" s="1"/>
  <c r="E296" i="6"/>
  <c r="E297" i="6" s="1"/>
  <c r="AY142" i="6"/>
  <c r="AY146" i="6" s="1"/>
  <c r="AY148" i="6" s="1"/>
  <c r="AY66" i="6" s="1"/>
  <c r="AY186" i="6"/>
  <c r="AY187" i="6" s="1"/>
  <c r="AY252" i="6"/>
  <c r="AY256" i="6" s="1"/>
  <c r="AY258" i="6" s="1"/>
  <c r="AY76" i="6" s="1"/>
  <c r="AY307" i="6"/>
  <c r="AY308" i="6" s="1"/>
  <c r="AI142" i="6"/>
  <c r="AI146" i="6" s="1"/>
  <c r="AI148" i="6" s="1"/>
  <c r="AI66" i="6" s="1"/>
  <c r="AI164" i="6"/>
  <c r="AI165" i="6" s="1"/>
  <c r="AI230" i="6"/>
  <c r="AI234" i="6" s="1"/>
  <c r="AI236" i="6" s="1"/>
  <c r="AI74" i="6" s="1"/>
  <c r="S120" i="6"/>
  <c r="S124" i="6" s="1"/>
  <c r="S126" i="6" s="1"/>
  <c r="S64" i="6" s="1"/>
  <c r="AW164" i="6"/>
  <c r="AW168" i="6" s="1"/>
  <c r="AW170" i="6" s="1"/>
  <c r="AW68" i="6" s="1"/>
  <c r="Y164" i="6"/>
  <c r="Y168" i="6" s="1"/>
  <c r="Y170" i="6" s="1"/>
  <c r="Y68" i="6" s="1"/>
  <c r="M16" i="3"/>
  <c r="AC120" i="6"/>
  <c r="AC121" i="6" s="1"/>
  <c r="AW329" i="6"/>
  <c r="AW330" i="6" s="1"/>
  <c r="AG219" i="6"/>
  <c r="AG223" i="6" s="1"/>
  <c r="AG225" i="6" s="1"/>
  <c r="AG73" i="6" s="1"/>
  <c r="AU197" i="6"/>
  <c r="AU201" i="6" s="1"/>
  <c r="AU203" i="6" s="1"/>
  <c r="AU71" i="6" s="1"/>
  <c r="AS142" i="6"/>
  <c r="AS146" i="6" s="1"/>
  <c r="AS148" i="6" s="1"/>
  <c r="AS66" i="6" s="1"/>
  <c r="M120" i="6"/>
  <c r="M121" i="6" s="1"/>
  <c r="AW285" i="6"/>
  <c r="AW289" i="6" s="1"/>
  <c r="AW291" i="6" s="1"/>
  <c r="AW79" i="6" s="1"/>
  <c r="AW340" i="6"/>
  <c r="AW344" i="6" s="1"/>
  <c r="AW346" i="6" s="1"/>
  <c r="AW84" i="6" s="1"/>
  <c r="AG230" i="6"/>
  <c r="AG231" i="6" s="1"/>
  <c r="AU274" i="6"/>
  <c r="AU278" i="6" s="1"/>
  <c r="AU280" i="6" s="1"/>
  <c r="AU78" i="6" s="1"/>
  <c r="AU340" i="6"/>
  <c r="AU344" i="6" s="1"/>
  <c r="AU346" i="6" s="1"/>
  <c r="AU84" i="6" s="1"/>
  <c r="Y153" i="6"/>
  <c r="Y157" i="6" s="1"/>
  <c r="Y159" i="6" s="1"/>
  <c r="Y67" i="6" s="1"/>
  <c r="AS197" i="6"/>
  <c r="AS198" i="6" s="1"/>
  <c r="AS252" i="6"/>
  <c r="AS253" i="6" s="1"/>
  <c r="AC197" i="6"/>
  <c r="AC201" i="6" s="1"/>
  <c r="AC203" i="6" s="1"/>
  <c r="AC71" i="6" s="1"/>
  <c r="AC241" i="6"/>
  <c r="AC245" i="6" s="1"/>
  <c r="AC247" i="6" s="1"/>
  <c r="AC75" i="6" s="1"/>
  <c r="AE208" i="6"/>
  <c r="AE209" i="6" s="1"/>
  <c r="AO186" i="6"/>
  <c r="AO187" i="6" s="1"/>
  <c r="AO274" i="6"/>
  <c r="AO275" i="6" s="1"/>
  <c r="AO307" i="6"/>
  <c r="AO311" i="6" s="1"/>
  <c r="AO313" i="6" s="1"/>
  <c r="AO81" i="6" s="1"/>
  <c r="I241" i="6"/>
  <c r="I245" i="6" s="1"/>
  <c r="I247" i="6" s="1"/>
  <c r="I75" i="6" s="1"/>
  <c r="I329" i="6"/>
  <c r="I333" i="6" s="1"/>
  <c r="I335" i="6" s="1"/>
  <c r="I83" i="6" s="1"/>
  <c r="G241" i="6"/>
  <c r="G245" i="6" s="1"/>
  <c r="G247" i="6" s="1"/>
  <c r="G75" i="6" s="1"/>
  <c r="AM219" i="6"/>
  <c r="AM220" i="6" s="1"/>
  <c r="G219" i="6"/>
  <c r="G220" i="6" s="1"/>
  <c r="G274" i="6"/>
  <c r="G278" i="6" s="1"/>
  <c r="G280" i="6" s="1"/>
  <c r="G78" i="6" s="1"/>
  <c r="G340" i="6"/>
  <c r="G344" i="6" s="1"/>
  <c r="G346" i="6" s="1"/>
  <c r="G84" i="6" s="1"/>
  <c r="AQ153" i="6"/>
  <c r="AQ154" i="6" s="1"/>
  <c r="AQ197" i="6"/>
  <c r="AQ201" i="6" s="1"/>
  <c r="AQ203" i="6" s="1"/>
  <c r="AQ71" i="6" s="1"/>
  <c r="AQ252" i="6"/>
  <c r="AQ253" i="6" s="1"/>
  <c r="AA175" i="6"/>
  <c r="AA176" i="6" s="1"/>
  <c r="K230" i="6"/>
  <c r="K234" i="6" s="1"/>
  <c r="K236" i="6" s="1"/>
  <c r="K74" i="6" s="1"/>
  <c r="BA263" i="6"/>
  <c r="BA264" i="6" s="1"/>
  <c r="AK120" i="6"/>
  <c r="AK124" i="6" s="1"/>
  <c r="AK126" i="6" s="1"/>
  <c r="AK64" i="6" s="1"/>
  <c r="AK230" i="6"/>
  <c r="AK234" i="6" s="1"/>
  <c r="AK236" i="6" s="1"/>
  <c r="AK74" i="6" s="1"/>
  <c r="E153" i="6"/>
  <c r="E157" i="6" s="1"/>
  <c r="E159" i="6" s="1"/>
  <c r="E67" i="6" s="1"/>
  <c r="E230" i="6"/>
  <c r="E231" i="6" s="1"/>
  <c r="E307" i="6"/>
  <c r="E311" i="6" s="1"/>
  <c r="E313" i="6" s="1"/>
  <c r="E81" i="6" s="1"/>
  <c r="AY153" i="6"/>
  <c r="AY157" i="6" s="1"/>
  <c r="AY159" i="6" s="1"/>
  <c r="AY67" i="6" s="1"/>
  <c r="AY197" i="6"/>
  <c r="AY201" i="6" s="1"/>
  <c r="AY203" i="6" s="1"/>
  <c r="AY71" i="6" s="1"/>
  <c r="AY263" i="6"/>
  <c r="AY264" i="6" s="1"/>
  <c r="AI153" i="6"/>
  <c r="AI157" i="6" s="1"/>
  <c r="AI159" i="6" s="1"/>
  <c r="AI67" i="6" s="1"/>
  <c r="AI175" i="6"/>
  <c r="AI179" i="6" s="1"/>
  <c r="AI181" i="6" s="1"/>
  <c r="AI69" i="6" s="1"/>
  <c r="AI241" i="6"/>
  <c r="AI245" i="6" s="1"/>
  <c r="AI247" i="6" s="1"/>
  <c r="AI75" i="6" s="1"/>
  <c r="S131" i="6"/>
  <c r="S132" i="6" s="1"/>
  <c r="S164" i="6"/>
  <c r="S165" i="6" s="1"/>
  <c r="G131" i="6"/>
  <c r="G136" i="6" s="1"/>
  <c r="O53" i="1"/>
  <c r="E16" i="3"/>
  <c r="L16" i="3"/>
  <c r="G16" i="3"/>
  <c r="D16" i="3"/>
  <c r="F16" i="3"/>
  <c r="F53" i="1"/>
  <c r="G53" i="1"/>
  <c r="C16" i="3"/>
  <c r="K16" i="3"/>
  <c r="I53" i="1"/>
  <c r="J53" i="1"/>
  <c r="B16" i="3"/>
  <c r="N53" i="1"/>
  <c r="I16" i="3"/>
  <c r="H53" i="1"/>
  <c r="M53" i="1"/>
  <c r="H16" i="3"/>
  <c r="K53" i="1"/>
  <c r="E53" i="1"/>
  <c r="L53" i="1"/>
  <c r="D53" i="1"/>
  <c r="O23" i="10" l="1"/>
  <c r="O22" i="10"/>
  <c r="O21" i="10"/>
  <c r="O20" i="10"/>
  <c r="O19" i="10"/>
  <c r="O56" i="1"/>
  <c r="O57" i="1" s="1"/>
  <c r="C21" i="9"/>
  <c r="E21" i="9" s="1"/>
  <c r="N56" i="1"/>
  <c r="N57" i="1" s="1"/>
  <c r="C20" i="9"/>
  <c r="E20" i="9" s="1"/>
  <c r="M56" i="1"/>
  <c r="M57" i="1" s="1"/>
  <c r="C19" i="9"/>
  <c r="E19" i="9" s="1"/>
  <c r="L56" i="1"/>
  <c r="L57" i="1" s="1"/>
  <c r="C18" i="9"/>
  <c r="E18" i="9" s="1"/>
  <c r="K56" i="1"/>
  <c r="K57" i="1" s="1"/>
  <c r="C17" i="9"/>
  <c r="E17" i="9" s="1"/>
  <c r="J56" i="1"/>
  <c r="J57" i="1" s="1"/>
  <c r="C16" i="9"/>
  <c r="E16" i="9" s="1"/>
  <c r="I56" i="1"/>
  <c r="I57" i="1" s="1"/>
  <c r="C15" i="9"/>
  <c r="E15" i="9" s="1"/>
  <c r="H56" i="1"/>
  <c r="H57" i="1" s="1"/>
  <c r="C14" i="9"/>
  <c r="E14" i="9" s="1"/>
  <c r="G56" i="1"/>
  <c r="G57" i="1" s="1"/>
  <c r="C13" i="9"/>
  <c r="E13" i="9" s="1"/>
  <c r="F56" i="1"/>
  <c r="F57" i="1" s="1"/>
  <c r="C12" i="9"/>
  <c r="E12" i="9" s="1"/>
  <c r="E56" i="1"/>
  <c r="E57" i="1" s="1"/>
  <c r="C11" i="9"/>
  <c r="E11" i="9" s="1"/>
  <c r="D56" i="1"/>
  <c r="D57" i="1" s="1"/>
  <c r="C10" i="9"/>
  <c r="E10" i="9" s="1"/>
  <c r="BA168" i="7"/>
  <c r="BA170" i="7" s="1"/>
  <c r="BA68" i="7" s="1"/>
  <c r="BA286" i="7"/>
  <c r="G377" i="6"/>
  <c r="G379" i="6" s="1"/>
  <c r="G87" i="6" s="1"/>
  <c r="AM231" i="7"/>
  <c r="AO220" i="6"/>
  <c r="AK253" i="7"/>
  <c r="AE165" i="7"/>
  <c r="AG242" i="7"/>
  <c r="AE157" i="7"/>
  <c r="AE159" i="7" s="1"/>
  <c r="AE67" i="7" s="1"/>
  <c r="AS135" i="6"/>
  <c r="AS137" i="6" s="1"/>
  <c r="AS65" i="6" s="1"/>
  <c r="AU264" i="7"/>
  <c r="AC234" i="7"/>
  <c r="AC236" i="7" s="1"/>
  <c r="AC74" i="7" s="1"/>
  <c r="AU253" i="7"/>
  <c r="W176" i="7"/>
  <c r="AS223" i="7"/>
  <c r="AS225" i="7" s="1"/>
  <c r="AS73" i="7" s="1"/>
  <c r="BA121" i="7"/>
  <c r="AS190" i="7"/>
  <c r="AS192" i="7" s="1"/>
  <c r="AS70" i="7" s="1"/>
  <c r="AU311" i="7"/>
  <c r="AU313" i="7" s="1"/>
  <c r="AU81" i="7" s="1"/>
  <c r="AW278" i="7"/>
  <c r="AW280" i="7" s="1"/>
  <c r="AW78" i="7" s="1"/>
  <c r="G275" i="6"/>
  <c r="AG267" i="7"/>
  <c r="AG269" i="7" s="1"/>
  <c r="AG77" i="7" s="1"/>
  <c r="BA223" i="7"/>
  <c r="BA225" i="7" s="1"/>
  <c r="BA73" i="7" s="1"/>
  <c r="AA201" i="7"/>
  <c r="AA203" i="7" s="1"/>
  <c r="AA71" i="7" s="1"/>
  <c r="M157" i="6"/>
  <c r="M159" i="6" s="1"/>
  <c r="M67" i="6" s="1"/>
  <c r="AS179" i="7"/>
  <c r="AS181" i="7" s="1"/>
  <c r="AS69" i="7" s="1"/>
  <c r="K242" i="6"/>
  <c r="AO187" i="7"/>
  <c r="O143" i="7"/>
  <c r="AS165" i="7"/>
  <c r="AA179" i="6"/>
  <c r="AA181" i="6" s="1"/>
  <c r="AA69" i="6" s="1"/>
  <c r="AM223" i="6"/>
  <c r="AM225" i="6" s="1"/>
  <c r="AM73" i="6" s="1"/>
  <c r="AW256" i="6"/>
  <c r="AW258" i="6" s="1"/>
  <c r="AW76" i="6" s="1"/>
  <c r="K377" i="6"/>
  <c r="K379" i="6" s="1"/>
  <c r="K87" i="6" s="1"/>
  <c r="AY363" i="7"/>
  <c r="AO245" i="7"/>
  <c r="AO247" i="7" s="1"/>
  <c r="AO75" i="7" s="1"/>
  <c r="S168" i="6"/>
  <c r="S170" i="6" s="1"/>
  <c r="S68" i="6" s="1"/>
  <c r="I330" i="6"/>
  <c r="AC223" i="7"/>
  <c r="AC225" i="7" s="1"/>
  <c r="AC73" i="7" s="1"/>
  <c r="AY275" i="7"/>
  <c r="AI253" i="7"/>
  <c r="AU245" i="7"/>
  <c r="AU247" i="7" s="1"/>
  <c r="AU75" i="7" s="1"/>
  <c r="AY209" i="6"/>
  <c r="BA176" i="7"/>
  <c r="AU179" i="7"/>
  <c r="AU181" i="7" s="1"/>
  <c r="AU69" i="7" s="1"/>
  <c r="AC245" i="7"/>
  <c r="AC247" i="7" s="1"/>
  <c r="AC75" i="7" s="1"/>
  <c r="AM256" i="7"/>
  <c r="AM258" i="7" s="1"/>
  <c r="AM76" i="7" s="1"/>
  <c r="G242" i="6"/>
  <c r="AA187" i="7"/>
  <c r="AS308" i="7"/>
  <c r="AY253" i="7"/>
  <c r="AU165" i="7"/>
  <c r="AQ209" i="7"/>
  <c r="AU297" i="6"/>
  <c r="AS300" i="6"/>
  <c r="AS302" i="6" s="1"/>
  <c r="AS80" i="6" s="1"/>
  <c r="AO289" i="6"/>
  <c r="AO291" i="6" s="1"/>
  <c r="AO79" i="6" s="1"/>
  <c r="AW231" i="7"/>
  <c r="Q154" i="7"/>
  <c r="AG187" i="7"/>
  <c r="AE209" i="7"/>
  <c r="AO297" i="7"/>
  <c r="AS322" i="7"/>
  <c r="AS324" i="7" s="1"/>
  <c r="AS82" i="7" s="1"/>
  <c r="AY209" i="7"/>
  <c r="Q132" i="7"/>
  <c r="AY190" i="6"/>
  <c r="AY192" i="6" s="1"/>
  <c r="AY70" i="6" s="1"/>
  <c r="AW308" i="6"/>
  <c r="S146" i="6"/>
  <c r="S148" i="6" s="1"/>
  <c r="S66" i="6" s="1"/>
  <c r="BA352" i="7"/>
  <c r="AK286" i="7"/>
  <c r="AE143" i="7"/>
  <c r="AU135" i="7"/>
  <c r="AU137" i="7" s="1"/>
  <c r="AU65" i="7" s="1"/>
  <c r="AM286" i="7"/>
  <c r="AU234" i="7"/>
  <c r="AU236" i="7" s="1"/>
  <c r="AU74" i="7" s="1"/>
  <c r="AW344" i="7"/>
  <c r="AW346" i="7" s="1"/>
  <c r="AW84" i="7" s="1"/>
  <c r="G143" i="6"/>
  <c r="E154" i="6"/>
  <c r="AW220" i="6"/>
  <c r="O135" i="6"/>
  <c r="O137" i="6" s="1"/>
  <c r="O65" i="6" s="1"/>
  <c r="AO264" i="7"/>
  <c r="AQ275" i="7"/>
  <c r="S135" i="7"/>
  <c r="S137" i="7" s="1"/>
  <c r="S65" i="7" s="1"/>
  <c r="O135" i="7"/>
  <c r="O137" i="7" s="1"/>
  <c r="O65" i="7" s="1"/>
  <c r="AY121" i="7"/>
  <c r="AQ319" i="7"/>
  <c r="AY220" i="7"/>
  <c r="AA176" i="7"/>
  <c r="AU330" i="7"/>
  <c r="AG198" i="7"/>
  <c r="O165" i="7"/>
  <c r="AU146" i="7"/>
  <c r="AU148" i="7" s="1"/>
  <c r="AU66" i="7" s="1"/>
  <c r="AK242" i="7"/>
  <c r="O157" i="7"/>
  <c r="O159" i="7" s="1"/>
  <c r="O67" i="7" s="1"/>
  <c r="AY242" i="7"/>
  <c r="AW352" i="6"/>
  <c r="U201" i="6"/>
  <c r="U203" i="6" s="1"/>
  <c r="U71" i="6" s="1"/>
  <c r="AE176" i="6"/>
  <c r="AO201" i="7"/>
  <c r="AO203" i="7" s="1"/>
  <c r="AO71" i="7" s="1"/>
  <c r="AS157" i="7"/>
  <c r="AS159" i="7" s="1"/>
  <c r="AS67" i="7" s="1"/>
  <c r="AY264" i="7"/>
  <c r="Y190" i="7"/>
  <c r="Y192" i="7" s="1"/>
  <c r="Y70" i="7" s="1"/>
  <c r="AG154" i="7"/>
  <c r="AO275" i="7"/>
  <c r="AQ168" i="7"/>
  <c r="AQ170" i="7" s="1"/>
  <c r="AQ68" i="7" s="1"/>
  <c r="AU297" i="7"/>
  <c r="Y157" i="7"/>
  <c r="Y159" i="7" s="1"/>
  <c r="Y67" i="7" s="1"/>
  <c r="AO220" i="7"/>
  <c r="AG209" i="7"/>
  <c r="AQ297" i="7"/>
  <c r="AA157" i="7"/>
  <c r="AA159" i="7" s="1"/>
  <c r="AA67" i="7" s="1"/>
  <c r="AG176" i="7"/>
  <c r="AQ308" i="7"/>
  <c r="BA275" i="6"/>
  <c r="AE212" i="6"/>
  <c r="AE214" i="6" s="1"/>
  <c r="AE72" i="6" s="1"/>
  <c r="AW245" i="6"/>
  <c r="AW247" i="6" s="1"/>
  <c r="AW75" i="6" s="1"/>
  <c r="BA245" i="6"/>
  <c r="BA247" i="6" s="1"/>
  <c r="BA75" i="6" s="1"/>
  <c r="AW242" i="7"/>
  <c r="AY330" i="7"/>
  <c r="Q165" i="7"/>
  <c r="AI242" i="7"/>
  <c r="AC201" i="7"/>
  <c r="AC203" i="7" s="1"/>
  <c r="AC71" i="7" s="1"/>
  <c r="AQ264" i="7"/>
  <c r="AG231" i="7"/>
  <c r="O121" i="7"/>
  <c r="AW264" i="7"/>
  <c r="BA341" i="7"/>
  <c r="AM121" i="6"/>
  <c r="AO231" i="7"/>
  <c r="AW267" i="6"/>
  <c r="AW269" i="6" s="1"/>
  <c r="AW77" i="6" s="1"/>
  <c r="BA157" i="6"/>
  <c r="BA159" i="6" s="1"/>
  <c r="BA67" i="6" s="1"/>
  <c r="AU146" i="6"/>
  <c r="AU148" i="6" s="1"/>
  <c r="AU66" i="6" s="1"/>
  <c r="BA322" i="7"/>
  <c r="BA324" i="7" s="1"/>
  <c r="BA82" i="7" s="1"/>
  <c r="AG124" i="7"/>
  <c r="AG126" i="7" s="1"/>
  <c r="AG64" i="7" s="1"/>
  <c r="AY322" i="7"/>
  <c r="AY324" i="7" s="1"/>
  <c r="AY82" i="7" s="1"/>
  <c r="Y201" i="7"/>
  <c r="Y203" i="7" s="1"/>
  <c r="Y71" i="7" s="1"/>
  <c r="AQ253" i="7"/>
  <c r="AW154" i="7"/>
  <c r="I132" i="7"/>
  <c r="AE234" i="7"/>
  <c r="AE236" i="7" s="1"/>
  <c r="AE74" i="7" s="1"/>
  <c r="AO132" i="7"/>
  <c r="AI121" i="7"/>
  <c r="AM297" i="7"/>
  <c r="AU278" i="7"/>
  <c r="AU280" i="7" s="1"/>
  <c r="AU78" i="7" s="1"/>
  <c r="S165" i="7"/>
  <c r="AQ256" i="6"/>
  <c r="AQ258" i="6" s="1"/>
  <c r="AQ76" i="6" s="1"/>
  <c r="AC124" i="6"/>
  <c r="AC126" i="6" s="1"/>
  <c r="AC64" i="6" s="1"/>
  <c r="AY311" i="6"/>
  <c r="AY313" i="6" s="1"/>
  <c r="AY81" i="6" s="1"/>
  <c r="AI220" i="6"/>
  <c r="AS311" i="6"/>
  <c r="AS313" i="6" s="1"/>
  <c r="AS81" i="6" s="1"/>
  <c r="BA289" i="6"/>
  <c r="BA291" i="6" s="1"/>
  <c r="BA79" i="6" s="1"/>
  <c r="I286" i="6"/>
  <c r="AE245" i="6"/>
  <c r="AE247" i="6" s="1"/>
  <c r="AE75" i="6" s="1"/>
  <c r="K146" i="6"/>
  <c r="K148" i="6" s="1"/>
  <c r="K66" i="6" s="1"/>
  <c r="M146" i="6"/>
  <c r="M148" i="6" s="1"/>
  <c r="M66" i="6" s="1"/>
  <c r="AE176" i="7"/>
  <c r="AG165" i="7"/>
  <c r="AW168" i="7"/>
  <c r="AW170" i="7" s="1"/>
  <c r="AW68" i="7" s="1"/>
  <c r="BA245" i="7"/>
  <c r="BA247" i="7" s="1"/>
  <c r="BA75" i="7" s="1"/>
  <c r="AW311" i="7"/>
  <c r="AW313" i="7" s="1"/>
  <c r="AW81" i="7" s="1"/>
  <c r="AO165" i="7"/>
  <c r="AQ242" i="7"/>
  <c r="AW300" i="7"/>
  <c r="AW302" i="7" s="1"/>
  <c r="AW80" i="7" s="1"/>
  <c r="AA223" i="7"/>
  <c r="AA225" i="7" s="1"/>
  <c r="AA73" i="7" s="1"/>
  <c r="AC179" i="7"/>
  <c r="AC181" i="7" s="1"/>
  <c r="AC69" i="7" s="1"/>
  <c r="AO157" i="7"/>
  <c r="AO159" i="7" s="1"/>
  <c r="AO67" i="7" s="1"/>
  <c r="AY286" i="7"/>
  <c r="AS234" i="7"/>
  <c r="AS236" i="7" s="1"/>
  <c r="AS74" i="7" s="1"/>
  <c r="AC209" i="7"/>
  <c r="AY143" i="7"/>
  <c r="AK231" i="7"/>
  <c r="AC154" i="7"/>
  <c r="AK124" i="7"/>
  <c r="AK126" i="7" s="1"/>
  <c r="AK64" i="7" s="1"/>
  <c r="AK121" i="6"/>
  <c r="E146" i="6"/>
  <c r="E148" i="6" s="1"/>
  <c r="E66" i="6" s="1"/>
  <c r="G212" i="6"/>
  <c r="G214" i="6" s="1"/>
  <c r="G72" i="6" s="1"/>
  <c r="G253" i="6"/>
  <c r="I209" i="6"/>
  <c r="AW231" i="6"/>
  <c r="AM253" i="6"/>
  <c r="AW330" i="7"/>
  <c r="AI275" i="7"/>
  <c r="AM242" i="7"/>
  <c r="I121" i="7"/>
  <c r="AS333" i="7"/>
  <c r="AS335" i="7" s="1"/>
  <c r="AS83" i="7" s="1"/>
  <c r="AM275" i="7"/>
  <c r="AK275" i="7"/>
  <c r="AE201" i="7"/>
  <c r="AE203" i="7" s="1"/>
  <c r="AE71" i="7" s="1"/>
  <c r="Y168" i="7"/>
  <c r="Y170" i="7" s="1"/>
  <c r="Y68" i="7" s="1"/>
  <c r="AO286" i="7"/>
  <c r="AO297" i="6"/>
  <c r="AU198" i="6"/>
  <c r="W212" i="6"/>
  <c r="W214" i="6" s="1"/>
  <c r="W72" i="6" s="1"/>
  <c r="I154" i="6"/>
  <c r="AM190" i="6"/>
  <c r="AM192" i="6" s="1"/>
  <c r="AM70" i="6" s="1"/>
  <c r="AO234" i="6"/>
  <c r="AO236" i="6" s="1"/>
  <c r="AO74" i="6" s="1"/>
  <c r="AK267" i="6"/>
  <c r="AK269" i="6" s="1"/>
  <c r="AK77" i="6" s="1"/>
  <c r="E253" i="6"/>
  <c r="BA135" i="6"/>
  <c r="BA137" i="6" s="1"/>
  <c r="BA65" i="6" s="1"/>
  <c r="AW253" i="7"/>
  <c r="AU209" i="7"/>
  <c r="AU187" i="7"/>
  <c r="Y220" i="7"/>
  <c r="AW121" i="7"/>
  <c r="U176" i="7"/>
  <c r="W187" i="7"/>
  <c r="AO179" i="6"/>
  <c r="AO181" i="6" s="1"/>
  <c r="AO69" i="6" s="1"/>
  <c r="AM157" i="7"/>
  <c r="AM159" i="7" s="1"/>
  <c r="AM67" i="7" s="1"/>
  <c r="BA157" i="7"/>
  <c r="BA159" i="7" s="1"/>
  <c r="BA67" i="7" s="1"/>
  <c r="AW319" i="7"/>
  <c r="AW132" i="7"/>
  <c r="Y121" i="7"/>
  <c r="Q143" i="7"/>
  <c r="AW286" i="7"/>
  <c r="S121" i="7"/>
  <c r="AO245" i="6"/>
  <c r="AO247" i="6" s="1"/>
  <c r="AO75" i="6" s="1"/>
  <c r="K267" i="6"/>
  <c r="K269" i="6" s="1"/>
  <c r="K77" i="6" s="1"/>
  <c r="AY300" i="7"/>
  <c r="AY302" i="7" s="1"/>
  <c r="AY80" i="7" s="1"/>
  <c r="AG132" i="7"/>
  <c r="Q124" i="7"/>
  <c r="Q126" i="7" s="1"/>
  <c r="Q64" i="7" s="1"/>
  <c r="W121" i="7"/>
  <c r="AW333" i="6"/>
  <c r="AW335" i="6" s="1"/>
  <c r="AW83" i="6" s="1"/>
  <c r="W168" i="7"/>
  <c r="W170" i="7" s="1"/>
  <c r="W68" i="7" s="1"/>
  <c r="AU220" i="7"/>
  <c r="AS245" i="7"/>
  <c r="AS247" i="7" s="1"/>
  <c r="AS75" i="7" s="1"/>
  <c r="BA201" i="7"/>
  <c r="BA203" i="7" s="1"/>
  <c r="BA71" i="7" s="1"/>
  <c r="AW146" i="7"/>
  <c r="AW148" i="7" s="1"/>
  <c r="AW66" i="7" s="1"/>
  <c r="AO176" i="7"/>
  <c r="AS278" i="7"/>
  <c r="AS280" i="7" s="1"/>
  <c r="AS78" i="7" s="1"/>
  <c r="AM187" i="7"/>
  <c r="W198" i="7"/>
  <c r="AW352" i="7"/>
  <c r="AM165" i="7"/>
  <c r="AG143" i="7"/>
  <c r="AU275" i="6"/>
  <c r="E300" i="6"/>
  <c r="E302" i="6" s="1"/>
  <c r="E80" i="6" s="1"/>
  <c r="AS242" i="6"/>
  <c r="AK168" i="6"/>
  <c r="AK170" i="6" s="1"/>
  <c r="AK68" i="6" s="1"/>
  <c r="U135" i="6"/>
  <c r="U137" i="6" s="1"/>
  <c r="U65" i="6" s="1"/>
  <c r="AM267" i="6"/>
  <c r="AM269" i="6" s="1"/>
  <c r="AM77" i="6" s="1"/>
  <c r="E363" i="6"/>
  <c r="E264" i="6"/>
  <c r="I176" i="6"/>
  <c r="AU253" i="6"/>
  <c r="E377" i="6"/>
  <c r="E379" i="6" s="1"/>
  <c r="E87" i="6" s="1"/>
  <c r="AK253" i="6"/>
  <c r="AA135" i="6"/>
  <c r="AA137" i="6" s="1"/>
  <c r="AA65" i="6" s="1"/>
  <c r="AA231" i="7"/>
  <c r="AE245" i="7"/>
  <c r="AE247" i="7" s="1"/>
  <c r="AE75" i="7" s="1"/>
  <c r="AE121" i="7"/>
  <c r="AS286" i="7"/>
  <c r="AC187" i="7"/>
  <c r="AY344" i="7"/>
  <c r="AY346" i="7" s="1"/>
  <c r="AY84" i="7" s="1"/>
  <c r="AY231" i="7"/>
  <c r="AW176" i="7"/>
  <c r="AU198" i="7"/>
  <c r="AC168" i="7"/>
  <c r="AC170" i="7" s="1"/>
  <c r="AC68" i="7" s="1"/>
  <c r="AU124" i="7"/>
  <c r="AU126" i="7" s="1"/>
  <c r="AU64" i="7" s="1"/>
  <c r="AW209" i="7"/>
  <c r="AK223" i="7"/>
  <c r="AK225" i="7" s="1"/>
  <c r="AK73" i="7" s="1"/>
  <c r="AM220" i="7"/>
  <c r="AQ223" i="7"/>
  <c r="AQ225" i="7" s="1"/>
  <c r="AQ73" i="7" s="1"/>
  <c r="AU319" i="7"/>
  <c r="AW223" i="7"/>
  <c r="AW225" i="7" s="1"/>
  <c r="AW73" i="7" s="1"/>
  <c r="AS267" i="7"/>
  <c r="AS269" i="7" s="1"/>
  <c r="AS77" i="7" s="1"/>
  <c r="U190" i="7"/>
  <c r="U192" i="7" s="1"/>
  <c r="U70" i="7" s="1"/>
  <c r="BA308" i="7"/>
  <c r="AO308" i="7"/>
  <c r="AO121" i="7"/>
  <c r="AU341" i="7"/>
  <c r="AK179" i="7"/>
  <c r="AK181" i="7" s="1"/>
  <c r="AK69" i="7" s="1"/>
  <c r="BA267" i="7"/>
  <c r="BA269" i="7" s="1"/>
  <c r="BA77" i="7" s="1"/>
  <c r="AK165" i="7"/>
  <c r="AU289" i="7"/>
  <c r="AU291" i="7" s="1"/>
  <c r="AU79" i="7" s="1"/>
  <c r="U157" i="7"/>
  <c r="U159" i="7" s="1"/>
  <c r="U67" i="7" s="1"/>
  <c r="BA377" i="7"/>
  <c r="BA379" i="7" s="1"/>
  <c r="BA87" i="7" s="1"/>
  <c r="AI132" i="7"/>
  <c r="AO143" i="7"/>
  <c r="BA366" i="7"/>
  <c r="BA368" i="7" s="1"/>
  <c r="BA86" i="7" s="1"/>
  <c r="AO209" i="7"/>
  <c r="AE256" i="7"/>
  <c r="AE258" i="7" s="1"/>
  <c r="AE76" i="7" s="1"/>
  <c r="AE132" i="7"/>
  <c r="BA190" i="7"/>
  <c r="BA192" i="7" s="1"/>
  <c r="BA70" i="7" s="1"/>
  <c r="BA234" i="7"/>
  <c r="BA236" i="7" s="1"/>
  <c r="BA74" i="7" s="1"/>
  <c r="Y143" i="7"/>
  <c r="U201" i="7"/>
  <c r="U203" i="7" s="1"/>
  <c r="U71" i="7" s="1"/>
  <c r="BA209" i="6"/>
  <c r="Q179" i="6"/>
  <c r="Q181" i="6" s="1"/>
  <c r="Q69" i="6" s="1"/>
  <c r="G363" i="6"/>
  <c r="BA223" i="6"/>
  <c r="BA225" i="6" s="1"/>
  <c r="BA73" i="6" s="1"/>
  <c r="K154" i="6"/>
  <c r="G355" i="6"/>
  <c r="G357" i="6" s="1"/>
  <c r="G85" i="6" s="1"/>
  <c r="AM286" i="6"/>
  <c r="AW187" i="7"/>
  <c r="Y179" i="7"/>
  <c r="Y181" i="7" s="1"/>
  <c r="Y69" i="7" s="1"/>
  <c r="AI143" i="7"/>
  <c r="Y132" i="7"/>
  <c r="BA278" i="7"/>
  <c r="BA280" i="7" s="1"/>
  <c r="BA78" i="7" s="1"/>
  <c r="BA209" i="7"/>
  <c r="AO253" i="7"/>
  <c r="AQ231" i="7"/>
  <c r="AI209" i="7"/>
  <c r="AI154" i="6"/>
  <c r="G341" i="6"/>
  <c r="AO278" i="6"/>
  <c r="AO280" i="6" s="1"/>
  <c r="AO78" i="6" s="1"/>
  <c r="AG234" i="6"/>
  <c r="AG236" i="6" s="1"/>
  <c r="AG74" i="6" s="1"/>
  <c r="AY253" i="6"/>
  <c r="AS187" i="6"/>
  <c r="AC220" i="6"/>
  <c r="AU322" i="6"/>
  <c r="AU324" i="6" s="1"/>
  <c r="AU82" i="6" s="1"/>
  <c r="AQ223" i="6"/>
  <c r="AQ225" i="6" s="1"/>
  <c r="AQ73" i="6" s="1"/>
  <c r="Q165" i="6"/>
  <c r="AA234" i="6"/>
  <c r="AA236" i="6" s="1"/>
  <c r="AA74" i="6" s="1"/>
  <c r="AI190" i="6"/>
  <c r="AI192" i="6" s="1"/>
  <c r="AI70" i="6" s="1"/>
  <c r="BA146" i="6"/>
  <c r="BA148" i="6" s="1"/>
  <c r="BA66" i="6" s="1"/>
  <c r="G168" i="6"/>
  <c r="G170" i="6" s="1"/>
  <c r="G68" i="6" s="1"/>
  <c r="K322" i="6"/>
  <c r="K324" i="6" s="1"/>
  <c r="K82" i="6" s="1"/>
  <c r="AK187" i="6"/>
  <c r="AU176" i="6"/>
  <c r="E190" i="6"/>
  <c r="E192" i="6" s="1"/>
  <c r="E70" i="6" s="1"/>
  <c r="AQ190" i="7"/>
  <c r="AQ192" i="7" s="1"/>
  <c r="AQ70" i="7" s="1"/>
  <c r="AA132" i="7"/>
  <c r="AS297" i="7"/>
  <c r="S143" i="7"/>
  <c r="AQ286" i="7"/>
  <c r="AI264" i="7"/>
  <c r="AK212" i="7"/>
  <c r="AK214" i="7" s="1"/>
  <c r="AK72" i="7" s="1"/>
  <c r="AS198" i="7"/>
  <c r="AY355" i="7"/>
  <c r="AY357" i="7" s="1"/>
  <c r="AY85" i="7" s="1"/>
  <c r="AK190" i="7"/>
  <c r="AK192" i="7" s="1"/>
  <c r="AK70" i="7" s="1"/>
  <c r="AA209" i="7"/>
  <c r="AS256" i="7"/>
  <c r="AS258" i="7" s="1"/>
  <c r="AS76" i="7" s="1"/>
  <c r="BA300" i="7"/>
  <c r="BA302" i="7" s="1"/>
  <c r="BA80" i="7" s="1"/>
  <c r="U168" i="7"/>
  <c r="U170" i="7" s="1"/>
  <c r="U68" i="7" s="1"/>
  <c r="Y212" i="7"/>
  <c r="Y214" i="7" s="1"/>
  <c r="Y72" i="7" s="1"/>
  <c r="AU154" i="7"/>
  <c r="AG220" i="7"/>
  <c r="AI234" i="7"/>
  <c r="AI236" i="7" s="1"/>
  <c r="AI74" i="7" s="1"/>
  <c r="AK157" i="7"/>
  <c r="AK159" i="7" s="1"/>
  <c r="AK67" i="7" s="1"/>
  <c r="AM264" i="7"/>
  <c r="AK201" i="7"/>
  <c r="AK203" i="7" s="1"/>
  <c r="AK71" i="7" s="1"/>
  <c r="AE187" i="7"/>
  <c r="AY135" i="7"/>
  <c r="AY137" i="7" s="1"/>
  <c r="AY65" i="7" s="1"/>
  <c r="E234" i="6"/>
  <c r="E236" i="6" s="1"/>
  <c r="E74" i="6" s="1"/>
  <c r="BA267" i="6"/>
  <c r="BA269" i="6" s="1"/>
  <c r="BA77" i="6" s="1"/>
  <c r="AO308" i="6"/>
  <c r="AC143" i="6"/>
  <c r="BA330" i="7"/>
  <c r="AM198" i="7"/>
  <c r="W209" i="7"/>
  <c r="AE220" i="7"/>
  <c r="AY311" i="7"/>
  <c r="AY313" i="7" s="1"/>
  <c r="AY81" i="7" s="1"/>
  <c r="AG253" i="7"/>
  <c r="AU341" i="6"/>
  <c r="I231" i="6"/>
  <c r="AQ179" i="6"/>
  <c r="AQ181" i="6" s="1"/>
  <c r="AQ69" i="6" s="1"/>
  <c r="AS333" i="6"/>
  <c r="AS335" i="6" s="1"/>
  <c r="AS83" i="6" s="1"/>
  <c r="AQ165" i="6"/>
  <c r="AK278" i="6"/>
  <c r="AK280" i="6" s="1"/>
  <c r="AK78" i="6" s="1"/>
  <c r="AA157" i="6"/>
  <c r="AA159" i="6" s="1"/>
  <c r="AA67" i="6" s="1"/>
  <c r="AO124" i="6"/>
  <c r="AO126" i="6" s="1"/>
  <c r="AO64" i="6" s="1"/>
  <c r="AG187" i="6"/>
  <c r="AY352" i="6"/>
  <c r="AK146" i="6"/>
  <c r="AK148" i="6" s="1"/>
  <c r="AK66" i="6" s="1"/>
  <c r="I165" i="6"/>
  <c r="AS267" i="6"/>
  <c r="AS269" i="6" s="1"/>
  <c r="AS77" i="6" s="1"/>
  <c r="AM209" i="7"/>
  <c r="AM176" i="7"/>
  <c r="I146" i="6"/>
  <c r="I148" i="6" s="1"/>
  <c r="I66" i="6" s="1"/>
  <c r="AQ135" i="6"/>
  <c r="AQ137" i="6" s="1"/>
  <c r="AQ65" i="6" s="1"/>
  <c r="AC157" i="6"/>
  <c r="AC159" i="6" s="1"/>
  <c r="AC67" i="6" s="1"/>
  <c r="Y124" i="6"/>
  <c r="Y126" i="6" s="1"/>
  <c r="Y64" i="6" s="1"/>
  <c r="K278" i="6"/>
  <c r="K280" i="6" s="1"/>
  <c r="K78" i="6" s="1"/>
  <c r="AA121" i="6"/>
  <c r="AY322" i="6"/>
  <c r="AY324" i="6" s="1"/>
  <c r="AY82" i="6" s="1"/>
  <c r="BA377" i="6"/>
  <c r="BA379" i="6" s="1"/>
  <c r="BA87" i="6" s="1"/>
  <c r="AA198" i="6"/>
  <c r="AY267" i="6"/>
  <c r="AY269" i="6" s="1"/>
  <c r="AY77" i="6" s="1"/>
  <c r="I242" i="6"/>
  <c r="G385" i="6"/>
  <c r="I319" i="6"/>
  <c r="I344" i="6"/>
  <c r="I346" i="6" s="1"/>
  <c r="I84" i="6" s="1"/>
  <c r="AY234" i="6"/>
  <c r="AY236" i="6" s="1"/>
  <c r="AY74" i="6" s="1"/>
  <c r="AY333" i="6"/>
  <c r="AY335" i="6" s="1"/>
  <c r="AY83" i="6" s="1"/>
  <c r="E330" i="6"/>
  <c r="U176" i="6"/>
  <c r="I264" i="6"/>
  <c r="AO209" i="6"/>
  <c r="AE201" i="6"/>
  <c r="AE203" i="6" s="1"/>
  <c r="AE71" i="6" s="1"/>
  <c r="BA253" i="6"/>
  <c r="AO154" i="6"/>
  <c r="AY132" i="6"/>
  <c r="BA319" i="6"/>
  <c r="AM278" i="6"/>
  <c r="AM280" i="6" s="1"/>
  <c r="AM78" i="6" s="1"/>
  <c r="AM198" i="6"/>
  <c r="AS165" i="6"/>
  <c r="S176" i="6"/>
  <c r="AU168" i="6"/>
  <c r="AU170" i="6" s="1"/>
  <c r="AU68" i="6" s="1"/>
  <c r="S135" i="6"/>
  <c r="S137" i="6" s="1"/>
  <c r="S65" i="6" s="1"/>
  <c r="AI168" i="6"/>
  <c r="AI170" i="6" s="1"/>
  <c r="AI68" i="6" s="1"/>
  <c r="E223" i="6"/>
  <c r="E225" i="6" s="1"/>
  <c r="E73" i="6" s="1"/>
  <c r="AA168" i="6"/>
  <c r="AA170" i="6" s="1"/>
  <c r="AA68" i="6" s="1"/>
  <c r="AI132" i="6"/>
  <c r="G322" i="6"/>
  <c r="G324" i="6" s="1"/>
  <c r="G82" i="6" s="1"/>
  <c r="AO165" i="6"/>
  <c r="Y143" i="6"/>
  <c r="AO198" i="6"/>
  <c r="BA366" i="6"/>
  <c r="BA368" i="6" s="1"/>
  <c r="BA86" i="6" s="1"/>
  <c r="AQ124" i="6"/>
  <c r="AQ126" i="6" s="1"/>
  <c r="AQ64" i="6" s="1"/>
  <c r="W190" i="6"/>
  <c r="W192" i="6" s="1"/>
  <c r="W70" i="6" s="1"/>
  <c r="I363" i="6"/>
  <c r="U121" i="6"/>
  <c r="I187" i="6"/>
  <c r="AA187" i="6"/>
  <c r="AI278" i="6"/>
  <c r="AI280" i="6" s="1"/>
  <c r="AI78" i="6" s="1"/>
  <c r="E201" i="6"/>
  <c r="E203" i="6" s="1"/>
  <c r="E71" i="6" s="1"/>
  <c r="BA300" i="6"/>
  <c r="BA302" i="6" s="1"/>
  <c r="BA80" i="6" s="1"/>
  <c r="AQ300" i="6"/>
  <c r="AQ302" i="6" s="1"/>
  <c r="AQ80" i="6" s="1"/>
  <c r="I278" i="6"/>
  <c r="I280" i="6" s="1"/>
  <c r="I78" i="6" s="1"/>
  <c r="AI253" i="6"/>
  <c r="I253" i="6"/>
  <c r="S187" i="6"/>
  <c r="K165" i="6"/>
  <c r="AS275" i="6"/>
  <c r="K311" i="6"/>
  <c r="K313" i="6" s="1"/>
  <c r="K81" i="6" s="1"/>
  <c r="AM176" i="6"/>
  <c r="AE190" i="6"/>
  <c r="AE192" i="6" s="1"/>
  <c r="AE70" i="6" s="1"/>
  <c r="AQ242" i="6"/>
  <c r="AM234" i="6"/>
  <c r="AM236" i="6" s="1"/>
  <c r="AM74" i="6" s="1"/>
  <c r="AU209" i="6"/>
  <c r="E388" i="6"/>
  <c r="E390" i="6" s="1"/>
  <c r="E93" i="6" s="1"/>
  <c r="E135" i="6"/>
  <c r="E137" i="6" s="1"/>
  <c r="E65" i="6" s="1"/>
  <c r="AQ322" i="6"/>
  <c r="AQ324" i="6" s="1"/>
  <c r="AQ82" i="6" s="1"/>
  <c r="I374" i="6"/>
  <c r="AS231" i="6"/>
  <c r="K190" i="6"/>
  <c r="K192" i="6" s="1"/>
  <c r="K70" i="6" s="1"/>
  <c r="W179" i="6"/>
  <c r="W181" i="6" s="1"/>
  <c r="W69" i="6" s="1"/>
  <c r="I352" i="6"/>
  <c r="E179" i="6"/>
  <c r="E181" i="6" s="1"/>
  <c r="E69" i="6" s="1"/>
  <c r="AA220" i="6"/>
  <c r="AQ209" i="6"/>
  <c r="K135" i="6"/>
  <c r="K137" i="6" s="1"/>
  <c r="K65" i="6" s="1"/>
  <c r="AM168" i="6"/>
  <c r="AM170" i="6" s="1"/>
  <c r="AM68" i="6" s="1"/>
  <c r="AG165" i="6"/>
  <c r="K286" i="6"/>
  <c r="G223" i="6"/>
  <c r="G225" i="6" s="1"/>
  <c r="G73" i="6" s="1"/>
  <c r="AS201" i="6"/>
  <c r="AS203" i="6" s="1"/>
  <c r="AS71" i="6" s="1"/>
  <c r="AY143" i="6"/>
  <c r="K344" i="6"/>
  <c r="K346" i="6" s="1"/>
  <c r="K84" i="6" s="1"/>
  <c r="AQ187" i="6"/>
  <c r="I385" i="6"/>
  <c r="AY297" i="6"/>
  <c r="U143" i="6"/>
  <c r="AQ234" i="6"/>
  <c r="AQ236" i="6" s="1"/>
  <c r="AQ74" i="6" s="1"/>
  <c r="G201" i="6"/>
  <c r="G203" i="6" s="1"/>
  <c r="G71" i="6" s="1"/>
  <c r="I124" i="6"/>
  <c r="I126" i="6" s="1"/>
  <c r="I64" i="6" s="1"/>
  <c r="AO143" i="6"/>
  <c r="AC135" i="6"/>
  <c r="AC137" i="6" s="1"/>
  <c r="AC65" i="6" s="1"/>
  <c r="BA355" i="6"/>
  <c r="BA357" i="6" s="1"/>
  <c r="BA85" i="6" s="1"/>
  <c r="AQ267" i="6"/>
  <c r="AQ269" i="6" s="1"/>
  <c r="AQ77" i="6" s="1"/>
  <c r="AA209" i="6"/>
  <c r="AC179" i="6"/>
  <c r="AC181" i="6" s="1"/>
  <c r="AC69" i="6" s="1"/>
  <c r="BA330" i="6"/>
  <c r="AI264" i="6"/>
  <c r="AQ311" i="6"/>
  <c r="AQ313" i="6" s="1"/>
  <c r="AQ81" i="6" s="1"/>
  <c r="AE234" i="6"/>
  <c r="AE236" i="6" s="1"/>
  <c r="AE74" i="6" s="1"/>
  <c r="K253" i="6"/>
  <c r="K231" i="6"/>
  <c r="Y154" i="6"/>
  <c r="K223" i="6"/>
  <c r="K225" i="6" s="1"/>
  <c r="K73" i="6" s="1"/>
  <c r="AO267" i="6"/>
  <c r="AO269" i="6" s="1"/>
  <c r="AO77" i="6" s="1"/>
  <c r="E286" i="6"/>
  <c r="AS121" i="6"/>
  <c r="AS157" i="6"/>
  <c r="AS159" i="6" s="1"/>
  <c r="AS67" i="6" s="1"/>
  <c r="Y220" i="6"/>
  <c r="AU308" i="6"/>
  <c r="K176" i="6"/>
  <c r="AW187" i="6"/>
  <c r="AI201" i="6"/>
  <c r="AI203" i="6" s="1"/>
  <c r="AI71" i="6" s="1"/>
  <c r="BA124" i="6"/>
  <c r="BA126" i="6" s="1"/>
  <c r="BA64" i="6" s="1"/>
  <c r="AI176" i="6"/>
  <c r="AK231" i="6"/>
  <c r="M124" i="6"/>
  <c r="M126" i="6" s="1"/>
  <c r="M64" i="6" s="1"/>
  <c r="AG220" i="6"/>
  <c r="AQ143" i="6"/>
  <c r="I220" i="6"/>
  <c r="AU286" i="6"/>
  <c r="AI121" i="6"/>
  <c r="E121" i="6"/>
  <c r="K300" i="6"/>
  <c r="K302" i="6" s="1"/>
  <c r="K80" i="6" s="1"/>
  <c r="AU220" i="6"/>
  <c r="AY275" i="6"/>
  <c r="BA341" i="6"/>
  <c r="E341" i="6"/>
  <c r="U165" i="6"/>
  <c r="AA143" i="6"/>
  <c r="Y187" i="6"/>
  <c r="AE253" i="6"/>
  <c r="AG179" i="6"/>
  <c r="AG181" i="6" s="1"/>
  <c r="AG69" i="6" s="1"/>
  <c r="AW179" i="6"/>
  <c r="AW181" i="6" s="1"/>
  <c r="AW69" i="6" s="1"/>
  <c r="E242" i="6"/>
  <c r="G154" i="6"/>
  <c r="S157" i="6"/>
  <c r="S159" i="6" s="1"/>
  <c r="S67" i="6" s="1"/>
  <c r="AQ275" i="6"/>
  <c r="G231" i="6"/>
  <c r="AY363" i="6"/>
  <c r="S121" i="6"/>
  <c r="G264" i="6"/>
  <c r="BA176" i="6"/>
  <c r="I198" i="6"/>
  <c r="AO132" i="6"/>
  <c r="AK209" i="6"/>
  <c r="AY198" i="6"/>
  <c r="AQ198" i="6"/>
  <c r="AC242" i="6"/>
  <c r="AW341" i="6"/>
  <c r="AS143" i="6"/>
  <c r="Y165" i="6"/>
  <c r="AI143" i="6"/>
  <c r="U157" i="6"/>
  <c r="U159" i="6" s="1"/>
  <c r="U67" i="6" s="1"/>
  <c r="AC231" i="6"/>
  <c r="I143" i="6"/>
  <c r="AU264" i="6"/>
  <c r="AS212" i="6"/>
  <c r="AS214" i="6" s="1"/>
  <c r="AS72" i="6" s="1"/>
  <c r="AY179" i="6"/>
  <c r="AY181" i="6" s="1"/>
  <c r="AY69" i="6" s="1"/>
  <c r="E319" i="6"/>
  <c r="BA198" i="6"/>
  <c r="AM212" i="6"/>
  <c r="AM214" i="6" s="1"/>
  <c r="AM72" i="6" s="1"/>
  <c r="AG209" i="6"/>
  <c r="AG198" i="6"/>
  <c r="AY165" i="6"/>
  <c r="E124" i="6"/>
  <c r="E126" i="6" s="1"/>
  <c r="E64" i="6" s="1"/>
  <c r="K198" i="6"/>
  <c r="G308" i="6"/>
  <c r="AS220" i="6"/>
  <c r="AC209" i="6"/>
  <c r="AY344" i="6"/>
  <c r="AY346" i="6" s="1"/>
  <c r="AY84" i="6" s="1"/>
  <c r="E275" i="6"/>
  <c r="K366" i="6"/>
  <c r="K368" i="6" s="1"/>
  <c r="K86" i="6" s="1"/>
  <c r="K157" i="6"/>
  <c r="K159" i="6" s="1"/>
  <c r="K67" i="6" s="1"/>
  <c r="G300" i="6"/>
  <c r="G302" i="6" s="1"/>
  <c r="G80" i="6" s="1"/>
  <c r="AW201" i="6"/>
  <c r="AW203" i="6" s="1"/>
  <c r="AW71" i="6" s="1"/>
  <c r="AK198" i="6"/>
  <c r="K121" i="6"/>
  <c r="AI209" i="6"/>
  <c r="AG264" i="6"/>
  <c r="AM300" i="6"/>
  <c r="AM302" i="6" s="1"/>
  <c r="AM80" i="6" s="1"/>
  <c r="AG253" i="6"/>
  <c r="AK242" i="6"/>
  <c r="E308" i="6"/>
  <c r="AS256" i="6"/>
  <c r="AS258" i="6" s="1"/>
  <c r="AS76" i="6" s="1"/>
  <c r="AK176" i="6"/>
  <c r="E165" i="6"/>
  <c r="K330" i="6"/>
  <c r="Y132" i="6"/>
  <c r="AW322" i="6"/>
  <c r="AW324" i="6" s="1"/>
  <c r="AW82" i="6" s="1"/>
  <c r="AO190" i="6"/>
  <c r="AO192" i="6" s="1"/>
  <c r="AO70" i="6" s="1"/>
  <c r="AI231" i="6"/>
  <c r="W201" i="6"/>
  <c r="W203" i="6" s="1"/>
  <c r="W71" i="6" s="1"/>
  <c r="AY289" i="6"/>
  <c r="AY291" i="6" s="1"/>
  <c r="AY79" i="6" s="1"/>
  <c r="AS322" i="6"/>
  <c r="AS324" i="6" s="1"/>
  <c r="AS82" i="6" s="1"/>
  <c r="AY220" i="6"/>
  <c r="AQ286" i="6"/>
  <c r="BA168" i="6"/>
  <c r="BA170" i="6" s="1"/>
  <c r="BA68" i="6" s="1"/>
  <c r="W168" i="6"/>
  <c r="W170" i="6" s="1"/>
  <c r="W68" i="6" s="1"/>
  <c r="AU234" i="6"/>
  <c r="AU236" i="6" s="1"/>
  <c r="AU74" i="6" s="1"/>
  <c r="Y176" i="6"/>
  <c r="G132" i="6"/>
  <c r="AI242" i="6"/>
  <c r="AY154" i="6"/>
  <c r="AQ157" i="6"/>
  <c r="AQ159" i="6" s="1"/>
  <c r="AQ67" i="6" s="1"/>
  <c r="AC198" i="6"/>
  <c r="AW286" i="6"/>
  <c r="AW165" i="6"/>
  <c r="AK220" i="6"/>
  <c r="G330" i="6"/>
  <c r="AC187" i="6"/>
  <c r="I135" i="6"/>
  <c r="I137" i="6" s="1"/>
  <c r="I65" i="6" s="1"/>
  <c r="AW275" i="6"/>
  <c r="AY242" i="6"/>
  <c r="K388" i="6"/>
  <c r="K390" i="6" s="1"/>
  <c r="K93" i="6" s="1"/>
  <c r="K209" i="6"/>
  <c r="AO256" i="6"/>
  <c r="AO258" i="6" s="1"/>
  <c r="AO76" i="6" s="1"/>
  <c r="AW209" i="6"/>
  <c r="AY121" i="6"/>
  <c r="BA231" i="6"/>
  <c r="G190" i="6"/>
  <c r="G192" i="6" s="1"/>
  <c r="G70" i="6" s="1"/>
  <c r="I308" i="6"/>
  <c r="Y212" i="6"/>
  <c r="Y214" i="6" s="1"/>
  <c r="Y72" i="6" s="1"/>
  <c r="E209" i="6"/>
  <c r="BA311" i="6"/>
  <c r="BA313" i="6" s="1"/>
  <c r="BA81" i="6" s="1"/>
  <c r="G179" i="6"/>
  <c r="G181" i="6" s="1"/>
  <c r="G69" i="6" s="1"/>
  <c r="I297" i="6"/>
  <c r="Y201" i="6"/>
  <c r="Y203" i="6" s="1"/>
  <c r="Y71" i="6" s="1"/>
  <c r="AU245" i="6"/>
  <c r="AU247" i="6" s="1"/>
  <c r="AU75" i="6" s="1"/>
  <c r="E355" i="6"/>
  <c r="E357" i="6" s="1"/>
  <c r="E85" i="6" s="1"/>
  <c r="U187" i="6"/>
  <c r="AK157" i="6"/>
  <c r="AK159" i="6" s="1"/>
  <c r="AK67" i="6" s="1"/>
  <c r="K355" i="6"/>
  <c r="K357" i="6" s="1"/>
  <c r="K85" i="6" s="1"/>
  <c r="G289" i="6"/>
  <c r="G291" i="6" s="1"/>
  <c r="G79" i="6" s="1"/>
  <c r="AS286" i="6"/>
  <c r="AG242" i="6"/>
  <c r="AW297" i="6"/>
  <c r="AM245" i="6"/>
  <c r="AM247" i="6" s="1"/>
  <c r="AM75" i="6" s="1"/>
  <c r="AK132" i="6"/>
  <c r="AU330" i="6"/>
  <c r="AK286" i="6"/>
  <c r="G135" i="6"/>
  <c r="G137" i="6" s="1"/>
  <c r="G65" i="6" s="1"/>
  <c r="M132" i="6"/>
  <c r="O25" i="10" l="1"/>
  <c r="E23" i="9"/>
  <c r="C23" i="9"/>
  <c r="P56" i="1"/>
  <c r="BG66" i="6"/>
  <c r="BA90" i="7"/>
  <c r="BG65" i="6"/>
  <c r="BA90" i="6"/>
  <c r="BG67" i="6"/>
  <c r="K90" i="6"/>
  <c r="K96" i="6" s="1"/>
  <c r="K25" i="6" s="1"/>
  <c r="K27" i="6" s="1"/>
  <c r="K34" i="6" s="1"/>
  <c r="K38" i="6" s="1"/>
  <c r="I90" i="6"/>
  <c r="I96" i="6" s="1"/>
  <c r="I25" i="6" s="1"/>
  <c r="I27" i="6" s="1"/>
  <c r="I34" i="6" s="1"/>
  <c r="I38" i="6" s="1"/>
  <c r="E90" i="6"/>
  <c r="E96" i="6" s="1"/>
  <c r="E25" i="6" s="1"/>
  <c r="BG64" i="6"/>
  <c r="G90" i="6"/>
  <c r="G96" i="6" s="1"/>
  <c r="G25" i="6" s="1"/>
  <c r="G27" i="6" s="1"/>
  <c r="G34" i="6" s="1"/>
  <c r="G38" i="6" s="1"/>
  <c r="E27" i="6" l="1"/>
  <c r="E34" i="6" s="1"/>
  <c r="E38" i="6" l="1"/>
  <c r="AC24" i="7" l="1"/>
  <c r="AC19" i="7"/>
  <c r="AS24" i="7"/>
  <c r="AS19" i="7"/>
  <c r="AG19" i="7"/>
  <c r="AG24" i="7"/>
  <c r="O24" i="7"/>
  <c r="O19" i="7"/>
  <c r="G24" i="7"/>
  <c r="G19" i="7"/>
  <c r="K24" i="7"/>
  <c r="K19" i="7"/>
  <c r="AI19" i="7"/>
  <c r="AI24" i="7"/>
  <c r="AY19" i="7"/>
  <c r="AY24" i="7"/>
  <c r="S19" i="7"/>
  <c r="S24" i="7"/>
  <c r="U24" i="7"/>
  <c r="U19" i="7"/>
  <c r="I24" i="7"/>
  <c r="I19" i="7"/>
  <c r="M24" i="7"/>
  <c r="M19" i="7"/>
  <c r="AE24" i="7"/>
  <c r="AE19" i="7"/>
  <c r="AK24" i="7"/>
  <c r="AK19" i="7"/>
  <c r="Q19" i="7"/>
  <c r="Q24" i="7"/>
  <c r="BA24" i="7"/>
  <c r="BA19" i="7"/>
  <c r="AA24" i="7"/>
  <c r="AA19" i="7"/>
  <c r="Y24" i="7"/>
  <c r="Y19" i="7"/>
  <c r="E24" i="7"/>
  <c r="BG16" i="7"/>
  <c r="E19" i="7"/>
  <c r="AW19" i="7"/>
  <c r="AW24" i="7"/>
  <c r="W24" i="7"/>
  <c r="W19" i="7"/>
  <c r="AM24" i="7"/>
  <c r="AM19" i="7"/>
  <c r="AO19" i="7"/>
  <c r="AO24" i="7"/>
  <c r="AU24" i="7"/>
  <c r="AU19" i="7"/>
  <c r="BG17" i="7"/>
  <c r="AQ24" i="7"/>
  <c r="AQ19" i="7"/>
  <c r="W19" i="6"/>
  <c r="W24" i="6"/>
  <c r="AI24" i="6"/>
  <c r="AI19" i="6"/>
  <c r="AG24" i="6"/>
  <c r="AG19" i="6"/>
  <c r="AO19" i="6"/>
  <c r="AO24" i="6"/>
  <c r="AS24" i="6"/>
  <c r="AS19" i="6"/>
  <c r="AE24" i="6"/>
  <c r="AE19" i="6"/>
  <c r="AK24" i="6"/>
  <c r="AK19" i="6"/>
  <c r="AY24" i="6"/>
  <c r="AY19" i="6"/>
  <c r="AW24" i="6"/>
  <c r="AW19" i="6"/>
  <c r="Q24" i="6"/>
  <c r="Q19" i="6"/>
  <c r="S24" i="6"/>
  <c r="S19" i="6"/>
  <c r="AC24" i="6"/>
  <c r="AC19" i="6"/>
  <c r="AU24" i="6"/>
  <c r="AU19" i="6"/>
  <c r="AM19" i="6"/>
  <c r="AM24" i="6"/>
  <c r="BG17" i="6"/>
  <c r="AQ24" i="6"/>
  <c r="AQ19" i="6"/>
  <c r="AA24" i="6"/>
  <c r="AA19" i="6"/>
  <c r="Y19" i="6"/>
  <c r="Y24" i="6"/>
  <c r="BA24" i="6"/>
  <c r="BA19" i="6"/>
  <c r="BG16" i="6"/>
  <c r="M24" i="6"/>
  <c r="M19" i="6"/>
  <c r="O24" i="6"/>
  <c r="O19" i="6"/>
  <c r="U24" i="6"/>
  <c r="U19" i="6"/>
  <c r="BG19" i="6" l="1"/>
  <c r="AO339" i="7"/>
  <c r="AO372" i="7"/>
  <c r="AO383" i="7"/>
  <c r="AO317" i="7"/>
  <c r="AO328" i="7"/>
  <c r="AO350" i="7"/>
  <c r="AO361" i="7"/>
  <c r="BA383" i="7"/>
  <c r="M207" i="7"/>
  <c r="M361" i="7"/>
  <c r="M339" i="7"/>
  <c r="M273" i="7"/>
  <c r="M185" i="7"/>
  <c r="M284" i="7"/>
  <c r="M328" i="7"/>
  <c r="M262" i="7"/>
  <c r="M317" i="7"/>
  <c r="M350" i="7"/>
  <c r="M240" i="7"/>
  <c r="M218" i="7"/>
  <c r="M174" i="7"/>
  <c r="M306" i="7"/>
  <c r="M229" i="7"/>
  <c r="M295" i="7"/>
  <c r="M383" i="7"/>
  <c r="M251" i="7"/>
  <c r="M196" i="7"/>
  <c r="M372" i="7"/>
  <c r="M163" i="7"/>
  <c r="O372" i="7"/>
  <c r="O339" i="7"/>
  <c r="O295" i="7"/>
  <c r="O361" i="7"/>
  <c r="O306" i="7"/>
  <c r="O273" i="7"/>
  <c r="O262" i="7"/>
  <c r="O218" i="7"/>
  <c r="O251" i="7"/>
  <c r="O207" i="7"/>
  <c r="O229" i="7"/>
  <c r="O185" i="7"/>
  <c r="O240" i="7"/>
  <c r="O196" i="7"/>
  <c r="O174" i="7"/>
  <c r="O350" i="7"/>
  <c r="O383" i="7"/>
  <c r="O328" i="7"/>
  <c r="O317" i="7"/>
  <c r="O284" i="7"/>
  <c r="AU383" i="7"/>
  <c r="AU372" i="7"/>
  <c r="AU361" i="7"/>
  <c r="AU350" i="7"/>
  <c r="BG19" i="7"/>
  <c r="Q196" i="7"/>
  <c r="Q383" i="7"/>
  <c r="Q328" i="7"/>
  <c r="Q273" i="7"/>
  <c r="Q306" i="7"/>
  <c r="Q207" i="7"/>
  <c r="Q372" i="7"/>
  <c r="Q262" i="7"/>
  <c r="Q218" i="7"/>
  <c r="Q361" i="7"/>
  <c r="Q185" i="7"/>
  <c r="Q350" i="7"/>
  <c r="Q295" i="7"/>
  <c r="Q240" i="7"/>
  <c r="Q284" i="7"/>
  <c r="Q229" i="7"/>
  <c r="Q317" i="7"/>
  <c r="Q251" i="7"/>
  <c r="Q339" i="7"/>
  <c r="AI372" i="7"/>
  <c r="AI339" i="7"/>
  <c r="AI317" i="7"/>
  <c r="AI361" i="7"/>
  <c r="AI328" i="7"/>
  <c r="AI350" i="7"/>
  <c r="AI306" i="7"/>
  <c r="AI284" i="7"/>
  <c r="AI295" i="7"/>
  <c r="AI383" i="7"/>
  <c r="AG273" i="7"/>
  <c r="AG317" i="7"/>
  <c r="AG306" i="7"/>
  <c r="AG372" i="7"/>
  <c r="AG383" i="7"/>
  <c r="AG295" i="7"/>
  <c r="AG284" i="7"/>
  <c r="AG339" i="7"/>
  <c r="AG361" i="7"/>
  <c r="AG328" i="7"/>
  <c r="AG350" i="7"/>
  <c r="E141" i="7"/>
  <c r="E119" i="7"/>
  <c r="BG24" i="7"/>
  <c r="E130" i="7"/>
  <c r="E328" i="7"/>
  <c r="E361" i="7"/>
  <c r="E240" i="7"/>
  <c r="E196" i="7"/>
  <c r="E372" i="7"/>
  <c r="E207" i="7"/>
  <c r="E251" i="7"/>
  <c r="E306" i="7"/>
  <c r="E185" i="7"/>
  <c r="E262" i="7"/>
  <c r="E295" i="7"/>
  <c r="E273" i="7"/>
  <c r="E174" i="7"/>
  <c r="E350" i="7"/>
  <c r="E163" i="7"/>
  <c r="E383" i="7"/>
  <c r="E229" i="7"/>
  <c r="E152" i="7"/>
  <c r="E284" i="7"/>
  <c r="E339" i="7"/>
  <c r="E218" i="7"/>
  <c r="E317" i="7"/>
  <c r="I383" i="7"/>
  <c r="I361" i="7"/>
  <c r="I207" i="7"/>
  <c r="I372" i="7"/>
  <c r="I317" i="7"/>
  <c r="I328" i="7"/>
  <c r="I185" i="7"/>
  <c r="I339" i="7"/>
  <c r="I350" i="7"/>
  <c r="I196" i="7"/>
  <c r="I141" i="7"/>
  <c r="I306" i="7"/>
  <c r="I273" i="7"/>
  <c r="I174" i="7"/>
  <c r="I229" i="7"/>
  <c r="I152" i="7"/>
  <c r="I295" i="7"/>
  <c r="I262" i="7"/>
  <c r="I163" i="7"/>
  <c r="I284" i="7"/>
  <c r="I251" i="7"/>
  <c r="I218" i="7"/>
  <c r="I240" i="7"/>
  <c r="AM372" i="7"/>
  <c r="AM361" i="7"/>
  <c r="AM317" i="7"/>
  <c r="AM339" i="7"/>
  <c r="AM306" i="7"/>
  <c r="AM328" i="7"/>
  <c r="AM383" i="7"/>
  <c r="AM350" i="7"/>
  <c r="AQ350" i="7"/>
  <c r="AQ383" i="7"/>
  <c r="AQ361" i="7"/>
  <c r="AQ372" i="7"/>
  <c r="AQ339" i="7"/>
  <c r="AQ328" i="7"/>
  <c r="Y262" i="7"/>
  <c r="Y361" i="7"/>
  <c r="Y339" i="7"/>
  <c r="Y240" i="7"/>
  <c r="Y350" i="7"/>
  <c r="Y306" i="7"/>
  <c r="Y372" i="7"/>
  <c r="Y284" i="7"/>
  <c r="Y251" i="7"/>
  <c r="Y295" i="7"/>
  <c r="Y328" i="7"/>
  <c r="Y383" i="7"/>
  <c r="Y229" i="7"/>
  <c r="Y317" i="7"/>
  <c r="Y273" i="7"/>
  <c r="AK361" i="7"/>
  <c r="AK372" i="7"/>
  <c r="AK350" i="7"/>
  <c r="AK339" i="7"/>
  <c r="AK328" i="7"/>
  <c r="AK383" i="7"/>
  <c r="AK306" i="7"/>
  <c r="AK317" i="7"/>
  <c r="AK295" i="7"/>
  <c r="U273" i="7"/>
  <c r="U295" i="7"/>
  <c r="U218" i="7"/>
  <c r="U350" i="7"/>
  <c r="U207" i="7"/>
  <c r="U229" i="7"/>
  <c r="U240" i="7"/>
  <c r="U361" i="7"/>
  <c r="U328" i="7"/>
  <c r="U262" i="7"/>
  <c r="U251" i="7"/>
  <c r="U339" i="7"/>
  <c r="U317" i="7"/>
  <c r="U383" i="7"/>
  <c r="U284" i="7"/>
  <c r="U372" i="7"/>
  <c r="U306" i="7"/>
  <c r="K196" i="7"/>
  <c r="K361" i="7"/>
  <c r="K328" i="7"/>
  <c r="K262" i="7"/>
  <c r="K218" i="7"/>
  <c r="K174" i="7"/>
  <c r="K383" i="7"/>
  <c r="K284" i="7"/>
  <c r="K240" i="7"/>
  <c r="K350" i="7"/>
  <c r="K306" i="7"/>
  <c r="K185" i="7"/>
  <c r="K372" i="7"/>
  <c r="K295" i="7"/>
  <c r="K251" i="7"/>
  <c r="K339" i="7"/>
  <c r="K317" i="7"/>
  <c r="K163" i="7"/>
  <c r="K207" i="7"/>
  <c r="K152" i="7"/>
  <c r="K229" i="7"/>
  <c r="K273" i="7"/>
  <c r="AS383" i="7"/>
  <c r="AS372" i="7"/>
  <c r="AS361" i="7"/>
  <c r="AS350" i="7"/>
  <c r="AS339" i="7"/>
  <c r="AY383" i="7"/>
  <c r="AY372" i="7"/>
  <c r="W240" i="7"/>
  <c r="W383" i="7"/>
  <c r="W317" i="7"/>
  <c r="W229" i="7"/>
  <c r="W361" i="7"/>
  <c r="W284" i="7"/>
  <c r="W306" i="7"/>
  <c r="W339" i="7"/>
  <c r="W273" i="7"/>
  <c r="W350" i="7"/>
  <c r="W295" i="7"/>
  <c r="W328" i="7"/>
  <c r="W262" i="7"/>
  <c r="W372" i="7"/>
  <c r="W218" i="7"/>
  <c r="W251" i="7"/>
  <c r="S196" i="7"/>
  <c r="S361" i="7"/>
  <c r="S328" i="7"/>
  <c r="S251" i="7"/>
  <c r="S350" i="7"/>
  <c r="S317" i="7"/>
  <c r="S240" i="7"/>
  <c r="S284" i="7"/>
  <c r="S295" i="7"/>
  <c r="S207" i="7"/>
  <c r="S306" i="7"/>
  <c r="S218" i="7"/>
  <c r="S383" i="7"/>
  <c r="S273" i="7"/>
  <c r="S229" i="7"/>
  <c r="S372" i="7"/>
  <c r="S339" i="7"/>
  <c r="S262" i="7"/>
  <c r="AW372" i="7"/>
  <c r="AW361" i="7"/>
  <c r="AW383" i="7"/>
  <c r="AA350" i="7"/>
  <c r="AA328" i="7"/>
  <c r="AA383" i="7"/>
  <c r="AA273" i="7"/>
  <c r="AA306" i="7"/>
  <c r="AA240" i="7"/>
  <c r="AA372" i="7"/>
  <c r="AA317" i="7"/>
  <c r="AA295" i="7"/>
  <c r="AA361" i="7"/>
  <c r="AA339" i="7"/>
  <c r="AA262" i="7"/>
  <c r="AA284" i="7"/>
  <c r="AA251" i="7"/>
  <c r="AE372" i="7"/>
  <c r="AE383" i="7"/>
  <c r="AE361" i="7"/>
  <c r="AE284" i="7"/>
  <c r="AE295" i="7"/>
  <c r="AE350" i="7"/>
  <c r="AE306" i="7"/>
  <c r="AE339" i="7"/>
  <c r="AE273" i="7"/>
  <c r="AE328" i="7"/>
  <c r="AE262" i="7"/>
  <c r="AE317" i="7"/>
  <c r="G141" i="7"/>
  <c r="G130" i="7"/>
  <c r="G339" i="7"/>
  <c r="G207" i="7"/>
  <c r="G185" i="7"/>
  <c r="G328" i="7"/>
  <c r="G273" i="7"/>
  <c r="G196" i="7"/>
  <c r="G262" i="7"/>
  <c r="G251" i="7"/>
  <c r="G174" i="7"/>
  <c r="G372" i="7"/>
  <c r="G229" i="7"/>
  <c r="G383" i="7"/>
  <c r="G240" i="7"/>
  <c r="G163" i="7"/>
  <c r="G152" i="7"/>
  <c r="G306" i="7"/>
  <c r="G361" i="7"/>
  <c r="G317" i="7"/>
  <c r="G218" i="7"/>
  <c r="G350" i="7"/>
  <c r="G284" i="7"/>
  <c r="G295" i="7"/>
  <c r="AC317" i="7"/>
  <c r="AC284" i="7"/>
  <c r="AC383" i="7"/>
  <c r="AC295" i="7"/>
  <c r="AC361" i="7"/>
  <c r="AC372" i="7"/>
  <c r="AC273" i="7"/>
  <c r="AC262" i="7"/>
  <c r="AC350" i="7"/>
  <c r="AC339" i="7"/>
  <c r="AC251" i="7"/>
  <c r="AC306" i="7"/>
  <c r="AC328" i="7"/>
  <c r="AA273" i="6"/>
  <c r="AA262" i="6"/>
  <c r="AA350" i="6"/>
  <c r="AA251" i="6"/>
  <c r="AA295" i="6"/>
  <c r="AA240" i="6"/>
  <c r="AA383" i="6"/>
  <c r="AA339" i="6"/>
  <c r="AA306" i="6"/>
  <c r="AA372" i="6"/>
  <c r="AA284" i="6"/>
  <c r="AA328" i="6"/>
  <c r="AA361" i="6"/>
  <c r="AA317" i="6"/>
  <c r="AO350" i="6"/>
  <c r="AO339" i="6"/>
  <c r="AO383" i="6"/>
  <c r="AO328" i="6"/>
  <c r="AO361" i="6"/>
  <c r="AO372" i="6"/>
  <c r="AO317" i="6"/>
  <c r="M163" i="6"/>
  <c r="BG24" i="6"/>
  <c r="M339" i="6"/>
  <c r="M306" i="6"/>
  <c r="M185" i="6"/>
  <c r="M328" i="6"/>
  <c r="M218" i="6"/>
  <c r="M295" i="6"/>
  <c r="M174" i="6"/>
  <c r="M317" i="6"/>
  <c r="M273" i="6"/>
  <c r="M262" i="6"/>
  <c r="M361" i="6"/>
  <c r="M251" i="6"/>
  <c r="M372" i="6"/>
  <c r="M196" i="6"/>
  <c r="M240" i="6"/>
  <c r="M284" i="6"/>
  <c r="M350" i="6"/>
  <c r="M383" i="6"/>
  <c r="M229" i="6"/>
  <c r="M207" i="6"/>
  <c r="AC328" i="6"/>
  <c r="AC350" i="6"/>
  <c r="AC317" i="6"/>
  <c r="AC361" i="6"/>
  <c r="AC383" i="6"/>
  <c r="AC306" i="6"/>
  <c r="AC295" i="6"/>
  <c r="AC284" i="6"/>
  <c r="AC273" i="6"/>
  <c r="AC251" i="6"/>
  <c r="AC372" i="6"/>
  <c r="AC262" i="6"/>
  <c r="AC339" i="6"/>
  <c r="AY372" i="6"/>
  <c r="AY383" i="6"/>
  <c r="AQ361" i="6"/>
  <c r="AQ350" i="6"/>
  <c r="AQ339" i="6"/>
  <c r="AQ372" i="6"/>
  <c r="AQ328" i="6"/>
  <c r="AQ383" i="6"/>
  <c r="S361" i="6"/>
  <c r="S328" i="6"/>
  <c r="S218" i="6"/>
  <c r="S350" i="6"/>
  <c r="S317" i="6"/>
  <c r="S306" i="6"/>
  <c r="S273" i="6"/>
  <c r="S383" i="6"/>
  <c r="S372" i="6"/>
  <c r="S295" i="6"/>
  <c r="S262" i="6"/>
  <c r="S207" i="6"/>
  <c r="S229" i="6"/>
  <c r="S284" i="6"/>
  <c r="S251" i="6"/>
  <c r="S196" i="6"/>
  <c r="S339" i="6"/>
  <c r="S240" i="6"/>
  <c r="AK339" i="6"/>
  <c r="AK328" i="6"/>
  <c r="AK372" i="6"/>
  <c r="AK383" i="6"/>
  <c r="AK306" i="6"/>
  <c r="AK361" i="6"/>
  <c r="AK295" i="6"/>
  <c r="AK350" i="6"/>
  <c r="AK317" i="6"/>
  <c r="AG273" i="6"/>
  <c r="AG306" i="6"/>
  <c r="AG317" i="6"/>
  <c r="AG295" i="6"/>
  <c r="AG350" i="6"/>
  <c r="AG383" i="6"/>
  <c r="AG372" i="6"/>
  <c r="AG339" i="6"/>
  <c r="AG284" i="6"/>
  <c r="AG361" i="6"/>
  <c r="AG328" i="6"/>
  <c r="BA383" i="6"/>
  <c r="AM339" i="6"/>
  <c r="AM383" i="6"/>
  <c r="AM328" i="6"/>
  <c r="AM372" i="6"/>
  <c r="AM317" i="6"/>
  <c r="AM361" i="6"/>
  <c r="AM306" i="6"/>
  <c r="AM350" i="6"/>
  <c r="U306" i="6"/>
  <c r="U229" i="6"/>
  <c r="U295" i="6"/>
  <c r="U328" i="6"/>
  <c r="U218" i="6"/>
  <c r="U339" i="6"/>
  <c r="U372" i="6"/>
  <c r="U350" i="6"/>
  <c r="U284" i="6"/>
  <c r="U383" i="6"/>
  <c r="U273" i="6"/>
  <c r="U317" i="6"/>
  <c r="U262" i="6"/>
  <c r="U240" i="6"/>
  <c r="U361" i="6"/>
  <c r="U251" i="6"/>
  <c r="U207" i="6"/>
  <c r="Y251" i="6"/>
  <c r="Y339" i="6"/>
  <c r="Y240" i="6"/>
  <c r="Y262" i="6"/>
  <c r="Y328" i="6"/>
  <c r="Y229" i="6"/>
  <c r="Y383" i="6"/>
  <c r="Y317" i="6"/>
  <c r="Y372" i="6"/>
  <c r="Y361" i="6"/>
  <c r="Y306" i="6"/>
  <c r="Y284" i="6"/>
  <c r="Y350" i="6"/>
  <c r="Y295" i="6"/>
  <c r="Y273" i="6"/>
  <c r="Q229" i="6"/>
  <c r="Q196" i="6"/>
  <c r="Q306" i="6"/>
  <c r="Q185" i="6"/>
  <c r="Q383" i="6"/>
  <c r="Q295" i="6"/>
  <c r="Q207" i="6"/>
  <c r="Q372" i="6"/>
  <c r="Q339" i="6"/>
  <c r="Q361" i="6"/>
  <c r="Q328" i="6"/>
  <c r="Q284" i="6"/>
  <c r="Q273" i="6"/>
  <c r="Q350" i="6"/>
  <c r="Q317" i="6"/>
  <c r="Q262" i="6"/>
  <c r="Q251" i="6"/>
  <c r="Q218" i="6"/>
  <c r="Q240" i="6"/>
  <c r="AE295" i="6"/>
  <c r="AE262" i="6"/>
  <c r="AE383" i="6"/>
  <c r="AE317" i="6"/>
  <c r="AE372" i="6"/>
  <c r="AE339" i="6"/>
  <c r="AE306" i="6"/>
  <c r="AE361" i="6"/>
  <c r="AE328" i="6"/>
  <c r="AE284" i="6"/>
  <c r="AE350" i="6"/>
  <c r="AE273" i="6"/>
  <c r="AI350" i="6"/>
  <c r="AI372" i="6"/>
  <c r="AI339" i="6"/>
  <c r="AI328" i="6"/>
  <c r="AI361" i="6"/>
  <c r="AI383" i="6"/>
  <c r="AI306" i="6"/>
  <c r="AI317" i="6"/>
  <c r="AI295" i="6"/>
  <c r="AI284" i="6"/>
  <c r="W229" i="6"/>
  <c r="W273" i="6"/>
  <c r="W339" i="6"/>
  <c r="W262" i="6"/>
  <c r="W383" i="6"/>
  <c r="W328" i="6"/>
  <c r="W251" i="6"/>
  <c r="W372" i="6"/>
  <c r="W317" i="6"/>
  <c r="W218" i="6"/>
  <c r="W361" i="6"/>
  <c r="W306" i="6"/>
  <c r="W284" i="6"/>
  <c r="W350" i="6"/>
  <c r="W295" i="6"/>
  <c r="W240" i="6"/>
  <c r="O350" i="6"/>
  <c r="O295" i="6"/>
  <c r="O196" i="6"/>
  <c r="O306" i="6"/>
  <c r="O284" i="6"/>
  <c r="O251" i="6"/>
  <c r="O328" i="6"/>
  <c r="O229" i="6"/>
  <c r="O240" i="6"/>
  <c r="O218" i="6"/>
  <c r="O207" i="6"/>
  <c r="O262" i="6"/>
  <c r="O174" i="6"/>
  <c r="O383" i="6"/>
  <c r="O317" i="6"/>
  <c r="O185" i="6"/>
  <c r="O372" i="6"/>
  <c r="O339" i="6"/>
  <c r="O273" i="6"/>
  <c r="O361" i="6"/>
  <c r="AU372" i="6"/>
  <c r="AU361" i="6"/>
  <c r="AU350" i="6"/>
  <c r="AU383" i="6"/>
  <c r="AW372" i="6"/>
  <c r="AW361" i="6"/>
  <c r="AW383" i="6"/>
  <c r="AS383" i="6"/>
  <c r="AS339" i="6"/>
  <c r="AS350" i="6"/>
  <c r="AS361" i="6"/>
  <c r="AS372" i="6"/>
  <c r="AC329" i="7" l="1"/>
  <c r="AC333" i="7" s="1"/>
  <c r="AC335" i="7" s="1"/>
  <c r="AC83" i="7" s="1"/>
  <c r="G351" i="7"/>
  <c r="G355" i="7" s="1"/>
  <c r="G357" i="7" s="1"/>
  <c r="G85" i="7" s="1"/>
  <c r="G329" i="7"/>
  <c r="G330" i="7" s="1"/>
  <c r="AE362" i="7"/>
  <c r="AE363" i="7" s="1"/>
  <c r="AA329" i="7"/>
  <c r="AA333" i="7" s="1"/>
  <c r="AA335" i="7" s="1"/>
  <c r="AA83" i="7" s="1"/>
  <c r="S340" i="7"/>
  <c r="S344" i="7" s="1"/>
  <c r="S346" i="7" s="1"/>
  <c r="S84" i="7" s="1"/>
  <c r="W351" i="7"/>
  <c r="W352" i="7" s="1"/>
  <c r="AS362" i="7"/>
  <c r="AS366" i="7" s="1"/>
  <c r="AS368" i="7" s="1"/>
  <c r="AS86" i="7" s="1"/>
  <c r="K351" i="7"/>
  <c r="K352" i="7" s="1"/>
  <c r="U340" i="7"/>
  <c r="U341" i="7" s="1"/>
  <c r="U351" i="7"/>
  <c r="U352" i="7" s="1"/>
  <c r="Y318" i="7"/>
  <c r="Y319" i="7" s="1"/>
  <c r="AQ340" i="7"/>
  <c r="AQ344" i="7" s="1"/>
  <c r="AQ346" i="7" s="1"/>
  <c r="AQ84" i="7" s="1"/>
  <c r="I219" i="7"/>
  <c r="I223" i="7" s="1"/>
  <c r="I225" i="7" s="1"/>
  <c r="I73" i="7" s="1"/>
  <c r="I175" i="7"/>
  <c r="I176" i="7" s="1"/>
  <c r="E219" i="7"/>
  <c r="E223" i="7" s="1"/>
  <c r="E225" i="7" s="1"/>
  <c r="E73" i="7" s="1"/>
  <c r="E373" i="7"/>
  <c r="E377" i="7" s="1"/>
  <c r="E379" i="7" s="1"/>
  <c r="E87" i="7" s="1"/>
  <c r="AG384" i="7"/>
  <c r="AG385" i="7" s="1"/>
  <c r="Q351" i="7"/>
  <c r="Q355" i="7" s="1"/>
  <c r="Q357" i="7" s="1"/>
  <c r="Q85" i="7" s="1"/>
  <c r="AO362" i="7"/>
  <c r="AO366" i="7" s="1"/>
  <c r="AO368" i="7" s="1"/>
  <c r="AO86" i="7" s="1"/>
  <c r="AC307" i="7"/>
  <c r="AC311" i="7" s="1"/>
  <c r="AC313" i="7" s="1"/>
  <c r="AC81" i="7" s="1"/>
  <c r="AC296" i="7"/>
  <c r="AC297" i="7" s="1"/>
  <c r="G219" i="7"/>
  <c r="G220" i="7" s="1"/>
  <c r="G230" i="7"/>
  <c r="G234" i="7" s="1"/>
  <c r="G236" i="7" s="1"/>
  <c r="G74" i="7" s="1"/>
  <c r="G186" i="7"/>
  <c r="G190" i="7" s="1"/>
  <c r="G192" i="7" s="1"/>
  <c r="G70" i="7" s="1"/>
  <c r="AE329" i="7"/>
  <c r="AE333" i="7" s="1"/>
  <c r="AE335" i="7" s="1"/>
  <c r="AE83" i="7" s="1"/>
  <c r="AE384" i="7"/>
  <c r="AE388" i="7" s="1"/>
  <c r="AE390" i="7" s="1"/>
  <c r="AE93" i="7" s="1"/>
  <c r="AA296" i="7"/>
  <c r="AA300" i="7" s="1"/>
  <c r="AA302" i="7" s="1"/>
  <c r="AA80" i="7" s="1"/>
  <c r="AA351" i="7"/>
  <c r="AA355" i="7" s="1"/>
  <c r="AA357" i="7" s="1"/>
  <c r="AA85" i="7" s="1"/>
  <c r="S373" i="7"/>
  <c r="S374" i="7" s="1"/>
  <c r="S285" i="7"/>
  <c r="S286" i="7" s="1"/>
  <c r="S197" i="7"/>
  <c r="S202" i="7" s="1"/>
  <c r="W274" i="7"/>
  <c r="W275" i="7" s="1"/>
  <c r="W241" i="7"/>
  <c r="W245" i="7" s="1"/>
  <c r="W247" i="7" s="1"/>
  <c r="W75" i="7" s="1"/>
  <c r="AS373" i="7"/>
  <c r="AS377" i="7" s="1"/>
  <c r="AS379" i="7" s="1"/>
  <c r="AS87" i="7" s="1"/>
  <c r="K318" i="7"/>
  <c r="K322" i="7" s="1"/>
  <c r="K324" i="7" s="1"/>
  <c r="K82" i="7" s="1"/>
  <c r="K241" i="7"/>
  <c r="K245" i="7" s="1"/>
  <c r="K247" i="7" s="1"/>
  <c r="K75" i="7" s="1"/>
  <c r="U252" i="7"/>
  <c r="U253" i="7" s="1"/>
  <c r="U219" i="7"/>
  <c r="U223" i="7" s="1"/>
  <c r="U225" i="7" s="1"/>
  <c r="U73" i="7" s="1"/>
  <c r="AK329" i="7"/>
  <c r="AK333" i="7" s="1"/>
  <c r="AK335" i="7" s="1"/>
  <c r="AK83" i="7" s="1"/>
  <c r="Y230" i="7"/>
  <c r="Y235" i="7" s="1"/>
  <c r="Y351" i="7"/>
  <c r="Y355" i="7" s="1"/>
  <c r="Y357" i="7" s="1"/>
  <c r="Y85" i="7" s="1"/>
  <c r="AQ373" i="7"/>
  <c r="AQ377" i="7" s="1"/>
  <c r="AQ379" i="7" s="1"/>
  <c r="AQ87" i="7" s="1"/>
  <c r="AM307" i="7"/>
  <c r="AM312" i="7" s="1"/>
  <c r="I252" i="7"/>
  <c r="I256" i="7" s="1"/>
  <c r="I258" i="7" s="1"/>
  <c r="I76" i="7" s="1"/>
  <c r="I274" i="7"/>
  <c r="I278" i="7" s="1"/>
  <c r="I280" i="7" s="1"/>
  <c r="I78" i="7" s="1"/>
  <c r="I318" i="7"/>
  <c r="I322" i="7" s="1"/>
  <c r="I324" i="7" s="1"/>
  <c r="I82" i="7" s="1"/>
  <c r="E340" i="7"/>
  <c r="E341" i="7" s="1"/>
  <c r="E274" i="7"/>
  <c r="E275" i="7" s="1"/>
  <c r="E197" i="7"/>
  <c r="E198" i="7" s="1"/>
  <c r="AG373" i="7"/>
  <c r="AG377" i="7" s="1"/>
  <c r="AG379" i="7" s="1"/>
  <c r="AG87" i="7" s="1"/>
  <c r="AI307" i="7"/>
  <c r="AI308" i="7" s="1"/>
  <c r="Q340" i="7"/>
  <c r="Q344" i="7" s="1"/>
  <c r="Q346" i="7" s="1"/>
  <c r="Q84" i="7" s="1"/>
  <c r="Q186" i="7"/>
  <c r="Q191" i="7" s="1"/>
  <c r="Q329" i="7"/>
  <c r="Q330" i="7" s="1"/>
  <c r="AU384" i="7"/>
  <c r="AU388" i="7" s="1"/>
  <c r="AU390" i="7" s="1"/>
  <c r="AU93" i="7" s="1"/>
  <c r="O197" i="7"/>
  <c r="O201" i="7" s="1"/>
  <c r="O203" i="7" s="1"/>
  <c r="O71" i="7" s="1"/>
  <c r="O274" i="7"/>
  <c r="O278" i="7" s="1"/>
  <c r="O280" i="7" s="1"/>
  <c r="O78" i="7" s="1"/>
  <c r="M373" i="7"/>
  <c r="M377" i="7" s="1"/>
  <c r="M379" i="7" s="1"/>
  <c r="M87" i="7" s="1"/>
  <c r="M219" i="7"/>
  <c r="M220" i="7" s="1"/>
  <c r="M274" i="7"/>
  <c r="M275" i="7" s="1"/>
  <c r="AO351" i="7"/>
  <c r="AO352" i="7" s="1"/>
  <c r="AC362" i="7"/>
  <c r="AC363" i="7" s="1"/>
  <c r="G384" i="7"/>
  <c r="G388" i="7" s="1"/>
  <c r="G390" i="7" s="1"/>
  <c r="G93" i="7" s="1"/>
  <c r="AE263" i="7"/>
  <c r="AE268" i="7" s="1"/>
  <c r="AA362" i="7"/>
  <c r="AA366" i="7" s="1"/>
  <c r="AA368" i="7" s="1"/>
  <c r="AA86" i="7" s="1"/>
  <c r="S296" i="7"/>
  <c r="S300" i="7" s="1"/>
  <c r="S302" i="7" s="1"/>
  <c r="S80" i="7" s="1"/>
  <c r="W384" i="7"/>
  <c r="W385" i="7" s="1"/>
  <c r="K164" i="7"/>
  <c r="K165" i="7" s="1"/>
  <c r="K362" i="7"/>
  <c r="K366" i="7" s="1"/>
  <c r="K368" i="7" s="1"/>
  <c r="K86" i="7" s="1"/>
  <c r="AK384" i="7"/>
  <c r="AK388" i="7" s="1"/>
  <c r="AK390" i="7" s="1"/>
  <c r="AK93" i="7" s="1"/>
  <c r="Y307" i="7"/>
  <c r="Y311" i="7" s="1"/>
  <c r="Y313" i="7" s="1"/>
  <c r="Y81" i="7" s="1"/>
  <c r="AM329" i="7"/>
  <c r="AM330" i="7" s="1"/>
  <c r="I329" i="7"/>
  <c r="I330" i="7" s="1"/>
  <c r="E175" i="7"/>
  <c r="E179" i="7" s="1"/>
  <c r="E181" i="7" s="1"/>
  <c r="E69" i="7" s="1"/>
  <c r="E142" i="7"/>
  <c r="E143" i="7" s="1"/>
  <c r="AI285" i="7"/>
  <c r="AI290" i="7" s="1"/>
  <c r="Q274" i="7"/>
  <c r="Q275" i="7" s="1"/>
  <c r="M186" i="7"/>
  <c r="M190" i="7" s="1"/>
  <c r="M192" i="7" s="1"/>
  <c r="M70" i="7" s="1"/>
  <c r="AC252" i="7"/>
  <c r="AC257" i="7" s="1"/>
  <c r="AC384" i="7"/>
  <c r="AC385" i="7" s="1"/>
  <c r="G318" i="7"/>
  <c r="G319" i="7" s="1"/>
  <c r="G373" i="7"/>
  <c r="G374" i="7" s="1"/>
  <c r="G208" i="7"/>
  <c r="G209" i="7" s="1"/>
  <c r="AE274" i="7"/>
  <c r="AE275" i="7" s="1"/>
  <c r="AE373" i="7"/>
  <c r="AE377" i="7" s="1"/>
  <c r="AE379" i="7" s="1"/>
  <c r="AE87" i="7" s="1"/>
  <c r="AA318" i="7"/>
  <c r="AA319" i="7" s="1"/>
  <c r="S230" i="7"/>
  <c r="S231" i="7" s="1"/>
  <c r="S241" i="7"/>
  <c r="S242" i="7" s="1"/>
  <c r="W252" i="7"/>
  <c r="W256" i="7" s="1"/>
  <c r="W258" i="7" s="1"/>
  <c r="W76" i="7" s="1"/>
  <c r="W340" i="7"/>
  <c r="W341" i="7" s="1"/>
  <c r="AS384" i="7"/>
  <c r="AS385" i="7" s="1"/>
  <c r="K340" i="7"/>
  <c r="K344" i="7" s="1"/>
  <c r="K346" i="7" s="1"/>
  <c r="K84" i="7" s="1"/>
  <c r="K285" i="7"/>
  <c r="K286" i="7" s="1"/>
  <c r="K197" i="7"/>
  <c r="K201" i="7" s="1"/>
  <c r="K203" i="7" s="1"/>
  <c r="K71" i="7" s="1"/>
  <c r="U263" i="7"/>
  <c r="U267" i="7" s="1"/>
  <c r="U269" i="7" s="1"/>
  <c r="U77" i="7" s="1"/>
  <c r="U296" i="7"/>
  <c r="U297" i="7" s="1"/>
  <c r="AK340" i="7"/>
  <c r="AK341" i="7" s="1"/>
  <c r="Y384" i="7"/>
  <c r="Y388" i="7" s="1"/>
  <c r="Y390" i="7" s="1"/>
  <c r="Y93" i="7" s="1"/>
  <c r="Y241" i="7"/>
  <c r="Y242" i="7" s="1"/>
  <c r="AQ362" i="7"/>
  <c r="AQ363" i="7" s="1"/>
  <c r="AM340" i="7"/>
  <c r="AM341" i="7" s="1"/>
  <c r="I285" i="7"/>
  <c r="I286" i="7" s="1"/>
  <c r="I307" i="7"/>
  <c r="I311" i="7" s="1"/>
  <c r="I313" i="7" s="1"/>
  <c r="I81" i="7" s="1"/>
  <c r="I373" i="7"/>
  <c r="I377" i="7" s="1"/>
  <c r="I379" i="7" s="1"/>
  <c r="I87" i="7" s="1"/>
  <c r="E285" i="7"/>
  <c r="E286" i="7" s="1"/>
  <c r="E296" i="7"/>
  <c r="E300" i="7" s="1"/>
  <c r="E302" i="7" s="1"/>
  <c r="E80" i="7" s="1"/>
  <c r="E241" i="7"/>
  <c r="E245" i="7" s="1"/>
  <c r="E247" i="7" s="1"/>
  <c r="E75" i="7" s="1"/>
  <c r="AG351" i="7"/>
  <c r="AG355" i="7" s="1"/>
  <c r="AG357" i="7" s="1"/>
  <c r="AG85" i="7" s="1"/>
  <c r="AG307" i="7"/>
  <c r="AG311" i="7" s="1"/>
  <c r="AG313" i="7" s="1"/>
  <c r="AG81" i="7" s="1"/>
  <c r="AI351" i="7"/>
  <c r="AI355" i="7" s="1"/>
  <c r="AI357" i="7" s="1"/>
  <c r="AI85" i="7" s="1"/>
  <c r="Q252" i="7"/>
  <c r="Q256" i="7" s="1"/>
  <c r="Q258" i="7" s="1"/>
  <c r="Q76" i="7" s="1"/>
  <c r="Q362" i="7"/>
  <c r="Q363" i="7" s="1"/>
  <c r="Q384" i="7"/>
  <c r="Q388" i="7" s="1"/>
  <c r="Q390" i="7" s="1"/>
  <c r="Q93" i="7" s="1"/>
  <c r="O241" i="7"/>
  <c r="O245" i="7" s="1"/>
  <c r="O247" i="7" s="1"/>
  <c r="O75" i="7" s="1"/>
  <c r="O307" i="7"/>
  <c r="O308" i="7" s="1"/>
  <c r="M197" i="7"/>
  <c r="M201" i="7" s="1"/>
  <c r="M203" i="7" s="1"/>
  <c r="M71" i="7" s="1"/>
  <c r="M241" i="7"/>
  <c r="M245" i="7" s="1"/>
  <c r="M247" i="7" s="1"/>
  <c r="M75" i="7" s="1"/>
  <c r="M340" i="7"/>
  <c r="M344" i="7" s="1"/>
  <c r="M346" i="7" s="1"/>
  <c r="M84" i="7" s="1"/>
  <c r="AO329" i="7"/>
  <c r="AO330" i="7" s="1"/>
  <c r="O175" i="7"/>
  <c r="O180" i="7" s="1"/>
  <c r="AC340" i="7"/>
  <c r="AC344" i="7" s="1"/>
  <c r="AC346" i="7" s="1"/>
  <c r="AC84" i="7" s="1"/>
  <c r="AC285" i="7"/>
  <c r="AC286" i="7" s="1"/>
  <c r="G362" i="7"/>
  <c r="G366" i="7" s="1"/>
  <c r="G368" i="7" s="1"/>
  <c r="G86" i="7" s="1"/>
  <c r="G175" i="7"/>
  <c r="G176" i="7" s="1"/>
  <c r="G340" i="7"/>
  <c r="G341" i="7" s="1"/>
  <c r="AE340" i="7"/>
  <c r="AE341" i="7" s="1"/>
  <c r="AA373" i="7"/>
  <c r="AA377" i="7" s="1"/>
  <c r="AA379" i="7" s="1"/>
  <c r="AA87" i="7" s="1"/>
  <c r="AW384" i="7"/>
  <c r="AW385" i="7" s="1"/>
  <c r="S274" i="7"/>
  <c r="S275" i="7" s="1"/>
  <c r="S318" i="7"/>
  <c r="S322" i="7" s="1"/>
  <c r="S324" i="7" s="1"/>
  <c r="S82" i="7" s="1"/>
  <c r="W219" i="7"/>
  <c r="W224" i="7" s="1"/>
  <c r="W307" i="7"/>
  <c r="W311" i="7" s="1"/>
  <c r="W313" i="7" s="1"/>
  <c r="W81" i="7" s="1"/>
  <c r="AY373" i="7"/>
  <c r="AY378" i="7" s="1"/>
  <c r="K252" i="7"/>
  <c r="K253" i="7" s="1"/>
  <c r="K384" i="7"/>
  <c r="K388" i="7" s="1"/>
  <c r="K390" i="7" s="1"/>
  <c r="K93" i="7" s="1"/>
  <c r="U307" i="7"/>
  <c r="U308" i="7" s="1"/>
  <c r="U329" i="7"/>
  <c r="U333" i="7" s="1"/>
  <c r="U335" i="7" s="1"/>
  <c r="U83" i="7" s="1"/>
  <c r="U274" i="7"/>
  <c r="U275" i="7" s="1"/>
  <c r="AK351" i="7"/>
  <c r="AK355" i="7" s="1"/>
  <c r="AK357" i="7" s="1"/>
  <c r="AK85" i="7" s="1"/>
  <c r="Y329" i="7"/>
  <c r="Y330" i="7" s="1"/>
  <c r="Y340" i="7"/>
  <c r="Y344" i="7" s="1"/>
  <c r="Y346" i="7" s="1"/>
  <c r="Y84" i="7" s="1"/>
  <c r="AQ384" i="7"/>
  <c r="AQ385" i="7" s="1"/>
  <c r="AM318" i="7"/>
  <c r="AM319" i="7" s="1"/>
  <c r="I164" i="7"/>
  <c r="I168" i="7" s="1"/>
  <c r="I170" i="7" s="1"/>
  <c r="I68" i="7" s="1"/>
  <c r="I142" i="7"/>
  <c r="I147" i="7" s="1"/>
  <c r="I208" i="7"/>
  <c r="I212" i="7" s="1"/>
  <c r="I214" i="7" s="1"/>
  <c r="I72" i="7" s="1"/>
  <c r="E153" i="7"/>
  <c r="E154" i="7" s="1"/>
  <c r="E263" i="7"/>
  <c r="E267" i="7" s="1"/>
  <c r="E269" i="7" s="1"/>
  <c r="E77" i="7" s="1"/>
  <c r="E362" i="7"/>
  <c r="E363" i="7" s="1"/>
  <c r="AG329" i="7"/>
  <c r="AG330" i="7" s="1"/>
  <c r="AG318" i="7"/>
  <c r="AG319" i="7" s="1"/>
  <c r="AI329" i="7"/>
  <c r="AI333" i="7" s="1"/>
  <c r="AI335" i="7" s="1"/>
  <c r="AI83" i="7" s="1"/>
  <c r="Q318" i="7"/>
  <c r="Q319" i="7" s="1"/>
  <c r="Q219" i="7"/>
  <c r="Q220" i="7" s="1"/>
  <c r="Q197" i="7"/>
  <c r="Q201" i="7" s="1"/>
  <c r="Q203" i="7" s="1"/>
  <c r="Q71" i="7" s="1"/>
  <c r="O285" i="7"/>
  <c r="O286" i="7" s="1"/>
  <c r="O186" i="7"/>
  <c r="O187" i="7" s="1"/>
  <c r="O362" i="7"/>
  <c r="O363" i="7" s="1"/>
  <c r="M252" i="7"/>
  <c r="M253" i="7" s="1"/>
  <c r="M351" i="7"/>
  <c r="M352" i="7" s="1"/>
  <c r="M362" i="7"/>
  <c r="M363" i="7" s="1"/>
  <c r="AO318" i="7"/>
  <c r="AO323" i="7" s="1"/>
  <c r="O263" i="7"/>
  <c r="O264" i="7" s="1"/>
  <c r="AC351" i="7"/>
  <c r="AC352" i="7" s="1"/>
  <c r="AC318" i="7"/>
  <c r="AC322" i="7" s="1"/>
  <c r="AC324" i="7" s="1"/>
  <c r="AC82" i="7" s="1"/>
  <c r="G307" i="7"/>
  <c r="G308" i="7" s="1"/>
  <c r="G252" i="7"/>
  <c r="G256" i="7" s="1"/>
  <c r="G258" i="7" s="1"/>
  <c r="G76" i="7" s="1"/>
  <c r="AE307" i="7"/>
  <c r="AE308" i="7" s="1"/>
  <c r="AA252" i="7"/>
  <c r="AA256" i="7" s="1"/>
  <c r="AA258" i="7" s="1"/>
  <c r="AA76" i="7" s="1"/>
  <c r="AA241" i="7"/>
  <c r="AA246" i="7" s="1"/>
  <c r="AW362" i="7"/>
  <c r="AW367" i="7" s="1"/>
  <c r="S384" i="7"/>
  <c r="S388" i="7" s="1"/>
  <c r="S390" i="7" s="1"/>
  <c r="S93" i="7" s="1"/>
  <c r="S351" i="7"/>
  <c r="S355" i="7" s="1"/>
  <c r="S357" i="7" s="1"/>
  <c r="S85" i="7" s="1"/>
  <c r="W373" i="7"/>
  <c r="W374" i="7" s="1"/>
  <c r="W285" i="7"/>
  <c r="W289" i="7" s="1"/>
  <c r="W291" i="7" s="1"/>
  <c r="W79" i="7" s="1"/>
  <c r="AY384" i="7"/>
  <c r="AY385" i="7" s="1"/>
  <c r="K274" i="7"/>
  <c r="K278" i="7" s="1"/>
  <c r="K280" i="7" s="1"/>
  <c r="K78" i="7" s="1"/>
  <c r="K296" i="7"/>
  <c r="K300" i="7" s="1"/>
  <c r="K302" i="7" s="1"/>
  <c r="K80" i="7" s="1"/>
  <c r="K175" i="7"/>
  <c r="K176" i="7" s="1"/>
  <c r="U373" i="7"/>
  <c r="U377" i="7" s="1"/>
  <c r="U379" i="7" s="1"/>
  <c r="U87" i="7" s="1"/>
  <c r="U362" i="7"/>
  <c r="U363" i="7" s="1"/>
  <c r="AK373" i="7"/>
  <c r="AK374" i="7" s="1"/>
  <c r="Y296" i="7"/>
  <c r="Y300" i="7" s="1"/>
  <c r="Y302" i="7" s="1"/>
  <c r="Y80" i="7" s="1"/>
  <c r="Y362" i="7"/>
  <c r="Y366" i="7" s="1"/>
  <c r="Y368" i="7" s="1"/>
  <c r="Y86" i="7" s="1"/>
  <c r="AQ351" i="7"/>
  <c r="AQ355" i="7" s="1"/>
  <c r="AQ357" i="7" s="1"/>
  <c r="AQ85" i="7" s="1"/>
  <c r="AM362" i="7"/>
  <c r="AM366" i="7" s="1"/>
  <c r="AM368" i="7" s="1"/>
  <c r="AM86" i="7" s="1"/>
  <c r="I263" i="7"/>
  <c r="I267" i="7" s="1"/>
  <c r="I269" i="7" s="1"/>
  <c r="I77" i="7" s="1"/>
  <c r="I197" i="7"/>
  <c r="I201" i="7" s="1"/>
  <c r="I203" i="7" s="1"/>
  <c r="I71" i="7" s="1"/>
  <c r="I362" i="7"/>
  <c r="I363" i="7" s="1"/>
  <c r="E230" i="7"/>
  <c r="E234" i="7" s="1"/>
  <c r="E236" i="7" s="1"/>
  <c r="E74" i="7" s="1"/>
  <c r="E186" i="7"/>
  <c r="E187" i="7" s="1"/>
  <c r="E329" i="7"/>
  <c r="E333" i="7" s="1"/>
  <c r="E335" i="7" s="1"/>
  <c r="E83" i="7" s="1"/>
  <c r="AG362" i="7"/>
  <c r="AG366" i="7" s="1"/>
  <c r="AG368" i="7" s="1"/>
  <c r="AG86" i="7" s="1"/>
  <c r="AG274" i="7"/>
  <c r="AG279" i="7" s="1"/>
  <c r="AI362" i="7"/>
  <c r="AI363" i="7" s="1"/>
  <c r="Q230" i="7"/>
  <c r="Q231" i="7" s="1"/>
  <c r="Q263" i="7"/>
  <c r="Q267" i="7" s="1"/>
  <c r="Q269" i="7" s="1"/>
  <c r="Q77" i="7" s="1"/>
  <c r="O318" i="7"/>
  <c r="O319" i="7" s="1"/>
  <c r="O230" i="7"/>
  <c r="O231" i="7" s="1"/>
  <c r="O296" i="7"/>
  <c r="O300" i="7" s="1"/>
  <c r="O302" i="7" s="1"/>
  <c r="O80" i="7" s="1"/>
  <c r="M384" i="7"/>
  <c r="M385" i="7" s="1"/>
  <c r="M318" i="7"/>
  <c r="M319" i="7" s="1"/>
  <c r="M208" i="7"/>
  <c r="M212" i="7" s="1"/>
  <c r="M214" i="7" s="1"/>
  <c r="M72" i="7" s="1"/>
  <c r="AO384" i="7"/>
  <c r="AO388" i="7" s="1"/>
  <c r="AO390" i="7" s="1"/>
  <c r="AO93" i="7" s="1"/>
  <c r="M164" i="7"/>
  <c r="M169" i="7" s="1"/>
  <c r="AC263" i="7"/>
  <c r="AC267" i="7" s="1"/>
  <c r="AC269" i="7" s="1"/>
  <c r="AC77" i="7" s="1"/>
  <c r="G153" i="7"/>
  <c r="G157" i="7" s="1"/>
  <c r="G159" i="7" s="1"/>
  <c r="G67" i="7" s="1"/>
  <c r="G263" i="7"/>
  <c r="G267" i="7" s="1"/>
  <c r="G269" i="7" s="1"/>
  <c r="G77" i="7" s="1"/>
  <c r="G131" i="7"/>
  <c r="G136" i="7" s="1"/>
  <c r="AE351" i="7"/>
  <c r="AE355" i="7" s="1"/>
  <c r="AE357" i="7" s="1"/>
  <c r="AE85" i="7" s="1"/>
  <c r="AA285" i="7"/>
  <c r="AA289" i="7" s="1"/>
  <c r="AA291" i="7" s="1"/>
  <c r="AA79" i="7" s="1"/>
  <c r="AA307" i="7"/>
  <c r="AA308" i="7" s="1"/>
  <c r="AW373" i="7"/>
  <c r="AW374" i="7" s="1"/>
  <c r="S219" i="7"/>
  <c r="S223" i="7" s="1"/>
  <c r="S225" i="7" s="1"/>
  <c r="S73" i="7" s="1"/>
  <c r="S252" i="7"/>
  <c r="S256" i="7" s="1"/>
  <c r="S258" i="7" s="1"/>
  <c r="S76" i="7" s="1"/>
  <c r="W263" i="7"/>
  <c r="W267" i="7" s="1"/>
  <c r="W269" i="7" s="1"/>
  <c r="W77" i="7" s="1"/>
  <c r="W362" i="7"/>
  <c r="W366" i="7" s="1"/>
  <c r="W368" i="7" s="1"/>
  <c r="W86" i="7" s="1"/>
  <c r="K230" i="7"/>
  <c r="K234" i="7" s="1"/>
  <c r="K236" i="7" s="1"/>
  <c r="K74" i="7" s="1"/>
  <c r="K373" i="7"/>
  <c r="K377" i="7" s="1"/>
  <c r="K379" i="7" s="1"/>
  <c r="K87" i="7" s="1"/>
  <c r="K219" i="7"/>
  <c r="K220" i="7" s="1"/>
  <c r="U285" i="7"/>
  <c r="U286" i="7" s="1"/>
  <c r="U241" i="7"/>
  <c r="U245" i="7" s="1"/>
  <c r="U247" i="7" s="1"/>
  <c r="U75" i="7" s="1"/>
  <c r="AK296" i="7"/>
  <c r="AK301" i="7" s="1"/>
  <c r="AK362" i="7"/>
  <c r="AK366" i="7" s="1"/>
  <c r="AK368" i="7" s="1"/>
  <c r="AK86" i="7" s="1"/>
  <c r="Y252" i="7"/>
  <c r="Y256" i="7" s="1"/>
  <c r="Y258" i="7" s="1"/>
  <c r="Y76" i="7" s="1"/>
  <c r="Y263" i="7"/>
  <c r="Y267" i="7" s="1"/>
  <c r="Y269" i="7" s="1"/>
  <c r="Y77" i="7" s="1"/>
  <c r="AM373" i="7"/>
  <c r="AM377" i="7" s="1"/>
  <c r="AM379" i="7" s="1"/>
  <c r="AM87" i="7" s="1"/>
  <c r="I296" i="7"/>
  <c r="I300" i="7" s="1"/>
  <c r="I302" i="7" s="1"/>
  <c r="I80" i="7" s="1"/>
  <c r="I351" i="7"/>
  <c r="I352" i="7" s="1"/>
  <c r="I384" i="7"/>
  <c r="I385" i="7" s="1"/>
  <c r="E384" i="7"/>
  <c r="E385" i="7" s="1"/>
  <c r="E307" i="7"/>
  <c r="E308" i="7" s="1"/>
  <c r="E131" i="7"/>
  <c r="E132" i="7" s="1"/>
  <c r="AG340" i="7"/>
  <c r="AG344" i="7" s="1"/>
  <c r="AG346" i="7" s="1"/>
  <c r="AG84" i="7" s="1"/>
  <c r="AI318" i="7"/>
  <c r="AI322" i="7" s="1"/>
  <c r="AI324" i="7" s="1"/>
  <c r="AI82" i="7" s="1"/>
  <c r="Q285" i="7"/>
  <c r="Q289" i="7" s="1"/>
  <c r="Q291" i="7" s="1"/>
  <c r="Q79" i="7" s="1"/>
  <c r="Q373" i="7"/>
  <c r="Q374" i="7" s="1"/>
  <c r="O329" i="7"/>
  <c r="O330" i="7" s="1"/>
  <c r="O208" i="7"/>
  <c r="O212" i="7" s="1"/>
  <c r="O214" i="7" s="1"/>
  <c r="O72" i="7" s="1"/>
  <c r="O340" i="7"/>
  <c r="O344" i="7" s="1"/>
  <c r="O346" i="7" s="1"/>
  <c r="O84" i="7" s="1"/>
  <c r="M296" i="7"/>
  <c r="M300" i="7" s="1"/>
  <c r="M302" i="7" s="1"/>
  <c r="M80" i="7" s="1"/>
  <c r="M263" i="7"/>
  <c r="M267" i="7" s="1"/>
  <c r="M269" i="7" s="1"/>
  <c r="M77" i="7" s="1"/>
  <c r="AO373" i="7"/>
  <c r="AO377" i="7" s="1"/>
  <c r="AO379" i="7" s="1"/>
  <c r="AO87" i="7" s="1"/>
  <c r="AU373" i="7"/>
  <c r="AU374" i="7" s="1"/>
  <c r="AC274" i="7"/>
  <c r="AC275" i="7" s="1"/>
  <c r="G296" i="7"/>
  <c r="G300" i="7" s="1"/>
  <c r="G302" i="7" s="1"/>
  <c r="G80" i="7" s="1"/>
  <c r="G164" i="7"/>
  <c r="G168" i="7" s="1"/>
  <c r="G170" i="7" s="1"/>
  <c r="G68" i="7" s="1"/>
  <c r="G197" i="7"/>
  <c r="G201" i="7" s="1"/>
  <c r="G203" i="7" s="1"/>
  <c r="G71" i="7" s="1"/>
  <c r="G142" i="7"/>
  <c r="G146" i="7" s="1"/>
  <c r="G148" i="7" s="1"/>
  <c r="G66" i="7" s="1"/>
  <c r="AE296" i="7"/>
  <c r="AE300" i="7" s="1"/>
  <c r="AE302" i="7" s="1"/>
  <c r="AE80" i="7" s="1"/>
  <c r="AA263" i="7"/>
  <c r="AA267" i="7" s="1"/>
  <c r="AA269" i="7" s="1"/>
  <c r="AA77" i="7" s="1"/>
  <c r="AA274" i="7"/>
  <c r="AA275" i="7" s="1"/>
  <c r="S307" i="7"/>
  <c r="S311" i="7" s="1"/>
  <c r="S313" i="7" s="1"/>
  <c r="S81" i="7" s="1"/>
  <c r="S329" i="7"/>
  <c r="S330" i="7" s="1"/>
  <c r="W329" i="7"/>
  <c r="W333" i="7" s="1"/>
  <c r="W335" i="7" s="1"/>
  <c r="W83" i="7" s="1"/>
  <c r="W230" i="7"/>
  <c r="W231" i="7" s="1"/>
  <c r="AS340" i="7"/>
  <c r="AS345" i="7" s="1"/>
  <c r="K153" i="7"/>
  <c r="K158" i="7" s="1"/>
  <c r="K186" i="7"/>
  <c r="K187" i="7" s="1"/>
  <c r="K263" i="7"/>
  <c r="K267" i="7" s="1"/>
  <c r="K269" i="7" s="1"/>
  <c r="K77" i="7" s="1"/>
  <c r="U384" i="7"/>
  <c r="U385" i="7" s="1"/>
  <c r="U230" i="7"/>
  <c r="U234" i="7" s="1"/>
  <c r="U236" i="7" s="1"/>
  <c r="U74" i="7" s="1"/>
  <c r="AK318" i="7"/>
  <c r="AK319" i="7" s="1"/>
  <c r="Y285" i="7"/>
  <c r="Y289" i="7" s="1"/>
  <c r="Y291" i="7" s="1"/>
  <c r="Y79" i="7" s="1"/>
  <c r="AM351" i="7"/>
  <c r="AM355" i="7" s="1"/>
  <c r="AM357" i="7" s="1"/>
  <c r="AM85" i="7" s="1"/>
  <c r="I153" i="7"/>
  <c r="I154" i="7" s="1"/>
  <c r="I340" i="7"/>
  <c r="I341" i="7" s="1"/>
  <c r="E164" i="7"/>
  <c r="E165" i="7" s="1"/>
  <c r="E252" i="7"/>
  <c r="E253" i="7" s="1"/>
  <c r="AG285" i="7"/>
  <c r="AG289" i="7" s="1"/>
  <c r="AG291" i="7" s="1"/>
  <c r="AG79" i="7" s="1"/>
  <c r="AI384" i="7"/>
  <c r="AI388" i="7" s="1"/>
  <c r="AI390" i="7" s="1"/>
  <c r="AI93" i="7" s="1"/>
  <c r="AI340" i="7"/>
  <c r="AI341" i="7" s="1"/>
  <c r="Q241" i="7"/>
  <c r="Q242" i="7" s="1"/>
  <c r="Q208" i="7"/>
  <c r="Q212" i="7" s="1"/>
  <c r="Q214" i="7" s="1"/>
  <c r="Q72" i="7" s="1"/>
  <c r="AU351" i="7"/>
  <c r="AU356" i="7" s="1"/>
  <c r="O384" i="7"/>
  <c r="O388" i="7" s="1"/>
  <c r="O390" i="7" s="1"/>
  <c r="O93" i="7" s="1"/>
  <c r="O252" i="7"/>
  <c r="O253" i="7" s="1"/>
  <c r="O373" i="7"/>
  <c r="O374" i="7" s="1"/>
  <c r="M230" i="7"/>
  <c r="M234" i="7" s="1"/>
  <c r="M236" i="7" s="1"/>
  <c r="M74" i="7" s="1"/>
  <c r="M329" i="7"/>
  <c r="M330" i="7" s="1"/>
  <c r="BA384" i="7"/>
  <c r="BA389" i="7" s="1"/>
  <c r="AO340" i="7"/>
  <c r="AO344" i="7" s="1"/>
  <c r="AO346" i="7" s="1"/>
  <c r="AO84" i="7" s="1"/>
  <c r="M175" i="7"/>
  <c r="M176" i="7" s="1"/>
  <c r="AC373" i="7"/>
  <c r="AC374" i="7" s="1"/>
  <c r="G285" i="7"/>
  <c r="G289" i="7" s="1"/>
  <c r="G291" i="7" s="1"/>
  <c r="G79" i="7" s="1"/>
  <c r="G241" i="7"/>
  <c r="G245" i="7" s="1"/>
  <c r="G247" i="7" s="1"/>
  <c r="G75" i="7" s="1"/>
  <c r="G274" i="7"/>
  <c r="G278" i="7" s="1"/>
  <c r="G280" i="7" s="1"/>
  <c r="G78" i="7" s="1"/>
  <c r="AE318" i="7"/>
  <c r="AE319" i="7" s="1"/>
  <c r="AE285" i="7"/>
  <c r="AE286" i="7" s="1"/>
  <c r="AA340" i="7"/>
  <c r="AA341" i="7" s="1"/>
  <c r="AA384" i="7"/>
  <c r="AA385" i="7" s="1"/>
  <c r="S263" i="7"/>
  <c r="S267" i="7" s="1"/>
  <c r="S269" i="7" s="1"/>
  <c r="S77" i="7" s="1"/>
  <c r="S208" i="7"/>
  <c r="S212" i="7" s="1"/>
  <c r="S214" i="7" s="1"/>
  <c r="S72" i="7" s="1"/>
  <c r="S362" i="7"/>
  <c r="S363" i="7" s="1"/>
  <c r="W296" i="7"/>
  <c r="W297" i="7" s="1"/>
  <c r="W318" i="7"/>
  <c r="W319" i="7" s="1"/>
  <c r="AS351" i="7"/>
  <c r="AS352" i="7" s="1"/>
  <c r="K208" i="7"/>
  <c r="K212" i="7" s="1"/>
  <c r="K214" i="7" s="1"/>
  <c r="K72" i="7" s="1"/>
  <c r="K307" i="7"/>
  <c r="K308" i="7" s="1"/>
  <c r="K329" i="7"/>
  <c r="K333" i="7" s="1"/>
  <c r="K335" i="7" s="1"/>
  <c r="K83" i="7" s="1"/>
  <c r="U318" i="7"/>
  <c r="U322" i="7" s="1"/>
  <c r="U324" i="7" s="1"/>
  <c r="U82" i="7" s="1"/>
  <c r="U208" i="7"/>
  <c r="U213" i="7" s="1"/>
  <c r="AK307" i="7"/>
  <c r="AK311" i="7" s="1"/>
  <c r="AK313" i="7" s="1"/>
  <c r="AK81" i="7" s="1"/>
  <c r="Y274" i="7"/>
  <c r="Y278" i="7" s="1"/>
  <c r="Y280" i="7" s="1"/>
  <c r="Y78" i="7" s="1"/>
  <c r="Y373" i="7"/>
  <c r="Y374" i="7" s="1"/>
  <c r="AQ329" i="7"/>
  <c r="AQ334" i="7" s="1"/>
  <c r="AM384" i="7"/>
  <c r="AM388" i="7" s="1"/>
  <c r="AM390" i="7" s="1"/>
  <c r="AM93" i="7" s="1"/>
  <c r="I241" i="7"/>
  <c r="I245" i="7" s="1"/>
  <c r="I247" i="7" s="1"/>
  <c r="I75" i="7" s="1"/>
  <c r="I230" i="7"/>
  <c r="I234" i="7" s="1"/>
  <c r="I236" i="7" s="1"/>
  <c r="I74" i="7" s="1"/>
  <c r="I186" i="7"/>
  <c r="I187" i="7" s="1"/>
  <c r="E318" i="7"/>
  <c r="E322" i="7" s="1"/>
  <c r="E324" i="7" s="1"/>
  <c r="E82" i="7" s="1"/>
  <c r="E351" i="7"/>
  <c r="E355" i="7" s="1"/>
  <c r="E357" i="7" s="1"/>
  <c r="E85" i="7" s="1"/>
  <c r="E208" i="7"/>
  <c r="E209" i="7" s="1"/>
  <c r="E120" i="7"/>
  <c r="E125" i="7" s="1"/>
  <c r="AG296" i="7"/>
  <c r="AG300" i="7" s="1"/>
  <c r="AG302" i="7" s="1"/>
  <c r="AG80" i="7" s="1"/>
  <c r="AI296" i="7"/>
  <c r="AI300" i="7" s="1"/>
  <c r="AI302" i="7" s="1"/>
  <c r="AI80" i="7" s="1"/>
  <c r="AI373" i="7"/>
  <c r="AI374" i="7" s="1"/>
  <c r="Q296" i="7"/>
  <c r="Q297" i="7" s="1"/>
  <c r="Q307" i="7"/>
  <c r="Q311" i="7" s="1"/>
  <c r="Q313" i="7" s="1"/>
  <c r="Q81" i="7" s="1"/>
  <c r="AU362" i="7"/>
  <c r="AU363" i="7" s="1"/>
  <c r="O351" i="7"/>
  <c r="O352" i="7" s="1"/>
  <c r="O219" i="7"/>
  <c r="O223" i="7" s="1"/>
  <c r="O225" i="7" s="1"/>
  <c r="O73" i="7" s="1"/>
  <c r="M307" i="7"/>
  <c r="M308" i="7" s="1"/>
  <c r="M285" i="7"/>
  <c r="M289" i="7" s="1"/>
  <c r="M291" i="7" s="1"/>
  <c r="M79" i="7" s="1"/>
  <c r="AI285" i="6"/>
  <c r="AI290" i="6" s="1"/>
  <c r="Y241" i="6"/>
  <c r="Y242" i="6" s="1"/>
  <c r="AC329" i="6"/>
  <c r="AC333" i="6" s="1"/>
  <c r="AC335" i="6" s="1"/>
  <c r="AC83" i="6" s="1"/>
  <c r="AW384" i="6"/>
  <c r="AW388" i="6" s="1"/>
  <c r="AW390" i="6" s="1"/>
  <c r="AW93" i="6" s="1"/>
  <c r="O175" i="6"/>
  <c r="O180" i="6" s="1"/>
  <c r="O285" i="6"/>
  <c r="O286" i="6" s="1"/>
  <c r="W351" i="6"/>
  <c r="W352" i="6" s="1"/>
  <c r="W329" i="6"/>
  <c r="W330" i="6" s="1"/>
  <c r="AI296" i="6"/>
  <c r="AI297" i="6" s="1"/>
  <c r="AI351" i="6"/>
  <c r="AI355" i="6" s="1"/>
  <c r="AI357" i="6" s="1"/>
  <c r="AI85" i="6" s="1"/>
  <c r="AE340" i="6"/>
  <c r="AE341" i="6" s="1"/>
  <c r="Q219" i="6"/>
  <c r="Q223" i="6" s="1"/>
  <c r="Q225" i="6" s="1"/>
  <c r="Q73" i="6" s="1"/>
  <c r="Q362" i="6"/>
  <c r="Q366" i="6" s="1"/>
  <c r="Q368" i="6" s="1"/>
  <c r="Q86" i="6" s="1"/>
  <c r="Q197" i="6"/>
  <c r="Q198" i="6" s="1"/>
  <c r="Y362" i="6"/>
  <c r="Y366" i="6" s="1"/>
  <c r="Y368" i="6" s="1"/>
  <c r="Y86" i="6" s="1"/>
  <c r="Y340" i="6"/>
  <c r="Y344" i="6" s="1"/>
  <c r="Y346" i="6" s="1"/>
  <c r="Y84" i="6" s="1"/>
  <c r="U318" i="6"/>
  <c r="U322" i="6" s="1"/>
  <c r="U324" i="6" s="1"/>
  <c r="U82" i="6" s="1"/>
  <c r="U329" i="6"/>
  <c r="U333" i="6" s="1"/>
  <c r="U335" i="6" s="1"/>
  <c r="U83" i="6" s="1"/>
  <c r="AM318" i="6"/>
  <c r="AM319" i="6" s="1"/>
  <c r="AG329" i="6"/>
  <c r="AG330" i="6" s="1"/>
  <c r="AG318" i="6"/>
  <c r="AG322" i="6" s="1"/>
  <c r="AG324" i="6" s="1"/>
  <c r="AG82" i="6" s="1"/>
  <c r="AK307" i="6"/>
  <c r="AK308" i="6" s="1"/>
  <c r="S197" i="6"/>
  <c r="S202" i="6" s="1"/>
  <c r="S384" i="6"/>
  <c r="S388" i="6" s="1"/>
  <c r="S390" i="6" s="1"/>
  <c r="S93" i="6" s="1"/>
  <c r="AY384" i="6"/>
  <c r="AY388" i="6" s="1"/>
  <c r="AY390" i="6" s="1"/>
  <c r="AY93" i="6" s="1"/>
  <c r="AC285" i="6"/>
  <c r="AC289" i="6" s="1"/>
  <c r="AC291" i="6" s="1"/>
  <c r="AC79" i="6" s="1"/>
  <c r="M373" i="6"/>
  <c r="M377" i="6" s="1"/>
  <c r="M379" i="6" s="1"/>
  <c r="M87" i="6" s="1"/>
  <c r="M219" i="6"/>
  <c r="M223" i="6" s="1"/>
  <c r="M225" i="6" s="1"/>
  <c r="M73" i="6" s="1"/>
  <c r="AO318" i="6"/>
  <c r="AO323" i="6" s="1"/>
  <c r="AA318" i="6"/>
  <c r="AA322" i="6" s="1"/>
  <c r="AA324" i="6" s="1"/>
  <c r="AA82" i="6" s="1"/>
  <c r="AA241" i="6"/>
  <c r="AA246" i="6" s="1"/>
  <c r="O384" i="6"/>
  <c r="O388" i="6" s="1"/>
  <c r="O390" i="6" s="1"/>
  <c r="O93" i="6" s="1"/>
  <c r="Q241" i="6"/>
  <c r="Q245" i="6" s="1"/>
  <c r="Q247" i="6" s="1"/>
  <c r="Q75" i="6" s="1"/>
  <c r="U263" i="6"/>
  <c r="U267" i="6" s="1"/>
  <c r="U269" i="6" s="1"/>
  <c r="U77" i="6" s="1"/>
  <c r="AG296" i="6"/>
  <c r="AG297" i="6" s="1"/>
  <c r="AW362" i="6"/>
  <c r="AW367" i="6" s="1"/>
  <c r="O362" i="6"/>
  <c r="O363" i="6" s="1"/>
  <c r="O263" i="6"/>
  <c r="O264" i="6" s="1"/>
  <c r="O307" i="6"/>
  <c r="O308" i="6" s="1"/>
  <c r="W285" i="6"/>
  <c r="W286" i="6" s="1"/>
  <c r="W384" i="6"/>
  <c r="W388" i="6" s="1"/>
  <c r="W390" i="6" s="1"/>
  <c r="W93" i="6" s="1"/>
  <c r="AI318" i="6"/>
  <c r="AI319" i="6" s="1"/>
  <c r="AE373" i="6"/>
  <c r="AE374" i="6" s="1"/>
  <c r="Q252" i="6"/>
  <c r="Q256" i="6" s="1"/>
  <c r="Q258" i="6" s="1"/>
  <c r="Q76" i="6" s="1"/>
  <c r="Q340" i="6"/>
  <c r="Q344" i="6" s="1"/>
  <c r="Q346" i="6" s="1"/>
  <c r="Q84" i="6" s="1"/>
  <c r="Y373" i="6"/>
  <c r="Y377" i="6" s="1"/>
  <c r="Y379" i="6" s="1"/>
  <c r="Y87" i="6" s="1"/>
  <c r="Y252" i="6"/>
  <c r="Y256" i="6" s="1"/>
  <c r="Y258" i="6" s="1"/>
  <c r="Y76" i="6" s="1"/>
  <c r="U274" i="6"/>
  <c r="U278" i="6" s="1"/>
  <c r="U280" i="6" s="1"/>
  <c r="U78" i="6" s="1"/>
  <c r="U296" i="6"/>
  <c r="U297" i="6" s="1"/>
  <c r="AM373" i="6"/>
  <c r="AM377" i="6" s="1"/>
  <c r="AM379" i="6" s="1"/>
  <c r="AM87" i="6" s="1"/>
  <c r="AG362" i="6"/>
  <c r="AG363" i="6" s="1"/>
  <c r="AG307" i="6"/>
  <c r="AG308" i="6" s="1"/>
  <c r="AK384" i="6"/>
  <c r="AK385" i="6" s="1"/>
  <c r="S252" i="6"/>
  <c r="S253" i="6" s="1"/>
  <c r="S274" i="6"/>
  <c r="S275" i="6" s="1"/>
  <c r="AQ384" i="6"/>
  <c r="AQ388" i="6" s="1"/>
  <c r="AQ390" i="6" s="1"/>
  <c r="AQ93" i="6" s="1"/>
  <c r="AY373" i="6"/>
  <c r="AY378" i="6" s="1"/>
  <c r="AC296" i="6"/>
  <c r="AC300" i="6" s="1"/>
  <c r="AC302" i="6" s="1"/>
  <c r="AC80" i="6" s="1"/>
  <c r="M208" i="6"/>
  <c r="M209" i="6" s="1"/>
  <c r="M252" i="6"/>
  <c r="M256" i="6" s="1"/>
  <c r="M258" i="6" s="1"/>
  <c r="M76" i="6" s="1"/>
  <c r="M329" i="6"/>
  <c r="M330" i="6" s="1"/>
  <c r="AO373" i="6"/>
  <c r="AO377" i="6" s="1"/>
  <c r="AO379" i="6" s="1"/>
  <c r="AO87" i="6" s="1"/>
  <c r="AA362" i="6"/>
  <c r="AA363" i="6" s="1"/>
  <c r="AA296" i="6"/>
  <c r="AA297" i="6" s="1"/>
  <c r="W296" i="6"/>
  <c r="W300" i="6" s="1"/>
  <c r="W302" i="6" s="1"/>
  <c r="W80" i="6" s="1"/>
  <c r="Q307" i="6"/>
  <c r="Q311" i="6" s="1"/>
  <c r="Q313" i="6" s="1"/>
  <c r="Q81" i="6" s="1"/>
  <c r="M164" i="6"/>
  <c r="M169" i="6" s="1"/>
  <c r="AS373" i="6"/>
  <c r="AS374" i="6" s="1"/>
  <c r="AW373" i="6"/>
  <c r="AW377" i="6" s="1"/>
  <c r="AW379" i="6" s="1"/>
  <c r="AW87" i="6" s="1"/>
  <c r="O274" i="6"/>
  <c r="O275" i="6" s="1"/>
  <c r="O208" i="6"/>
  <c r="O212" i="6" s="1"/>
  <c r="O214" i="6" s="1"/>
  <c r="O72" i="6" s="1"/>
  <c r="O197" i="6"/>
  <c r="O201" i="6" s="1"/>
  <c r="O203" i="6" s="1"/>
  <c r="O71" i="6" s="1"/>
  <c r="W307" i="6"/>
  <c r="W311" i="6" s="1"/>
  <c r="W313" i="6" s="1"/>
  <c r="W81" i="6" s="1"/>
  <c r="W263" i="6"/>
  <c r="W267" i="6" s="1"/>
  <c r="W269" i="6" s="1"/>
  <c r="W77" i="6" s="1"/>
  <c r="AI307" i="6"/>
  <c r="AI311" i="6" s="1"/>
  <c r="AI313" i="6" s="1"/>
  <c r="AI81" i="6" s="1"/>
  <c r="AE274" i="6"/>
  <c r="AE278" i="6" s="1"/>
  <c r="AE280" i="6" s="1"/>
  <c r="AE78" i="6" s="1"/>
  <c r="AE318" i="6"/>
  <c r="AE319" i="6" s="1"/>
  <c r="Q263" i="6"/>
  <c r="Q264" i="6" s="1"/>
  <c r="Q373" i="6"/>
  <c r="Q374" i="6" s="1"/>
  <c r="Q230" i="6"/>
  <c r="Q234" i="6" s="1"/>
  <c r="Q236" i="6" s="1"/>
  <c r="Q74" i="6" s="1"/>
  <c r="Y318" i="6"/>
  <c r="Y322" i="6" s="1"/>
  <c r="Y324" i="6" s="1"/>
  <c r="Y82" i="6" s="1"/>
  <c r="U384" i="6"/>
  <c r="U385" i="6" s="1"/>
  <c r="U230" i="6"/>
  <c r="U234" i="6" s="1"/>
  <c r="U236" i="6" s="1"/>
  <c r="U74" i="6" s="1"/>
  <c r="AM329" i="6"/>
  <c r="AM333" i="6" s="1"/>
  <c r="AM335" i="6" s="1"/>
  <c r="AM83" i="6" s="1"/>
  <c r="AG285" i="6"/>
  <c r="AG289" i="6" s="1"/>
  <c r="AG291" i="6" s="1"/>
  <c r="AG79" i="6" s="1"/>
  <c r="AG274" i="6"/>
  <c r="AG279" i="6" s="1"/>
  <c r="AK373" i="6"/>
  <c r="AK377" i="6" s="1"/>
  <c r="AK379" i="6" s="1"/>
  <c r="AK87" i="6" s="1"/>
  <c r="S285" i="6"/>
  <c r="S286" i="6" s="1"/>
  <c r="S307" i="6"/>
  <c r="S311" i="6" s="1"/>
  <c r="S313" i="6" s="1"/>
  <c r="S81" i="6" s="1"/>
  <c r="AQ329" i="6"/>
  <c r="AQ334" i="6" s="1"/>
  <c r="AC307" i="6"/>
  <c r="AC311" i="6" s="1"/>
  <c r="AC313" i="6" s="1"/>
  <c r="AC81" i="6" s="1"/>
  <c r="M230" i="6"/>
  <c r="M231" i="6" s="1"/>
  <c r="M362" i="6"/>
  <c r="M363" i="6" s="1"/>
  <c r="M186" i="6"/>
  <c r="M187" i="6" s="1"/>
  <c r="AO362" i="6"/>
  <c r="AO363" i="6" s="1"/>
  <c r="AA329" i="6"/>
  <c r="AA330" i="6" s="1"/>
  <c r="AA252" i="6"/>
  <c r="AA256" i="6" s="1"/>
  <c r="AA258" i="6" s="1"/>
  <c r="AA76" i="6" s="1"/>
  <c r="AU373" i="6"/>
  <c r="AU377" i="6" s="1"/>
  <c r="AU379" i="6" s="1"/>
  <c r="AU87" i="6" s="1"/>
  <c r="AI373" i="6"/>
  <c r="AI377" i="6" s="1"/>
  <c r="AI379" i="6" s="1"/>
  <c r="AI87" i="6" s="1"/>
  <c r="Y307" i="6"/>
  <c r="Y311" i="6" s="1"/>
  <c r="Y313" i="6" s="1"/>
  <c r="Y81" i="6" s="1"/>
  <c r="AM362" i="6"/>
  <c r="AM363" i="6" s="1"/>
  <c r="S340" i="6"/>
  <c r="S341" i="6" s="1"/>
  <c r="S373" i="6"/>
  <c r="S374" i="6" s="1"/>
  <c r="S362" i="6"/>
  <c r="S366" i="6" s="1"/>
  <c r="S368" i="6" s="1"/>
  <c r="S86" i="6" s="1"/>
  <c r="AC274" i="6"/>
  <c r="AC278" i="6" s="1"/>
  <c r="AC280" i="6" s="1"/>
  <c r="AC78" i="6" s="1"/>
  <c r="M296" i="6"/>
  <c r="M300" i="6" s="1"/>
  <c r="M302" i="6" s="1"/>
  <c r="M80" i="6" s="1"/>
  <c r="AS362" i="6"/>
  <c r="AS366" i="6" s="1"/>
  <c r="AS368" i="6" s="1"/>
  <c r="AS86" i="6" s="1"/>
  <c r="O340" i="6"/>
  <c r="O344" i="6" s="1"/>
  <c r="O346" i="6" s="1"/>
  <c r="O84" i="6" s="1"/>
  <c r="O219" i="6"/>
  <c r="O220" i="6" s="1"/>
  <c r="O296" i="6"/>
  <c r="O297" i="6" s="1"/>
  <c r="W362" i="6"/>
  <c r="W363" i="6" s="1"/>
  <c r="W340" i="6"/>
  <c r="W341" i="6" s="1"/>
  <c r="AI384" i="6"/>
  <c r="AI388" i="6" s="1"/>
  <c r="AI390" i="6" s="1"/>
  <c r="AI93" i="6" s="1"/>
  <c r="AE351" i="6"/>
  <c r="AE355" i="6" s="1"/>
  <c r="AE357" i="6" s="1"/>
  <c r="AE85" i="6" s="1"/>
  <c r="AE384" i="6"/>
  <c r="AE385" i="6" s="1"/>
  <c r="Q318" i="6"/>
  <c r="Q322" i="6" s="1"/>
  <c r="Q324" i="6" s="1"/>
  <c r="Q82" i="6" s="1"/>
  <c r="Q208" i="6"/>
  <c r="Q212" i="6" s="1"/>
  <c r="Q214" i="6" s="1"/>
  <c r="Q72" i="6" s="1"/>
  <c r="Y274" i="6"/>
  <c r="Y278" i="6" s="1"/>
  <c r="Y280" i="6" s="1"/>
  <c r="Y78" i="6" s="1"/>
  <c r="Y384" i="6"/>
  <c r="Y385" i="6" s="1"/>
  <c r="U208" i="6"/>
  <c r="U213" i="6" s="1"/>
  <c r="U285" i="6"/>
  <c r="U289" i="6" s="1"/>
  <c r="U291" i="6" s="1"/>
  <c r="U79" i="6" s="1"/>
  <c r="U307" i="6"/>
  <c r="U311" i="6" s="1"/>
  <c r="U313" i="6" s="1"/>
  <c r="U81" i="6" s="1"/>
  <c r="AM384" i="6"/>
  <c r="AM385" i="6" s="1"/>
  <c r="AG340" i="6"/>
  <c r="AG344" i="6" s="1"/>
  <c r="AG346" i="6" s="1"/>
  <c r="AG84" i="6" s="1"/>
  <c r="AK329" i="6"/>
  <c r="AK333" i="6" s="1"/>
  <c r="AK335" i="6" s="1"/>
  <c r="AK83" i="6" s="1"/>
  <c r="S230" i="6"/>
  <c r="S234" i="6" s="1"/>
  <c r="S236" i="6" s="1"/>
  <c r="S74" i="6" s="1"/>
  <c r="S318" i="6"/>
  <c r="S322" i="6" s="1"/>
  <c r="S324" i="6" s="1"/>
  <c r="S82" i="6" s="1"/>
  <c r="AQ373" i="6"/>
  <c r="AQ374" i="6" s="1"/>
  <c r="AC340" i="6"/>
  <c r="AC341" i="6" s="1"/>
  <c r="AC384" i="6"/>
  <c r="AC385" i="6" s="1"/>
  <c r="M384" i="6"/>
  <c r="M388" i="6" s="1"/>
  <c r="M390" i="6" s="1"/>
  <c r="M93" i="6" s="1"/>
  <c r="M263" i="6"/>
  <c r="M264" i="6" s="1"/>
  <c r="M307" i="6"/>
  <c r="M308" i="6" s="1"/>
  <c r="AO329" i="6"/>
  <c r="AO330" i="6" s="1"/>
  <c r="AA285" i="6"/>
  <c r="AA286" i="6" s="1"/>
  <c r="AA351" i="6"/>
  <c r="AA352" i="6" s="1"/>
  <c r="O252" i="6"/>
  <c r="O256" i="6" s="1"/>
  <c r="O258" i="6" s="1"/>
  <c r="O76" i="6" s="1"/>
  <c r="AA384" i="6"/>
  <c r="AA385" i="6" s="1"/>
  <c r="AS351" i="6"/>
  <c r="AS355" i="6" s="1"/>
  <c r="AS357" i="6" s="1"/>
  <c r="AS85" i="6" s="1"/>
  <c r="AU384" i="6"/>
  <c r="AU385" i="6" s="1"/>
  <c r="O373" i="6"/>
  <c r="O374" i="6" s="1"/>
  <c r="O241" i="6"/>
  <c r="O245" i="6" s="1"/>
  <c r="O247" i="6" s="1"/>
  <c r="O75" i="6" s="1"/>
  <c r="O351" i="6"/>
  <c r="O355" i="6" s="1"/>
  <c r="O357" i="6" s="1"/>
  <c r="O85" i="6" s="1"/>
  <c r="W219" i="6"/>
  <c r="W224" i="6" s="1"/>
  <c r="W274" i="6"/>
  <c r="W278" i="6" s="1"/>
  <c r="W280" i="6" s="1"/>
  <c r="W78" i="6" s="1"/>
  <c r="AI362" i="6"/>
  <c r="AI366" i="6" s="1"/>
  <c r="AI368" i="6" s="1"/>
  <c r="AI86" i="6" s="1"/>
  <c r="AE285" i="6"/>
  <c r="AE289" i="6" s="1"/>
  <c r="AE291" i="6" s="1"/>
  <c r="AE79" i="6" s="1"/>
  <c r="AE263" i="6"/>
  <c r="AE268" i="6" s="1"/>
  <c r="Q351" i="6"/>
  <c r="Q355" i="6" s="1"/>
  <c r="Q357" i="6" s="1"/>
  <c r="Q85" i="6" s="1"/>
  <c r="Q296" i="6"/>
  <c r="Q297" i="6" s="1"/>
  <c r="Y296" i="6"/>
  <c r="Y297" i="6" s="1"/>
  <c r="Y230" i="6"/>
  <c r="Y235" i="6" s="1"/>
  <c r="U252" i="6"/>
  <c r="U256" i="6" s="1"/>
  <c r="U258" i="6" s="1"/>
  <c r="U76" i="6" s="1"/>
  <c r="U351" i="6"/>
  <c r="U352" i="6" s="1"/>
  <c r="AM340" i="6"/>
  <c r="AM341" i="6" s="1"/>
  <c r="AG373" i="6"/>
  <c r="AG377" i="6" s="1"/>
  <c r="AG379" i="6" s="1"/>
  <c r="AG87" i="6" s="1"/>
  <c r="AK318" i="6"/>
  <c r="AK322" i="6" s="1"/>
  <c r="AK324" i="6" s="1"/>
  <c r="AK82" i="6" s="1"/>
  <c r="AK340" i="6"/>
  <c r="AK341" i="6" s="1"/>
  <c r="S208" i="6"/>
  <c r="S209" i="6" s="1"/>
  <c r="S351" i="6"/>
  <c r="S355" i="6" s="1"/>
  <c r="S357" i="6" s="1"/>
  <c r="S85" i="6" s="1"/>
  <c r="AQ340" i="6"/>
  <c r="AQ344" i="6" s="1"/>
  <c r="AQ346" i="6" s="1"/>
  <c r="AQ84" i="6" s="1"/>
  <c r="AC263" i="6"/>
  <c r="AC267" i="6" s="1"/>
  <c r="AC269" i="6" s="1"/>
  <c r="AC77" i="6" s="1"/>
  <c r="AC362" i="6"/>
  <c r="AC366" i="6" s="1"/>
  <c r="AC368" i="6" s="1"/>
  <c r="AC86" i="6" s="1"/>
  <c r="M351" i="6"/>
  <c r="M352" i="6" s="1"/>
  <c r="M274" i="6"/>
  <c r="M275" i="6" s="1"/>
  <c r="M340" i="6"/>
  <c r="M344" i="6" s="1"/>
  <c r="M346" i="6" s="1"/>
  <c r="M84" i="6" s="1"/>
  <c r="AO384" i="6"/>
  <c r="AO388" i="6" s="1"/>
  <c r="AO390" i="6" s="1"/>
  <c r="AO93" i="6" s="1"/>
  <c r="AA373" i="6"/>
  <c r="AA374" i="6" s="1"/>
  <c r="AA263" i="6"/>
  <c r="AA264" i="6" s="1"/>
  <c r="W252" i="6"/>
  <c r="W256" i="6" s="1"/>
  <c r="W258" i="6" s="1"/>
  <c r="W76" i="6" s="1"/>
  <c r="Q329" i="6"/>
  <c r="Q330" i="6" s="1"/>
  <c r="U219" i="6"/>
  <c r="U223" i="6" s="1"/>
  <c r="U225" i="6" s="1"/>
  <c r="U73" i="6" s="1"/>
  <c r="AK362" i="6"/>
  <c r="AK363" i="6" s="1"/>
  <c r="M197" i="6"/>
  <c r="M198" i="6" s="1"/>
  <c r="AS340" i="6"/>
  <c r="AS345" i="6" s="1"/>
  <c r="AU351" i="6"/>
  <c r="AU356" i="6" s="1"/>
  <c r="O186" i="6"/>
  <c r="O190" i="6" s="1"/>
  <c r="O192" i="6" s="1"/>
  <c r="O70" i="6" s="1"/>
  <c r="O230" i="6"/>
  <c r="O231" i="6" s="1"/>
  <c r="W318" i="6"/>
  <c r="W319" i="6" s="1"/>
  <c r="W230" i="6"/>
  <c r="W231" i="6" s="1"/>
  <c r="AI329" i="6"/>
  <c r="AI330" i="6" s="1"/>
  <c r="AE329" i="6"/>
  <c r="AE333" i="6" s="1"/>
  <c r="AE335" i="6" s="1"/>
  <c r="AE83" i="6" s="1"/>
  <c r="AE296" i="6"/>
  <c r="AE297" i="6" s="1"/>
  <c r="Q274" i="6"/>
  <c r="Q278" i="6" s="1"/>
  <c r="Q280" i="6" s="1"/>
  <c r="Q78" i="6" s="1"/>
  <c r="Q384" i="6"/>
  <c r="Q388" i="6" s="1"/>
  <c r="Q390" i="6" s="1"/>
  <c r="Q93" i="6" s="1"/>
  <c r="Y351" i="6"/>
  <c r="Y355" i="6" s="1"/>
  <c r="Y357" i="6" s="1"/>
  <c r="Y85" i="6" s="1"/>
  <c r="Y329" i="6"/>
  <c r="Y333" i="6" s="1"/>
  <c r="Y335" i="6" s="1"/>
  <c r="Y83" i="6" s="1"/>
  <c r="U362" i="6"/>
  <c r="U363" i="6" s="1"/>
  <c r="U373" i="6"/>
  <c r="U374" i="6" s="1"/>
  <c r="AM351" i="6"/>
  <c r="AM352" i="6" s="1"/>
  <c r="AG384" i="6"/>
  <c r="AG385" i="6" s="1"/>
  <c r="AK351" i="6"/>
  <c r="AK352" i="6" s="1"/>
  <c r="S263" i="6"/>
  <c r="S267" i="6" s="1"/>
  <c r="S269" i="6" s="1"/>
  <c r="S77" i="6" s="1"/>
  <c r="S219" i="6"/>
  <c r="S223" i="6" s="1"/>
  <c r="S225" i="6" s="1"/>
  <c r="S73" i="6" s="1"/>
  <c r="AQ351" i="6"/>
  <c r="AQ355" i="6" s="1"/>
  <c r="AQ357" i="6" s="1"/>
  <c r="AQ85" i="6" s="1"/>
  <c r="AC373" i="6"/>
  <c r="AC374" i="6" s="1"/>
  <c r="AC318" i="6"/>
  <c r="AC319" i="6" s="1"/>
  <c r="M285" i="6"/>
  <c r="M286" i="6" s="1"/>
  <c r="M318" i="6"/>
  <c r="M319" i="6" s="1"/>
  <c r="AO340" i="6"/>
  <c r="AO341" i="6" s="1"/>
  <c r="AA307" i="6"/>
  <c r="AA311" i="6" s="1"/>
  <c r="AA313" i="6" s="1"/>
  <c r="AA81" i="6" s="1"/>
  <c r="AA274" i="6"/>
  <c r="AA275" i="6" s="1"/>
  <c r="AE307" i="6"/>
  <c r="AE308" i="6" s="1"/>
  <c r="AS384" i="6"/>
  <c r="AS388" i="6" s="1"/>
  <c r="AS390" i="6" s="1"/>
  <c r="AS93" i="6" s="1"/>
  <c r="AU362" i="6"/>
  <c r="AU366" i="6" s="1"/>
  <c r="AU368" i="6" s="1"/>
  <c r="AU86" i="6" s="1"/>
  <c r="O318" i="6"/>
  <c r="O322" i="6" s="1"/>
  <c r="O324" i="6" s="1"/>
  <c r="O82" i="6" s="1"/>
  <c r="O329" i="6"/>
  <c r="O333" i="6" s="1"/>
  <c r="O335" i="6" s="1"/>
  <c r="O83" i="6" s="1"/>
  <c r="W241" i="6"/>
  <c r="W245" i="6" s="1"/>
  <c r="W247" i="6" s="1"/>
  <c r="W75" i="6" s="1"/>
  <c r="W373" i="6"/>
  <c r="W377" i="6" s="1"/>
  <c r="W379" i="6" s="1"/>
  <c r="W87" i="6" s="1"/>
  <c r="AI340" i="6"/>
  <c r="AI344" i="6" s="1"/>
  <c r="AI346" i="6" s="1"/>
  <c r="AI84" i="6" s="1"/>
  <c r="AE362" i="6"/>
  <c r="AE366" i="6" s="1"/>
  <c r="AE368" i="6" s="1"/>
  <c r="AE86" i="6" s="1"/>
  <c r="Q285" i="6"/>
  <c r="Q286" i="6" s="1"/>
  <c r="Q186" i="6"/>
  <c r="Q191" i="6" s="1"/>
  <c r="Y285" i="6"/>
  <c r="Y286" i="6" s="1"/>
  <c r="Y263" i="6"/>
  <c r="Y264" i="6" s="1"/>
  <c r="U241" i="6"/>
  <c r="U245" i="6" s="1"/>
  <c r="U247" i="6" s="1"/>
  <c r="U75" i="6" s="1"/>
  <c r="U340" i="6"/>
  <c r="U341" i="6" s="1"/>
  <c r="AM307" i="6"/>
  <c r="AM312" i="6" s="1"/>
  <c r="BA384" i="6"/>
  <c r="BA389" i="6" s="1"/>
  <c r="AG351" i="6"/>
  <c r="AG352" i="6" s="1"/>
  <c r="AK296" i="6"/>
  <c r="AK301" i="6" s="1"/>
  <c r="S241" i="6"/>
  <c r="S245" i="6" s="1"/>
  <c r="S247" i="6" s="1"/>
  <c r="S75" i="6" s="1"/>
  <c r="S296" i="6"/>
  <c r="S297" i="6" s="1"/>
  <c r="S329" i="6"/>
  <c r="S330" i="6" s="1"/>
  <c r="AQ362" i="6"/>
  <c r="AQ366" i="6" s="1"/>
  <c r="AQ368" i="6" s="1"/>
  <c r="AQ86" i="6" s="1"/>
  <c r="AC252" i="6"/>
  <c r="AC257" i="6" s="1"/>
  <c r="AC351" i="6"/>
  <c r="AC355" i="6" s="1"/>
  <c r="AC357" i="6" s="1"/>
  <c r="AC85" i="6" s="1"/>
  <c r="M241" i="6"/>
  <c r="M242" i="6" s="1"/>
  <c r="M175" i="6"/>
  <c r="M176" i="6" s="1"/>
  <c r="AO351" i="6"/>
  <c r="AO355" i="6" s="1"/>
  <c r="AO357" i="6" s="1"/>
  <c r="AO85" i="6" s="1"/>
  <c r="AA340" i="6"/>
  <c r="AA341" i="6" s="1"/>
  <c r="I344" i="7" l="1"/>
  <c r="I346" i="7" s="1"/>
  <c r="I84" i="7" s="1"/>
  <c r="O377" i="6"/>
  <c r="O379" i="6" s="1"/>
  <c r="O87" i="6" s="1"/>
  <c r="G179" i="7"/>
  <c r="G181" i="7" s="1"/>
  <c r="G69" i="7" s="1"/>
  <c r="M311" i="6"/>
  <c r="M313" i="6" s="1"/>
  <c r="M81" i="6" s="1"/>
  <c r="U344" i="7"/>
  <c r="U346" i="7" s="1"/>
  <c r="U84" i="7" s="1"/>
  <c r="Q322" i="7"/>
  <c r="Q324" i="7" s="1"/>
  <c r="Q82" i="7" s="1"/>
  <c r="O366" i="7"/>
  <c r="O368" i="7" s="1"/>
  <c r="O86" i="7" s="1"/>
  <c r="G132" i="7"/>
  <c r="I264" i="7"/>
  <c r="AW366" i="7"/>
  <c r="AW368" i="7" s="1"/>
  <c r="AW86" i="7" s="1"/>
  <c r="K256" i="7"/>
  <c r="K258" i="7" s="1"/>
  <c r="K76" i="7" s="1"/>
  <c r="O366" i="6"/>
  <c r="O368" i="6" s="1"/>
  <c r="O86" i="6" s="1"/>
  <c r="AK311" i="6"/>
  <c r="AK313" i="6" s="1"/>
  <c r="AK81" i="6" s="1"/>
  <c r="Y363" i="6"/>
  <c r="K330" i="7"/>
  <c r="U220" i="7"/>
  <c r="AE275" i="6"/>
  <c r="Q198" i="7"/>
  <c r="AY374" i="7"/>
  <c r="U264" i="7"/>
  <c r="AC256" i="7"/>
  <c r="AC258" i="7" s="1"/>
  <c r="AC76" i="7" s="1"/>
  <c r="M289" i="6"/>
  <c r="M291" i="6" s="1"/>
  <c r="M79" i="6" s="1"/>
  <c r="W278" i="7"/>
  <c r="W280" i="7" s="1"/>
  <c r="W78" i="7" s="1"/>
  <c r="AG388" i="7"/>
  <c r="AG390" i="7" s="1"/>
  <c r="AG93" i="7" s="1"/>
  <c r="Q385" i="7"/>
  <c r="Y231" i="6"/>
  <c r="G242" i="7"/>
  <c r="G143" i="7"/>
  <c r="Q286" i="7"/>
  <c r="E388" i="7"/>
  <c r="E390" i="7" s="1"/>
  <c r="E93" i="7" s="1"/>
  <c r="AG363" i="7"/>
  <c r="S352" i="7"/>
  <c r="AC366" i="7"/>
  <c r="AC368" i="7" s="1"/>
  <c r="AC86" i="7" s="1"/>
  <c r="AQ333" i="7"/>
  <c r="AQ335" i="7" s="1"/>
  <c r="AQ83" i="7" s="1"/>
  <c r="AC319" i="7"/>
  <c r="E146" i="7"/>
  <c r="E148" i="7" s="1"/>
  <c r="E66" i="7" s="1"/>
  <c r="S201" i="7"/>
  <c r="S203" i="7" s="1"/>
  <c r="S71" i="7" s="1"/>
  <c r="Y377" i="7"/>
  <c r="Y379" i="7" s="1"/>
  <c r="Y87" i="7" s="1"/>
  <c r="G297" i="7"/>
  <c r="E311" i="7"/>
  <c r="E313" i="7" s="1"/>
  <c r="E81" i="7" s="1"/>
  <c r="AA311" i="7"/>
  <c r="AA313" i="7" s="1"/>
  <c r="AA81" i="7" s="1"/>
  <c r="E231" i="7"/>
  <c r="AC253" i="7"/>
  <c r="E220" i="7"/>
  <c r="M366" i="7"/>
  <c r="M368" i="7" s="1"/>
  <c r="M86" i="7" s="1"/>
  <c r="G385" i="7"/>
  <c r="BA388" i="6"/>
  <c r="BA390" i="6" s="1"/>
  <c r="BA93" i="6" s="1"/>
  <c r="BA96" i="6" s="1"/>
  <c r="BA25" i="6" s="1"/>
  <c r="BA27" i="6" s="1"/>
  <c r="BA34" i="6" s="1"/>
  <c r="BA38" i="6" s="1"/>
  <c r="W234" i="7"/>
  <c r="W236" i="7" s="1"/>
  <c r="W74" i="7" s="1"/>
  <c r="AE374" i="7"/>
  <c r="AG374" i="6"/>
  <c r="O242" i="6"/>
  <c r="AW363" i="6"/>
  <c r="AE322" i="7"/>
  <c r="AE324" i="7" s="1"/>
  <c r="AE82" i="7" s="1"/>
  <c r="AO341" i="7"/>
  <c r="AI366" i="7"/>
  <c r="AI368" i="7" s="1"/>
  <c r="AI86" i="7" s="1"/>
  <c r="AG308" i="7"/>
  <c r="AE278" i="7"/>
  <c r="AE280" i="7" s="1"/>
  <c r="AE78" i="7" s="1"/>
  <c r="M187" i="7"/>
  <c r="AG374" i="7"/>
  <c r="Q245" i="7"/>
  <c r="Q247" i="7" s="1"/>
  <c r="Q75" i="7" s="1"/>
  <c r="U242" i="7"/>
  <c r="U330" i="7"/>
  <c r="AG300" i="6"/>
  <c r="AG302" i="6" s="1"/>
  <c r="AG80" i="6" s="1"/>
  <c r="E121" i="7"/>
  <c r="M341" i="7"/>
  <c r="AM344" i="7"/>
  <c r="AM346" i="7" s="1"/>
  <c r="AM84" i="7" s="1"/>
  <c r="AA278" i="7"/>
  <c r="AA280" i="7" s="1"/>
  <c r="AA78" i="7" s="1"/>
  <c r="I297" i="7"/>
  <c r="AC300" i="7"/>
  <c r="AC302" i="7" s="1"/>
  <c r="AC80" i="7" s="1"/>
  <c r="U366" i="7"/>
  <c r="U368" i="7" s="1"/>
  <c r="U86" i="7" s="1"/>
  <c r="AG333" i="7"/>
  <c r="AG335" i="7" s="1"/>
  <c r="AG83" i="7" s="1"/>
  <c r="W220" i="7"/>
  <c r="Q253" i="7"/>
  <c r="E289" i="7"/>
  <c r="E291" i="7" s="1"/>
  <c r="E79" i="7" s="1"/>
  <c r="AQ366" i="7"/>
  <c r="AQ368" i="7" s="1"/>
  <c r="AQ86" i="7" s="1"/>
  <c r="AG297" i="7"/>
  <c r="M333" i="7"/>
  <c r="M335" i="7" s="1"/>
  <c r="M83" i="7" s="1"/>
  <c r="K264" i="7"/>
  <c r="AA264" i="7"/>
  <c r="AM374" i="7"/>
  <c r="AC264" i="7"/>
  <c r="O297" i="7"/>
  <c r="W377" i="7"/>
  <c r="W379" i="7" s="1"/>
  <c r="W87" i="7" s="1"/>
  <c r="I165" i="7"/>
  <c r="G363" i="7"/>
  <c r="I289" i="7"/>
  <c r="I291" i="7" s="1"/>
  <c r="I79" i="7" s="1"/>
  <c r="Y385" i="7"/>
  <c r="G223" i="7"/>
  <c r="G225" i="7" s="1"/>
  <c r="G73" i="7" s="1"/>
  <c r="S341" i="7"/>
  <c r="Q300" i="7"/>
  <c r="Q302" i="7" s="1"/>
  <c r="Q80" i="7" s="1"/>
  <c r="AM385" i="7"/>
  <c r="Y275" i="7"/>
  <c r="K209" i="7"/>
  <c r="S333" i="7"/>
  <c r="S335" i="7" s="1"/>
  <c r="S83" i="7" s="1"/>
  <c r="I388" i="7"/>
  <c r="I390" i="7" s="1"/>
  <c r="I93" i="7" s="1"/>
  <c r="AM363" i="7"/>
  <c r="AE311" i="7"/>
  <c r="AE313" i="7" s="1"/>
  <c r="AE81" i="7" s="1"/>
  <c r="Q223" i="7"/>
  <c r="Q225" i="7" s="1"/>
  <c r="Q73" i="7" s="1"/>
  <c r="AK344" i="7"/>
  <c r="AK346" i="7" s="1"/>
  <c r="AK84" i="7" s="1"/>
  <c r="AC388" i="7"/>
  <c r="AC390" i="7" s="1"/>
  <c r="AC93" i="7" s="1"/>
  <c r="I333" i="7"/>
  <c r="I335" i="7" s="1"/>
  <c r="I83" i="7" s="1"/>
  <c r="W388" i="7"/>
  <c r="W390" i="7" s="1"/>
  <c r="W93" i="7" s="1"/>
  <c r="I275" i="7"/>
  <c r="AA297" i="7"/>
  <c r="I179" i="7"/>
  <c r="I181" i="7" s="1"/>
  <c r="I69" i="7" s="1"/>
  <c r="E374" i="7"/>
  <c r="K190" i="7"/>
  <c r="K192" i="7" s="1"/>
  <c r="K70" i="7" s="1"/>
  <c r="AC278" i="7"/>
  <c r="AC280" i="7" s="1"/>
  <c r="AC78" i="7" s="1"/>
  <c r="I355" i="7"/>
  <c r="I357" i="7" s="1"/>
  <c r="I85" i="7" s="1"/>
  <c r="Y264" i="7"/>
  <c r="U289" i="7"/>
  <c r="U291" i="7" s="1"/>
  <c r="U79" i="7" s="1"/>
  <c r="O322" i="7"/>
  <c r="O324" i="7" s="1"/>
  <c r="O82" i="7" s="1"/>
  <c r="S319" i="7"/>
  <c r="AE344" i="7"/>
  <c r="AE346" i="7" s="1"/>
  <c r="AE84" i="7" s="1"/>
  <c r="I308" i="7"/>
  <c r="U300" i="7"/>
  <c r="U302" i="7" s="1"/>
  <c r="U80" i="7" s="1"/>
  <c r="Q278" i="7"/>
  <c r="Q280" i="7" s="1"/>
  <c r="Q78" i="7" s="1"/>
  <c r="AO355" i="7"/>
  <c r="AO357" i="7" s="1"/>
  <c r="AO85" i="7" s="1"/>
  <c r="E201" i="7"/>
  <c r="E203" i="7" s="1"/>
  <c r="E71" i="7" s="1"/>
  <c r="I220" i="7"/>
  <c r="K355" i="7"/>
  <c r="K357" i="7" s="1"/>
  <c r="K85" i="7" s="1"/>
  <c r="AO322" i="6"/>
  <c r="AO324" i="6" s="1"/>
  <c r="AO82" i="6" s="1"/>
  <c r="AI297" i="7"/>
  <c r="W322" i="7"/>
  <c r="W324" i="7" s="1"/>
  <c r="W82" i="7" s="1"/>
  <c r="O333" i="7"/>
  <c r="O335" i="7" s="1"/>
  <c r="O83" i="7" s="1"/>
  <c r="M322" i="7"/>
  <c r="M324" i="7" s="1"/>
  <c r="M82" i="7" s="1"/>
  <c r="E330" i="7"/>
  <c r="I366" i="7"/>
  <c r="I368" i="7" s="1"/>
  <c r="I86" i="7" s="1"/>
  <c r="S385" i="7"/>
  <c r="O190" i="7"/>
  <c r="O192" i="7" s="1"/>
  <c r="O70" i="7" s="1"/>
  <c r="I209" i="7"/>
  <c r="S198" i="7"/>
  <c r="AI286" i="7"/>
  <c r="M278" i="7"/>
  <c r="M280" i="7" s="1"/>
  <c r="M78" i="7" s="1"/>
  <c r="Q352" i="7"/>
  <c r="E190" i="7"/>
  <c r="E192" i="7" s="1"/>
  <c r="E70" i="7" s="1"/>
  <c r="M256" i="7"/>
  <c r="M258" i="7" s="1"/>
  <c r="M76" i="7" s="1"/>
  <c r="S278" i="7"/>
  <c r="S280" i="7" s="1"/>
  <c r="S78" i="7" s="1"/>
  <c r="Q366" i="7"/>
  <c r="Q368" i="7" s="1"/>
  <c r="Q86" i="7" s="1"/>
  <c r="Y245" i="7"/>
  <c r="Y247" i="7" s="1"/>
  <c r="Y75" i="7" s="1"/>
  <c r="AI311" i="7"/>
  <c r="AI313" i="7" s="1"/>
  <c r="AI81" i="7" s="1"/>
  <c r="W355" i="7"/>
  <c r="W357" i="7" s="1"/>
  <c r="W85" i="7" s="1"/>
  <c r="AC352" i="6"/>
  <c r="Y234" i="6"/>
  <c r="Y236" i="6" s="1"/>
  <c r="Y74" i="6" s="1"/>
  <c r="AE264" i="6"/>
  <c r="AM388" i="6"/>
  <c r="AM390" i="6" s="1"/>
  <c r="AM93" i="6" s="1"/>
  <c r="Y275" i="6"/>
  <c r="W344" i="6"/>
  <c r="W346" i="6" s="1"/>
  <c r="W84" i="6" s="1"/>
  <c r="O209" i="6"/>
  <c r="M212" i="6"/>
  <c r="M214" i="6" s="1"/>
  <c r="M72" i="6" s="1"/>
  <c r="AG311" i="6"/>
  <c r="AG313" i="6" s="1"/>
  <c r="AG81" i="6" s="1"/>
  <c r="AG333" i="6"/>
  <c r="AG335" i="6" s="1"/>
  <c r="AG83" i="6" s="1"/>
  <c r="Q201" i="6"/>
  <c r="Q203" i="6" s="1"/>
  <c r="Q71" i="6" s="1"/>
  <c r="E319" i="7"/>
  <c r="K311" i="7"/>
  <c r="K313" i="7" s="1"/>
  <c r="K81" i="7" s="1"/>
  <c r="AA344" i="7"/>
  <c r="AA346" i="7" s="1"/>
  <c r="AA84" i="7" s="1"/>
  <c r="M179" i="7"/>
  <c r="M181" i="7" s="1"/>
  <c r="M69" i="7" s="1"/>
  <c r="O385" i="7"/>
  <c r="AK322" i="7"/>
  <c r="AK324" i="7" s="1"/>
  <c r="AK82" i="7" s="1"/>
  <c r="K231" i="7"/>
  <c r="G154" i="7"/>
  <c r="AO385" i="7"/>
  <c r="AK377" i="7"/>
  <c r="AK379" i="7" s="1"/>
  <c r="AK87" i="7" s="1"/>
  <c r="K297" i="7"/>
  <c r="AA242" i="7"/>
  <c r="G311" i="7"/>
  <c r="G313" i="7" s="1"/>
  <c r="G81" i="7" s="1"/>
  <c r="AI330" i="7"/>
  <c r="AM322" i="7"/>
  <c r="AM324" i="7" s="1"/>
  <c r="AM82" i="7" s="1"/>
  <c r="Y333" i="7"/>
  <c r="Y335" i="7" s="1"/>
  <c r="Y83" i="7" s="1"/>
  <c r="W223" i="7"/>
  <c r="W225" i="7" s="1"/>
  <c r="W73" i="7" s="1"/>
  <c r="AI352" i="7"/>
  <c r="AA322" i="7"/>
  <c r="AA324" i="7" s="1"/>
  <c r="AA82" i="7" s="1"/>
  <c r="K168" i="7"/>
  <c r="K170" i="7" s="1"/>
  <c r="K68" i="7" s="1"/>
  <c r="AU385" i="7"/>
  <c r="Q341" i="7"/>
  <c r="I319" i="7"/>
  <c r="AQ374" i="7"/>
  <c r="S377" i="7"/>
  <c r="S379" i="7" s="1"/>
  <c r="S87" i="7" s="1"/>
  <c r="Y322" i="7"/>
  <c r="Y324" i="7" s="1"/>
  <c r="Y82" i="7" s="1"/>
  <c r="AS363" i="7"/>
  <c r="G333" i="7"/>
  <c r="G335" i="7" s="1"/>
  <c r="G83" i="7" s="1"/>
  <c r="AE267" i="6"/>
  <c r="AE269" i="6" s="1"/>
  <c r="AE77" i="6" s="1"/>
  <c r="AA333" i="6"/>
  <c r="AA335" i="6" s="1"/>
  <c r="AA83" i="6" s="1"/>
  <c r="AA366" i="6"/>
  <c r="AA368" i="6" s="1"/>
  <c r="AA86" i="6" s="1"/>
  <c r="M286" i="7"/>
  <c r="I190" i="7"/>
  <c r="I192" i="7" s="1"/>
  <c r="I70" i="7" s="1"/>
  <c r="U212" i="7"/>
  <c r="U214" i="7" s="1"/>
  <c r="U72" i="7" s="1"/>
  <c r="S366" i="7"/>
  <c r="S368" i="7" s="1"/>
  <c r="S86" i="7" s="1"/>
  <c r="G286" i="7"/>
  <c r="O377" i="7"/>
  <c r="O379" i="7" s="1"/>
  <c r="O87" i="7" s="1"/>
  <c r="AU355" i="7"/>
  <c r="AU357" i="7" s="1"/>
  <c r="AU85" i="7" s="1"/>
  <c r="U231" i="7"/>
  <c r="G198" i="7"/>
  <c r="AI319" i="7"/>
  <c r="AK363" i="7"/>
  <c r="W363" i="7"/>
  <c r="Q234" i="7"/>
  <c r="Q236" i="7" s="1"/>
  <c r="Q74" i="7" s="1"/>
  <c r="M355" i="7"/>
  <c r="M357" i="7" s="1"/>
  <c r="M85" i="7" s="1"/>
  <c r="AG322" i="7"/>
  <c r="AG324" i="7" s="1"/>
  <c r="AG82" i="7" s="1"/>
  <c r="AK385" i="7"/>
  <c r="AE267" i="7"/>
  <c r="AE269" i="7" s="1"/>
  <c r="AE77" i="7" s="1"/>
  <c r="Q333" i="7"/>
  <c r="Q335" i="7" s="1"/>
  <c r="Q83" i="7" s="1"/>
  <c r="E278" i="7"/>
  <c r="E280" i="7" s="1"/>
  <c r="E78" i="7" s="1"/>
  <c r="U256" i="7"/>
  <c r="U258" i="7" s="1"/>
  <c r="U76" i="7" s="1"/>
  <c r="AC308" i="7"/>
  <c r="AQ363" i="6"/>
  <c r="AE286" i="6"/>
  <c r="AE388" i="6"/>
  <c r="AE390" i="6" s="1"/>
  <c r="AE93" i="6" s="1"/>
  <c r="O300" i="6"/>
  <c r="O302" i="6" s="1"/>
  <c r="O80" i="6" s="1"/>
  <c r="AW374" i="6"/>
  <c r="AO374" i="6"/>
  <c r="S201" i="6"/>
  <c r="S203" i="6" s="1"/>
  <c r="S71" i="6" s="1"/>
  <c r="Q220" i="6"/>
  <c r="E124" i="7"/>
  <c r="E126" i="7" s="1"/>
  <c r="E64" i="7" s="1"/>
  <c r="BG64" i="7" s="1"/>
  <c r="AC377" i="7"/>
  <c r="AC379" i="7" s="1"/>
  <c r="AC87" i="7" s="1"/>
  <c r="O256" i="7"/>
  <c r="O258" i="7" s="1"/>
  <c r="O76" i="7" s="1"/>
  <c r="AU352" i="7"/>
  <c r="AG286" i="7"/>
  <c r="G165" i="7"/>
  <c r="O234" i="7"/>
  <c r="O236" i="7" s="1"/>
  <c r="O74" i="7" s="1"/>
  <c r="W286" i="7"/>
  <c r="I143" i="7"/>
  <c r="AQ388" i="7"/>
  <c r="AQ390" i="7" s="1"/>
  <c r="AQ93" i="7" s="1"/>
  <c r="O176" i="7"/>
  <c r="M242" i="7"/>
  <c r="AG352" i="7"/>
  <c r="K198" i="7"/>
  <c r="S234" i="7"/>
  <c r="S236" i="7" s="1"/>
  <c r="S74" i="7" s="1"/>
  <c r="AE264" i="7"/>
  <c r="O198" i="7"/>
  <c r="E344" i="7"/>
  <c r="E346" i="7" s="1"/>
  <c r="E84" i="7" s="1"/>
  <c r="AK330" i="7"/>
  <c r="K242" i="7"/>
  <c r="AA352" i="7"/>
  <c r="AO363" i="7"/>
  <c r="AC330" i="7"/>
  <c r="Q300" i="6"/>
  <c r="Q302" i="6" s="1"/>
  <c r="Q80" i="6" s="1"/>
  <c r="AK330" i="6"/>
  <c r="Y388" i="6"/>
  <c r="Y390" i="6" s="1"/>
  <c r="Y93" i="6" s="1"/>
  <c r="AG278" i="6"/>
  <c r="AG280" i="6" s="1"/>
  <c r="AG78" i="6" s="1"/>
  <c r="M311" i="7"/>
  <c r="M313" i="7" s="1"/>
  <c r="M81" i="7" s="1"/>
  <c r="Q209" i="7"/>
  <c r="U388" i="7"/>
  <c r="U390" i="7" s="1"/>
  <c r="U93" i="7" s="1"/>
  <c r="K157" i="7"/>
  <c r="K159" i="7" s="1"/>
  <c r="K67" i="7" s="1"/>
  <c r="AO374" i="7"/>
  <c r="K374" i="7"/>
  <c r="K179" i="7"/>
  <c r="K181" i="7" s="1"/>
  <c r="K69" i="7" s="1"/>
  <c r="Y341" i="7"/>
  <c r="O179" i="7"/>
  <c r="O181" i="7" s="1"/>
  <c r="O69" i="7" s="1"/>
  <c r="K289" i="7"/>
  <c r="K291" i="7" s="1"/>
  <c r="K79" i="7" s="1"/>
  <c r="K363" i="7"/>
  <c r="S297" i="7"/>
  <c r="Q187" i="7"/>
  <c r="I253" i="7"/>
  <c r="S242" i="6"/>
  <c r="AE322" i="6"/>
  <c r="AE324" i="6" s="1"/>
  <c r="AE82" i="6" s="1"/>
  <c r="AI300" i="6"/>
  <c r="AI302" i="6" s="1"/>
  <c r="AI80" i="6" s="1"/>
  <c r="Y245" i="6"/>
  <c r="Y247" i="6" s="1"/>
  <c r="Y75" i="6" s="1"/>
  <c r="AA388" i="7"/>
  <c r="AA390" i="7" s="1"/>
  <c r="AA93" i="7" s="1"/>
  <c r="G275" i="7"/>
  <c r="E256" i="7"/>
  <c r="E258" i="7" s="1"/>
  <c r="E76" i="7" s="1"/>
  <c r="AS341" i="7"/>
  <c r="S220" i="7"/>
  <c r="M168" i="7"/>
  <c r="M170" i="7" s="1"/>
  <c r="M68" i="7" s="1"/>
  <c r="M388" i="7"/>
  <c r="M390" i="7" s="1"/>
  <c r="M93" i="7" s="1"/>
  <c r="AO322" i="7"/>
  <c r="AO324" i="7" s="1"/>
  <c r="AO82" i="7" s="1"/>
  <c r="E366" i="7"/>
  <c r="E368" i="7" s="1"/>
  <c r="E86" i="7" s="1"/>
  <c r="AW388" i="7"/>
  <c r="AW390" i="7" s="1"/>
  <c r="AW93" i="7" s="1"/>
  <c r="G212" i="7"/>
  <c r="G214" i="7" s="1"/>
  <c r="G72" i="7" s="1"/>
  <c r="AI289" i="7"/>
  <c r="AI291" i="7" s="1"/>
  <c r="AI79" i="7" s="1"/>
  <c r="AM333" i="7"/>
  <c r="AM335" i="7" s="1"/>
  <c r="AM83" i="7" s="1"/>
  <c r="Q190" i="7"/>
  <c r="Q192" i="7" s="1"/>
  <c r="Q70" i="7" s="1"/>
  <c r="S289" i="7"/>
  <c r="S291" i="7" s="1"/>
  <c r="S79" i="7" s="1"/>
  <c r="M179" i="6"/>
  <c r="M181" i="6" s="1"/>
  <c r="M69" i="6" s="1"/>
  <c r="AG355" i="6"/>
  <c r="AG357" i="6" s="1"/>
  <c r="AG85" i="6" s="1"/>
  <c r="AS385" i="6"/>
  <c r="U220" i="6"/>
  <c r="AO385" i="6"/>
  <c r="AA289" i="6"/>
  <c r="AA291" i="6" s="1"/>
  <c r="AA79" i="6" s="1"/>
  <c r="AC388" i="6"/>
  <c r="AC390" i="6" s="1"/>
  <c r="AC93" i="6" s="1"/>
  <c r="S344" i="6"/>
  <c r="S346" i="6" s="1"/>
  <c r="S84" i="6" s="1"/>
  <c r="M234" i="6"/>
  <c r="M236" i="6" s="1"/>
  <c r="M74" i="6" s="1"/>
  <c r="Q267" i="6"/>
  <c r="Q269" i="6" s="1"/>
  <c r="Q77" i="6" s="1"/>
  <c r="W308" i="6"/>
  <c r="AA300" i="6"/>
  <c r="AA302" i="6" s="1"/>
  <c r="AA80" i="6" s="1"/>
  <c r="S256" i="6"/>
  <c r="S258" i="6" s="1"/>
  <c r="S76" i="6" s="1"/>
  <c r="Q253" i="6"/>
  <c r="O267" i="6"/>
  <c r="O269" i="6" s="1"/>
  <c r="O77" i="6" s="1"/>
  <c r="O289" i="6"/>
  <c r="O291" i="6" s="1"/>
  <c r="O79" i="6" s="1"/>
  <c r="O355" i="7"/>
  <c r="O357" i="7" s="1"/>
  <c r="O85" i="7" s="1"/>
  <c r="Q308" i="7"/>
  <c r="E212" i="7"/>
  <c r="E214" i="7" s="1"/>
  <c r="E72" i="7" s="1"/>
  <c r="I242" i="7"/>
  <c r="AK308" i="7"/>
  <c r="AS355" i="7"/>
  <c r="AS357" i="7" s="1"/>
  <c r="AS85" i="7" s="1"/>
  <c r="W300" i="7"/>
  <c r="W302" i="7" s="1"/>
  <c r="W80" i="7" s="1"/>
  <c r="S264" i="7"/>
  <c r="AE289" i="7"/>
  <c r="AE291" i="7" s="1"/>
  <c r="AE79" i="7" s="1"/>
  <c r="BA385" i="7"/>
  <c r="M231" i="7"/>
  <c r="AI385" i="7"/>
  <c r="E168" i="7"/>
  <c r="E170" i="7" s="1"/>
  <c r="E68" i="7" s="1"/>
  <c r="I157" i="7"/>
  <c r="I159" i="7" s="1"/>
  <c r="I67" i="7" s="1"/>
  <c r="K154" i="7"/>
  <c r="W330" i="7"/>
  <c r="AE297" i="7"/>
  <c r="AU377" i="7"/>
  <c r="AU379" i="7" s="1"/>
  <c r="AU87" i="7" s="1"/>
  <c r="M264" i="7"/>
  <c r="O209" i="7"/>
  <c r="AG341" i="7"/>
  <c r="AK300" i="7"/>
  <c r="AK302" i="7" s="1"/>
  <c r="AK80" i="7" s="1"/>
  <c r="K223" i="7"/>
  <c r="K225" i="7" s="1"/>
  <c r="K73" i="7" s="1"/>
  <c r="S253" i="7"/>
  <c r="AE352" i="7"/>
  <c r="AG278" i="7"/>
  <c r="AG280" i="7" s="1"/>
  <c r="AG78" i="7" s="1"/>
  <c r="I198" i="7"/>
  <c r="Y297" i="7"/>
  <c r="U374" i="7"/>
  <c r="AA245" i="7"/>
  <c r="AA247" i="7" s="1"/>
  <c r="AA75" i="7" s="1"/>
  <c r="G253" i="7"/>
  <c r="AC355" i="7"/>
  <c r="AC357" i="7" s="1"/>
  <c r="AC85" i="7" s="1"/>
  <c r="AO319" i="7"/>
  <c r="O289" i="7"/>
  <c r="O291" i="7" s="1"/>
  <c r="O79" i="7" s="1"/>
  <c r="E264" i="7"/>
  <c r="U278" i="7"/>
  <c r="U280" i="7" s="1"/>
  <c r="U78" i="7" s="1"/>
  <c r="K385" i="7"/>
  <c r="W308" i="7"/>
  <c r="AA374" i="7"/>
  <c r="AC289" i="7"/>
  <c r="AC291" i="7" s="1"/>
  <c r="AC79" i="7" s="1"/>
  <c r="AO333" i="7"/>
  <c r="AO335" i="7" s="1"/>
  <c r="AO83" i="7" s="1"/>
  <c r="M198" i="7"/>
  <c r="O242" i="7"/>
  <c r="E297" i="7"/>
  <c r="K341" i="7"/>
  <c r="W344" i="7"/>
  <c r="W346" i="7" s="1"/>
  <c r="W84" i="7" s="1"/>
  <c r="G377" i="7"/>
  <c r="G379" i="7" s="1"/>
  <c r="G87" i="7" s="1"/>
  <c r="E176" i="7"/>
  <c r="Y308" i="7"/>
  <c r="M374" i="7"/>
  <c r="AS374" i="7"/>
  <c r="AE385" i="7"/>
  <c r="G231" i="7"/>
  <c r="AQ341" i="7"/>
  <c r="U355" i="7"/>
  <c r="U357" i="7" s="1"/>
  <c r="U85" i="7" s="1"/>
  <c r="AA330" i="7"/>
  <c r="AK297" i="7"/>
  <c r="Q289" i="6"/>
  <c r="Q291" i="6" s="1"/>
  <c r="Q79" i="6" s="1"/>
  <c r="O319" i="6"/>
  <c r="AG388" i="6"/>
  <c r="AG390" i="6" s="1"/>
  <c r="AG93" i="6" s="1"/>
  <c r="S212" i="6"/>
  <c r="S214" i="6" s="1"/>
  <c r="S72" i="6" s="1"/>
  <c r="AM366" i="6"/>
  <c r="AM368" i="6" s="1"/>
  <c r="AM86" i="6" s="1"/>
  <c r="Y253" i="6"/>
  <c r="AG319" i="6"/>
  <c r="BA388" i="7"/>
  <c r="BA390" i="7" s="1"/>
  <c r="BA93" i="7" s="1"/>
  <c r="BA96" i="7" s="1"/>
  <c r="BA25" i="7" s="1"/>
  <c r="BA27" i="7" s="1"/>
  <c r="AM352" i="7"/>
  <c r="M297" i="7"/>
  <c r="E135" i="7"/>
  <c r="E137" i="7" s="1"/>
  <c r="E65" i="7" s="1"/>
  <c r="Y253" i="7"/>
  <c r="AQ352" i="7"/>
  <c r="K275" i="7"/>
  <c r="AA253" i="7"/>
  <c r="AC341" i="7"/>
  <c r="W253" i="7"/>
  <c r="G322" i="7"/>
  <c r="G324" i="7" s="1"/>
  <c r="G82" i="7" s="1"/>
  <c r="AA363" i="7"/>
  <c r="O275" i="7"/>
  <c r="Y352" i="7"/>
  <c r="W242" i="7"/>
  <c r="AE330" i="7"/>
  <c r="G352" i="7"/>
  <c r="M245" i="6"/>
  <c r="M247" i="6" s="1"/>
  <c r="M75" i="6" s="1"/>
  <c r="AE300" i="6"/>
  <c r="AE302" i="6" s="1"/>
  <c r="AE80" i="6" s="1"/>
  <c r="Q333" i="6"/>
  <c r="Q335" i="6" s="1"/>
  <c r="Q83" i="6" s="1"/>
  <c r="M168" i="6"/>
  <c r="M170" i="6" s="1"/>
  <c r="M68" i="6" s="1"/>
  <c r="BG68" i="6" s="1"/>
  <c r="Y374" i="6"/>
  <c r="AU366" i="7"/>
  <c r="AU368" i="7" s="1"/>
  <c r="AU86" i="7" s="1"/>
  <c r="E352" i="7"/>
  <c r="U209" i="7"/>
  <c r="AI344" i="7"/>
  <c r="AI346" i="7" s="1"/>
  <c r="AI84" i="7" s="1"/>
  <c r="AS344" i="7"/>
  <c r="AS346" i="7" s="1"/>
  <c r="AS84" i="7" s="1"/>
  <c r="AA286" i="7"/>
  <c r="G135" i="7"/>
  <c r="G137" i="7" s="1"/>
  <c r="G65" i="7" s="1"/>
  <c r="M209" i="7"/>
  <c r="AW363" i="7"/>
  <c r="O267" i="7"/>
  <c r="O269" i="7" s="1"/>
  <c r="O77" i="7" s="1"/>
  <c r="BG77" i="7" s="1"/>
  <c r="E157" i="7"/>
  <c r="E159" i="7" s="1"/>
  <c r="E67" i="7" s="1"/>
  <c r="I146" i="7"/>
  <c r="I148" i="7" s="1"/>
  <c r="I66" i="7" s="1"/>
  <c r="AK352" i="7"/>
  <c r="O311" i="7"/>
  <c r="O313" i="7" s="1"/>
  <c r="O81" i="7" s="1"/>
  <c r="E242" i="7"/>
  <c r="AS388" i="7"/>
  <c r="AS390" i="7" s="1"/>
  <c r="AS93" i="7" s="1"/>
  <c r="M223" i="7"/>
  <c r="M225" i="7" s="1"/>
  <c r="M73" i="7" s="1"/>
  <c r="AM308" i="7"/>
  <c r="K319" i="7"/>
  <c r="AE366" i="7"/>
  <c r="AE368" i="7" s="1"/>
  <c r="AE86" i="7" s="1"/>
  <c r="G187" i="7"/>
  <c r="AA344" i="6"/>
  <c r="AA346" i="6" s="1"/>
  <c r="AA84" i="6" s="1"/>
  <c r="AI341" i="6"/>
  <c r="AO344" i="6"/>
  <c r="AO346" i="6" s="1"/>
  <c r="AO84" i="6" s="1"/>
  <c r="S220" i="6"/>
  <c r="M201" i="6"/>
  <c r="M203" i="6" s="1"/>
  <c r="M71" i="6" s="1"/>
  <c r="AA267" i="6"/>
  <c r="AA269" i="6" s="1"/>
  <c r="AA77" i="6" s="1"/>
  <c r="AK319" i="6"/>
  <c r="M267" i="6"/>
  <c r="M269" i="6" s="1"/>
  <c r="M77" i="6" s="1"/>
  <c r="AI374" i="6"/>
  <c r="M190" i="6"/>
  <c r="M192" i="6" s="1"/>
  <c r="M70" i="6" s="1"/>
  <c r="W297" i="6"/>
  <c r="AQ385" i="6"/>
  <c r="W289" i="6"/>
  <c r="W291" i="6" s="1"/>
  <c r="W79" i="6" s="1"/>
  <c r="AA319" i="6"/>
  <c r="W333" i="6"/>
  <c r="W335" i="6" s="1"/>
  <c r="W83" i="6" s="1"/>
  <c r="O220" i="7"/>
  <c r="AI377" i="7"/>
  <c r="AI379" i="7" s="1"/>
  <c r="AI87" i="7" s="1"/>
  <c r="I231" i="7"/>
  <c r="AQ330" i="7"/>
  <c r="U319" i="7"/>
  <c r="S209" i="7"/>
  <c r="Y286" i="7"/>
  <c r="S308" i="7"/>
  <c r="O341" i="7"/>
  <c r="Q377" i="7"/>
  <c r="Q379" i="7" s="1"/>
  <c r="Q87" i="7" s="1"/>
  <c r="W264" i="7"/>
  <c r="AW377" i="7"/>
  <c r="AW379" i="7" s="1"/>
  <c r="AW87" i="7" s="1"/>
  <c r="G264" i="7"/>
  <c r="M165" i="7"/>
  <c r="Q264" i="7"/>
  <c r="Y363" i="7"/>
  <c r="AY388" i="7"/>
  <c r="AY390" i="7" s="1"/>
  <c r="AY93" i="7" s="1"/>
  <c r="U311" i="7"/>
  <c r="U313" i="7" s="1"/>
  <c r="U81" i="7" s="1"/>
  <c r="AY377" i="7"/>
  <c r="AY379" i="7" s="1"/>
  <c r="AY87" i="7" s="1"/>
  <c r="AY90" i="7" s="1"/>
  <c r="G344" i="7"/>
  <c r="G346" i="7" s="1"/>
  <c r="G84" i="7" s="1"/>
  <c r="I374" i="7"/>
  <c r="S245" i="7"/>
  <c r="S247" i="7" s="1"/>
  <c r="S75" i="7" s="1"/>
  <c r="AM311" i="7"/>
  <c r="AM313" i="7" s="1"/>
  <c r="AM81" i="7" s="1"/>
  <c r="Y231" i="7"/>
  <c r="M322" i="6"/>
  <c r="M324" i="6" s="1"/>
  <c r="M82" i="6" s="1"/>
  <c r="AG275" i="7"/>
  <c r="Y234" i="7"/>
  <c r="Y236" i="7" s="1"/>
  <c r="Y74" i="7" s="1"/>
  <c r="S333" i="6"/>
  <c r="S335" i="6" s="1"/>
  <c r="S83" i="6" s="1"/>
  <c r="AK297" i="6"/>
  <c r="AE311" i="6"/>
  <c r="AE313" i="6" s="1"/>
  <c r="AE81" i="6" s="1"/>
  <c r="AM355" i="6"/>
  <c r="AM357" i="6" s="1"/>
  <c r="AM85" i="6" s="1"/>
  <c r="M341" i="6"/>
  <c r="Q352" i="6"/>
  <c r="Q209" i="6"/>
  <c r="Y308" i="6"/>
  <c r="AA253" i="6"/>
  <c r="AO366" i="6"/>
  <c r="AO368" i="6" s="1"/>
  <c r="AO86" i="6" s="1"/>
  <c r="AC308" i="6"/>
  <c r="AK374" i="6"/>
  <c r="U231" i="6"/>
  <c r="Q377" i="6"/>
  <c r="Q379" i="6" s="1"/>
  <c r="Q87" i="6" s="1"/>
  <c r="M165" i="6"/>
  <c r="AW366" i="6"/>
  <c r="AW368" i="6" s="1"/>
  <c r="AW86" i="6" s="1"/>
  <c r="AW90" i="6" s="1"/>
  <c r="AW96" i="6" s="1"/>
  <c r="AW25" i="6" s="1"/>
  <c r="AW27" i="6" s="1"/>
  <c r="AO352" i="6"/>
  <c r="U344" i="6"/>
  <c r="U346" i="6" s="1"/>
  <c r="U84" i="6" s="1"/>
  <c r="W374" i="6"/>
  <c r="M278" i="6"/>
  <c r="M280" i="6" s="1"/>
  <c r="M78" i="6" s="1"/>
  <c r="S319" i="6"/>
  <c r="S377" i="6"/>
  <c r="S379" i="6" s="1"/>
  <c r="S87" i="6" s="1"/>
  <c r="O278" i="6"/>
  <c r="O280" i="6" s="1"/>
  <c r="O78" i="6" s="1"/>
  <c r="S278" i="6"/>
  <c r="S280" i="6" s="1"/>
  <c r="S78" i="6" s="1"/>
  <c r="AE377" i="6"/>
  <c r="AE379" i="6" s="1"/>
  <c r="AE87" i="6" s="1"/>
  <c r="O311" i="6"/>
  <c r="O313" i="6" s="1"/>
  <c r="O81" i="6" s="1"/>
  <c r="AC286" i="6"/>
  <c r="Q363" i="6"/>
  <c r="O176" i="6"/>
  <c r="S300" i="6"/>
  <c r="S302" i="6" s="1"/>
  <c r="S80" i="6" s="1"/>
  <c r="AU363" i="6"/>
  <c r="AA308" i="6"/>
  <c r="AK355" i="6"/>
  <c r="AK357" i="6" s="1"/>
  <c r="AK85" i="6" s="1"/>
  <c r="AU352" i="6"/>
  <c r="W223" i="6"/>
  <c r="W225" i="6" s="1"/>
  <c r="W73" i="6" s="1"/>
  <c r="AU388" i="6"/>
  <c r="AU390" i="6" s="1"/>
  <c r="AU93" i="6" s="1"/>
  <c r="S231" i="6"/>
  <c r="AQ333" i="6"/>
  <c r="AQ335" i="6" s="1"/>
  <c r="AQ83" i="6" s="1"/>
  <c r="U388" i="6"/>
  <c r="U390" i="6" s="1"/>
  <c r="U93" i="6" s="1"/>
  <c r="U300" i="6"/>
  <c r="U302" i="6" s="1"/>
  <c r="U80" i="6" s="1"/>
  <c r="U242" i="6"/>
  <c r="O330" i="6"/>
  <c r="Y330" i="6"/>
  <c r="Y300" i="6"/>
  <c r="Y302" i="6" s="1"/>
  <c r="Y80" i="6" s="1"/>
  <c r="W220" i="6"/>
  <c r="AO333" i="6"/>
  <c r="AO335" i="6" s="1"/>
  <c r="AO83" i="6" s="1"/>
  <c r="AC275" i="6"/>
  <c r="AG286" i="6"/>
  <c r="Q341" i="6"/>
  <c r="BA385" i="6"/>
  <c r="AS344" i="6"/>
  <c r="AS346" i="6" s="1"/>
  <c r="AS84" i="6" s="1"/>
  <c r="AC264" i="6"/>
  <c r="AK344" i="6"/>
  <c r="AK346" i="6" s="1"/>
  <c r="AK84" i="6" s="1"/>
  <c r="U355" i="6"/>
  <c r="U357" i="6" s="1"/>
  <c r="U85" i="6" s="1"/>
  <c r="AC344" i="6"/>
  <c r="AC346" i="6" s="1"/>
  <c r="AC84" i="6" s="1"/>
  <c r="U286" i="6"/>
  <c r="AE352" i="6"/>
  <c r="W366" i="6"/>
  <c r="W368" i="6" s="1"/>
  <c r="W86" i="6" s="1"/>
  <c r="AU374" i="6"/>
  <c r="AO319" i="6"/>
  <c r="W355" i="6"/>
  <c r="W357" i="6" s="1"/>
  <c r="W85" i="6" s="1"/>
  <c r="AK300" i="6"/>
  <c r="AK302" i="6" s="1"/>
  <c r="AK80" i="6" s="1"/>
  <c r="AM311" i="6"/>
  <c r="AM313" i="6" s="1"/>
  <c r="AM81" i="6" s="1"/>
  <c r="Y267" i="6"/>
  <c r="Y269" i="6" s="1"/>
  <c r="Y77" i="6" s="1"/>
  <c r="Y352" i="6"/>
  <c r="O385" i="6"/>
  <c r="AC253" i="6"/>
  <c r="AM308" i="6"/>
  <c r="Q187" i="6"/>
  <c r="W242" i="6"/>
  <c r="AA278" i="6"/>
  <c r="AA280" i="6" s="1"/>
  <c r="AA78" i="6" s="1"/>
  <c r="AC322" i="6"/>
  <c r="AC324" i="6" s="1"/>
  <c r="AC82" i="6" s="1"/>
  <c r="AQ352" i="6"/>
  <c r="U377" i="6"/>
  <c r="U379" i="6" s="1"/>
  <c r="U87" i="6" s="1"/>
  <c r="Q275" i="6"/>
  <c r="AI333" i="6"/>
  <c r="AI335" i="6" s="1"/>
  <c r="AI83" i="6" s="1"/>
  <c r="W322" i="6"/>
  <c r="W324" i="6" s="1"/>
  <c r="W82" i="6" s="1"/>
  <c r="AU355" i="6"/>
  <c r="AU357" i="6" s="1"/>
  <c r="AU85" i="6" s="1"/>
  <c r="AU90" i="6" s="1"/>
  <c r="AK366" i="6"/>
  <c r="AK368" i="6" s="1"/>
  <c r="AK86" i="6" s="1"/>
  <c r="AA377" i="6"/>
  <c r="AA379" i="6" s="1"/>
  <c r="AA87" i="6" s="1"/>
  <c r="AC363" i="6"/>
  <c r="S352" i="6"/>
  <c r="AM344" i="6"/>
  <c r="AM346" i="6" s="1"/>
  <c r="AM84" i="6" s="1"/>
  <c r="AS352" i="6"/>
  <c r="AA355" i="6"/>
  <c r="AA357" i="6" s="1"/>
  <c r="AA85" i="6" s="1"/>
  <c r="M385" i="6"/>
  <c r="AQ377" i="6"/>
  <c r="AQ379" i="6" s="1"/>
  <c r="AQ87" i="6" s="1"/>
  <c r="U209" i="6"/>
  <c r="O223" i="6"/>
  <c r="O225" i="6" s="1"/>
  <c r="O73" i="6" s="1"/>
  <c r="AS363" i="6"/>
  <c r="S363" i="6"/>
  <c r="M366" i="6"/>
  <c r="M368" i="6" s="1"/>
  <c r="M86" i="6" s="1"/>
  <c r="S289" i="6"/>
  <c r="S291" i="6" s="1"/>
  <c r="S79" i="6" s="1"/>
  <c r="Q231" i="6"/>
  <c r="AI308" i="6"/>
  <c r="O198" i="6"/>
  <c r="M333" i="6"/>
  <c r="M335" i="6" s="1"/>
  <c r="M83" i="6" s="1"/>
  <c r="AK388" i="6"/>
  <c r="AK390" i="6" s="1"/>
  <c r="AK93" i="6" s="1"/>
  <c r="AG366" i="6"/>
  <c r="AG368" i="6" s="1"/>
  <c r="AG86" i="6" s="1"/>
  <c r="U275" i="6"/>
  <c r="M374" i="6"/>
  <c r="S385" i="6"/>
  <c r="AM322" i="6"/>
  <c r="AM324" i="6" s="1"/>
  <c r="AM82" i="6" s="1"/>
  <c r="Y341" i="6"/>
  <c r="AE344" i="6"/>
  <c r="AE346" i="6" s="1"/>
  <c r="AE84" i="6" s="1"/>
  <c r="AC330" i="6"/>
  <c r="Q190" i="6"/>
  <c r="Q192" i="6" s="1"/>
  <c r="Q70" i="6" s="1"/>
  <c r="U212" i="6"/>
  <c r="U214" i="6" s="1"/>
  <c r="U72" i="6" s="1"/>
  <c r="AC256" i="6"/>
  <c r="AC258" i="6" s="1"/>
  <c r="AC76" i="6" s="1"/>
  <c r="O234" i="6"/>
  <c r="O236" i="6" s="1"/>
  <c r="O74" i="6" s="1"/>
  <c r="W253" i="6"/>
  <c r="AI363" i="6"/>
  <c r="O352" i="6"/>
  <c r="AA388" i="6"/>
  <c r="AA390" i="6" s="1"/>
  <c r="AA93" i="6" s="1"/>
  <c r="U308" i="6"/>
  <c r="M297" i="6"/>
  <c r="W264" i="6"/>
  <c r="Q308" i="6"/>
  <c r="AC297" i="6"/>
  <c r="AM374" i="6"/>
  <c r="AI322" i="6"/>
  <c r="AI324" i="6" s="1"/>
  <c r="AI82" i="6" s="1"/>
  <c r="U264" i="6"/>
  <c r="AA242" i="6"/>
  <c r="U330" i="6"/>
  <c r="AI352" i="6"/>
  <c r="O179" i="6"/>
  <c r="O181" i="6" s="1"/>
  <c r="O69" i="6" s="1"/>
  <c r="AC377" i="6"/>
  <c r="AC379" i="6" s="1"/>
  <c r="AC87" i="6" s="1"/>
  <c r="U366" i="6"/>
  <c r="U368" i="6" s="1"/>
  <c r="U86" i="6" s="1"/>
  <c r="W234" i="6"/>
  <c r="W236" i="6" s="1"/>
  <c r="W74" i="6" s="1"/>
  <c r="AS341" i="6"/>
  <c r="M355" i="6"/>
  <c r="M357" i="6" s="1"/>
  <c r="M85" i="6" s="1"/>
  <c r="AG341" i="6"/>
  <c r="Q319" i="6"/>
  <c r="O341" i="6"/>
  <c r="AQ330" i="6"/>
  <c r="AM330" i="6"/>
  <c r="AS377" i="6"/>
  <c r="AS379" i="6" s="1"/>
  <c r="AS87" i="6" s="1"/>
  <c r="M253" i="6"/>
  <c r="AA245" i="6"/>
  <c r="AA247" i="6" s="1"/>
  <c r="AA75" i="6" s="1"/>
  <c r="M220" i="6"/>
  <c r="S198" i="6"/>
  <c r="AW385" i="6"/>
  <c r="Y289" i="6"/>
  <c r="Y291" i="6" s="1"/>
  <c r="Y79" i="6" s="1"/>
  <c r="AE363" i="6"/>
  <c r="S264" i="6"/>
  <c r="Q385" i="6"/>
  <c r="AE330" i="6"/>
  <c r="O187" i="6"/>
  <c r="AQ341" i="6"/>
  <c r="U253" i="6"/>
  <c r="W275" i="6"/>
  <c r="O253" i="6"/>
  <c r="AI385" i="6"/>
  <c r="S308" i="6"/>
  <c r="Y319" i="6"/>
  <c r="AY374" i="6"/>
  <c r="W385" i="6"/>
  <c r="Q242" i="6"/>
  <c r="AY385" i="6"/>
  <c r="U319" i="6"/>
  <c r="AI289" i="6"/>
  <c r="AI291" i="6" s="1"/>
  <c r="AI79" i="6" s="1"/>
  <c r="AG275" i="6"/>
  <c r="AY377" i="6"/>
  <c r="AY379" i="6" s="1"/>
  <c r="AY87" i="6" s="1"/>
  <c r="AY90" i="6" s="1"/>
  <c r="AY96" i="6" s="1"/>
  <c r="AY25" i="6" s="1"/>
  <c r="AY27" i="6" s="1"/>
  <c r="AI286" i="6"/>
  <c r="AW90" i="7" l="1"/>
  <c r="AW96" i="7" s="1"/>
  <c r="AW25" i="7" s="1"/>
  <c r="AW27" i="7" s="1"/>
  <c r="AW29" i="7" s="1"/>
  <c r="BG69" i="6"/>
  <c r="Y90" i="7"/>
  <c r="Y96" i="7" s="1"/>
  <c r="Y25" i="7" s="1"/>
  <c r="Y27" i="7" s="1"/>
  <c r="Y34" i="7" s="1"/>
  <c r="Y38" i="7" s="1"/>
  <c r="BG71" i="6"/>
  <c r="AQ90" i="7"/>
  <c r="AQ96" i="7" s="1"/>
  <c r="AQ25" i="7" s="1"/>
  <c r="AQ27" i="7" s="1"/>
  <c r="AQ34" i="7" s="1"/>
  <c r="AQ38" i="7" s="1"/>
  <c r="AU96" i="6"/>
  <c r="AU25" i="6" s="1"/>
  <c r="AU27" i="6" s="1"/>
  <c r="AU29" i="6" s="1"/>
  <c r="BG71" i="7"/>
  <c r="AS90" i="7"/>
  <c r="AS96" i="7" s="1"/>
  <c r="AS25" i="7" s="1"/>
  <c r="AS27" i="7" s="1"/>
  <c r="AS34" i="7" s="1"/>
  <c r="AS38" i="7" s="1"/>
  <c r="AC90" i="7"/>
  <c r="AC96" i="7" s="1"/>
  <c r="AC25" i="7" s="1"/>
  <c r="AC27" i="7" s="1"/>
  <c r="AC34" i="7" s="1"/>
  <c r="AC38" i="7" s="1"/>
  <c r="AA90" i="7"/>
  <c r="AA96" i="7" s="1"/>
  <c r="AA25" i="7" s="1"/>
  <c r="AA27" i="7" s="1"/>
  <c r="AA34" i="7" s="1"/>
  <c r="AA38" i="7" s="1"/>
  <c r="BA29" i="6"/>
  <c r="BG86" i="7"/>
  <c r="AG90" i="7"/>
  <c r="AG96" i="7" s="1"/>
  <c r="AG25" i="7" s="1"/>
  <c r="AG27" i="7" s="1"/>
  <c r="AG29" i="7" s="1"/>
  <c r="BG70" i="7"/>
  <c r="BG78" i="7"/>
  <c r="BG68" i="7"/>
  <c r="BG69" i="7"/>
  <c r="BG82" i="7"/>
  <c r="Q90" i="7"/>
  <c r="Q96" i="7" s="1"/>
  <c r="Q25" i="7" s="1"/>
  <c r="Q27" i="7" s="1"/>
  <c r="Q29" i="7" s="1"/>
  <c r="BG80" i="7"/>
  <c r="BG81" i="7"/>
  <c r="BG65" i="7"/>
  <c r="AK90" i="7"/>
  <c r="AK96" i="7" s="1"/>
  <c r="AK25" i="7" s="1"/>
  <c r="AK27" i="7" s="1"/>
  <c r="AK34" i="7" s="1"/>
  <c r="AK38" i="7" s="1"/>
  <c r="BG76" i="7"/>
  <c r="I90" i="7"/>
  <c r="I96" i="7" s="1"/>
  <c r="I25" i="7" s="1"/>
  <c r="I27" i="7" s="1"/>
  <c r="I29" i="7" s="1"/>
  <c r="M90" i="7"/>
  <c r="M96" i="7" s="1"/>
  <c r="M25" i="7" s="1"/>
  <c r="M27" i="7" s="1"/>
  <c r="M29" i="7" s="1"/>
  <c r="S90" i="7"/>
  <c r="S96" i="7" s="1"/>
  <c r="S25" i="7" s="1"/>
  <c r="S27" i="7" s="1"/>
  <c r="S29" i="7" s="1"/>
  <c r="BG67" i="7"/>
  <c r="BG72" i="7"/>
  <c r="AO90" i="6"/>
  <c r="AO96" i="6" s="1"/>
  <c r="AO25" i="6" s="1"/>
  <c r="AO27" i="6" s="1"/>
  <c r="AO34" i="6" s="1"/>
  <c r="AO38" i="6" s="1"/>
  <c r="BG79" i="7"/>
  <c r="BG87" i="7"/>
  <c r="AU90" i="7"/>
  <c r="AU96" i="7" s="1"/>
  <c r="AU25" i="7" s="1"/>
  <c r="AU27" i="7" s="1"/>
  <c r="AU29" i="7" s="1"/>
  <c r="BG79" i="6"/>
  <c r="U90" i="7"/>
  <c r="U96" i="7" s="1"/>
  <c r="U25" i="7" s="1"/>
  <c r="U27" i="7" s="1"/>
  <c r="U29" i="7" s="1"/>
  <c r="K90" i="7"/>
  <c r="K96" i="7" s="1"/>
  <c r="K25" i="7" s="1"/>
  <c r="K27" i="7" s="1"/>
  <c r="K34" i="7" s="1"/>
  <c r="K38" i="7" s="1"/>
  <c r="BG84" i="7"/>
  <c r="AY96" i="7"/>
  <c r="AY25" i="7" s="1"/>
  <c r="AY27" i="7" s="1"/>
  <c r="AY34" i="7" s="1"/>
  <c r="AY38" i="7" s="1"/>
  <c r="BG70" i="6"/>
  <c r="AA90" i="6"/>
  <c r="AA96" i="6" s="1"/>
  <c r="AA25" i="6" s="1"/>
  <c r="AA27" i="6" s="1"/>
  <c r="BG85" i="6"/>
  <c r="AI90" i="7"/>
  <c r="AI96" i="7" s="1"/>
  <c r="AI25" i="7" s="1"/>
  <c r="AI27" i="7" s="1"/>
  <c r="AI34" i="7" s="1"/>
  <c r="AI38" i="7" s="1"/>
  <c r="BG93" i="7"/>
  <c r="AG90" i="6"/>
  <c r="AG96" i="6" s="1"/>
  <c r="AG25" i="6" s="1"/>
  <c r="AG27" i="6" s="1"/>
  <c r="AG34" i="6" s="1"/>
  <c r="AG38" i="6" s="1"/>
  <c r="W90" i="6"/>
  <c r="W96" i="6" s="1"/>
  <c r="W25" i="6" s="1"/>
  <c r="W27" i="6" s="1"/>
  <c r="W34" i="6" s="1"/>
  <c r="W38" i="6" s="1"/>
  <c r="BG81" i="6"/>
  <c r="BG77" i="6"/>
  <c r="AE90" i="6"/>
  <c r="AE96" i="6" s="1"/>
  <c r="AE25" i="6" s="1"/>
  <c r="AE27" i="6" s="1"/>
  <c r="AE29" i="6" s="1"/>
  <c r="BG73" i="6"/>
  <c r="AM90" i="7"/>
  <c r="AM96" i="7" s="1"/>
  <c r="AM25" i="7" s="1"/>
  <c r="AM27" i="7" s="1"/>
  <c r="AM34" i="7" s="1"/>
  <c r="AM38" i="7" s="1"/>
  <c r="BG83" i="7"/>
  <c r="BG85" i="7"/>
  <c r="BG80" i="6"/>
  <c r="O90" i="7"/>
  <c r="O96" i="7" s="1"/>
  <c r="O25" i="7" s="1"/>
  <c r="O27" i="7" s="1"/>
  <c r="BG66" i="7"/>
  <c r="BG72" i="6"/>
  <c r="BG82" i="6"/>
  <c r="AE90" i="7"/>
  <c r="AE96" i="7" s="1"/>
  <c r="AE25" i="7" s="1"/>
  <c r="AE27" i="7" s="1"/>
  <c r="G90" i="7"/>
  <c r="G96" i="7" s="1"/>
  <c r="G25" i="7" s="1"/>
  <c r="G27" i="7" s="1"/>
  <c r="AO90" i="7"/>
  <c r="AO96" i="7" s="1"/>
  <c r="AO25" i="7" s="1"/>
  <c r="AO27" i="7" s="1"/>
  <c r="BG75" i="7"/>
  <c r="BG93" i="6"/>
  <c r="AS90" i="6"/>
  <c r="AS96" i="6" s="1"/>
  <c r="AS25" i="6" s="1"/>
  <c r="AS27" i="6" s="1"/>
  <c r="AS34" i="6" s="1"/>
  <c r="AS38" i="6" s="1"/>
  <c r="E90" i="7"/>
  <c r="E96" i="7" s="1"/>
  <c r="E25" i="7" s="1"/>
  <c r="BG74" i="7"/>
  <c r="W90" i="7"/>
  <c r="W96" i="7" s="1"/>
  <c r="W25" i="7" s="1"/>
  <c r="W27" i="7" s="1"/>
  <c r="BG73" i="7"/>
  <c r="Y90" i="6"/>
  <c r="Y96" i="6" s="1"/>
  <c r="Y25" i="6" s="1"/>
  <c r="Y27" i="6" s="1"/>
  <c r="Y29" i="6" s="1"/>
  <c r="BA34" i="7"/>
  <c r="BA38" i="7" s="1"/>
  <c r="BA29" i="7"/>
  <c r="Q90" i="6"/>
  <c r="Q96" i="6" s="1"/>
  <c r="Q25" i="6" s="1"/>
  <c r="Q27" i="6" s="1"/>
  <c r="Q34" i="6" s="1"/>
  <c r="Q38" i="6" s="1"/>
  <c r="S90" i="6"/>
  <c r="S96" i="6" s="1"/>
  <c r="S25" i="6" s="1"/>
  <c r="S27" i="6" s="1"/>
  <c r="S34" i="6" s="1"/>
  <c r="S38" i="6" s="1"/>
  <c r="BG84" i="6"/>
  <c r="BG87" i="6"/>
  <c r="BG74" i="6"/>
  <c r="AM90" i="6"/>
  <c r="AM96" i="6" s="1"/>
  <c r="AM25" i="6" s="1"/>
  <c r="AM27" i="6" s="1"/>
  <c r="AM34" i="6" s="1"/>
  <c r="AM38" i="6" s="1"/>
  <c r="BG75" i="6"/>
  <c r="AQ90" i="6"/>
  <c r="AQ96" i="6" s="1"/>
  <c r="AQ25" i="6" s="1"/>
  <c r="AQ27" i="6" s="1"/>
  <c r="AQ34" i="6" s="1"/>
  <c r="AQ38" i="6" s="1"/>
  <c r="AK90" i="6"/>
  <c r="AK96" i="6" s="1"/>
  <c r="AK25" i="6" s="1"/>
  <c r="AK27" i="6" s="1"/>
  <c r="AK34" i="6" s="1"/>
  <c r="AK38" i="6" s="1"/>
  <c r="BG78" i="6"/>
  <c r="BG86" i="6"/>
  <c r="AY34" i="6"/>
  <c r="AY38" i="6" s="1"/>
  <c r="AY29" i="6"/>
  <c r="M90" i="6"/>
  <c r="M96" i="6" s="1"/>
  <c r="M25" i="6" s="1"/>
  <c r="AC90" i="6"/>
  <c r="AC96" i="6" s="1"/>
  <c r="AC25" i="6" s="1"/>
  <c r="AC27" i="6" s="1"/>
  <c r="BG83" i="6"/>
  <c r="BG76" i="6"/>
  <c r="U90" i="6"/>
  <c r="U96" i="6" s="1"/>
  <c r="U25" i="6" s="1"/>
  <c r="U27" i="6" s="1"/>
  <c r="AI90" i="6"/>
  <c r="AI96" i="6" s="1"/>
  <c r="AI25" i="6" s="1"/>
  <c r="AI27" i="6" s="1"/>
  <c r="O90" i="6"/>
  <c r="O96" i="6" s="1"/>
  <c r="O25" i="6" s="1"/>
  <c r="O27" i="6" s="1"/>
  <c r="AW34" i="6"/>
  <c r="AW38" i="6" s="1"/>
  <c r="AW29" i="6"/>
  <c r="Y29" i="7" l="1"/>
  <c r="I34" i="7"/>
  <c r="I38" i="7" s="1"/>
  <c r="AC29" i="7"/>
  <c r="AE34" i="6"/>
  <c r="AE38" i="6" s="1"/>
  <c r="AA29" i="7"/>
  <c r="AG34" i="7"/>
  <c r="AG38" i="7" s="1"/>
  <c r="AQ29" i="7"/>
  <c r="AU34" i="6"/>
  <c r="AU38" i="6" s="1"/>
  <c r="AG29" i="6"/>
  <c r="S34" i="7"/>
  <c r="S38" i="7" s="1"/>
  <c r="Q34" i="7"/>
  <c r="Q38" i="7" s="1"/>
  <c r="AK29" i="7"/>
  <c r="AW34" i="7"/>
  <c r="AW38" i="7" s="1"/>
  <c r="W29" i="6"/>
  <c r="S29" i="6"/>
  <c r="AO29" i="6"/>
  <c r="AY29" i="7"/>
  <c r="K29" i="7"/>
  <c r="Q29" i="6"/>
  <c r="AS29" i="7"/>
  <c r="U34" i="7"/>
  <c r="U38" i="7" s="1"/>
  <c r="Y34" i="6"/>
  <c r="Y38" i="6" s="1"/>
  <c r="M34" i="7"/>
  <c r="M38" i="7" s="1"/>
  <c r="AU34" i="7"/>
  <c r="AU38" i="7" s="1"/>
  <c r="AS29" i="6"/>
  <c r="AM29" i="7"/>
  <c r="BG90" i="7"/>
  <c r="BG96" i="7" s="1"/>
  <c r="AK29" i="6"/>
  <c r="AI29" i="7"/>
  <c r="AO34" i="7"/>
  <c r="AO38" i="7" s="1"/>
  <c r="AO29" i="7"/>
  <c r="W34" i="7"/>
  <c r="W38" i="7" s="1"/>
  <c r="W29" i="7"/>
  <c r="O34" i="7"/>
  <c r="O38" i="7" s="1"/>
  <c r="O29" i="7"/>
  <c r="G29" i="7"/>
  <c r="G34" i="7"/>
  <c r="G38" i="7" s="1"/>
  <c r="BG25" i="7"/>
  <c r="BG27" i="7" s="1"/>
  <c r="E27" i="7"/>
  <c r="AE34" i="7"/>
  <c r="AE38" i="7" s="1"/>
  <c r="AE29" i="7"/>
  <c r="AQ29" i="6"/>
  <c r="AM29" i="6"/>
  <c r="BG90" i="6"/>
  <c r="BG96" i="6" s="1"/>
  <c r="AC34" i="6"/>
  <c r="AC38" i="6" s="1"/>
  <c r="AC29" i="6"/>
  <c r="O29" i="6"/>
  <c r="O34" i="6"/>
  <c r="O38" i="6" s="1"/>
  <c r="AA34" i="6"/>
  <c r="AA38" i="6" s="1"/>
  <c r="AA29" i="6"/>
  <c r="AI34" i="6"/>
  <c r="AI38" i="6" s="1"/>
  <c r="AI29" i="6"/>
  <c r="U34" i="6"/>
  <c r="U38" i="6" s="1"/>
  <c r="U29" i="6"/>
  <c r="BG25" i="6"/>
  <c r="BG27" i="6" s="1"/>
  <c r="M27" i="6"/>
  <c r="E34" i="7" l="1"/>
  <c r="E29" i="7"/>
  <c r="M34" i="6"/>
  <c r="M29" i="6"/>
  <c r="E38" i="7" l="1"/>
  <c r="BG38" i="7" s="1"/>
  <c r="BG34" i="7"/>
  <c r="M38" i="6"/>
  <c r="BG38" i="6" s="1"/>
  <c r="E16" i="11" s="1"/>
  <c r="H16" i="11" s="1"/>
  <c r="I18" i="11" s="1"/>
  <c r="BG34" i="6"/>
  <c r="P57" i="1" l="1"/>
  <c r="E11" i="12" s="1"/>
  <c r="E12" i="12" s="1"/>
  <c r="J16"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s007506</author>
  </authors>
  <commentList>
    <comment ref="AM12" authorId="0" shapeId="0" xr:uid="{141550BC-97D8-4D8E-A391-639525F9BAA2}">
      <text>
        <r>
          <rPr>
            <sz val="9"/>
            <color indexed="81"/>
            <rFont val="Tahoma"/>
            <family val="2"/>
          </rPr>
          <t xml:space="preserve">Dave Hodgson:
Due to Tax Cuts and Jobs Act bonus depreciation was eliminated for public utility companies.  The law does allow for bonus depreciation to be taken on certain qualifying assets with construction beginning prior to enactment.  Due to the immaterial amount of additions it was assumed for this calculation that no additions qualified for bonus depreciation.
</t>
        </r>
      </text>
    </comment>
    <comment ref="AO12" authorId="0" shapeId="0" xr:uid="{289C13CE-C8AB-413B-8DC2-42F068622035}">
      <text>
        <r>
          <rPr>
            <sz val="9"/>
            <color indexed="81"/>
            <rFont val="Tahoma"/>
            <family val="2"/>
          </rPr>
          <t xml:space="preserve">Dave Hodgson:
Upon review of the work orders making up the $12.9M of installed book cost, WO X1186300 made up the majority of this at $12.5M.  Per our bonus depreciation analysis of various workorders it was determined that this particular WO qualified for 40% bonus depreciation.  As this is the majority of the total the position was taken to apply this bonus percentage to the total as the remaining balance is immaterial.
</t>
        </r>
      </text>
    </comment>
  </commentList>
</comments>
</file>

<file path=xl/sharedStrings.xml><?xml version="1.0" encoding="utf-8"?>
<sst xmlns="http://schemas.openxmlformats.org/spreadsheetml/2006/main" count="23927" uniqueCount="3110">
  <si>
    <t>Ln. No.</t>
  </si>
  <si>
    <t>Cost Component</t>
  </si>
  <si>
    <t>Utility Plant at Original Cost</t>
  </si>
  <si>
    <t>Less Accumulated Depreciation</t>
  </si>
  <si>
    <t>Less Accumulated Deferred Income Tax</t>
  </si>
  <si>
    <t>Net Utility Plant</t>
  </si>
  <si>
    <t>*SO2 Emission Allowance Inventory</t>
  </si>
  <si>
    <t>*CSAPR S02 Emission Allowance Inventory</t>
  </si>
  <si>
    <t>*CSAPR NOx Emission Allowance Inventory (Seasonal)</t>
  </si>
  <si>
    <t>*CSAPR AN Emission Allowance Inventory (Annual)</t>
  </si>
  <si>
    <t>Limestone Inventory (1540006)</t>
  </si>
  <si>
    <t>Urea Inventory (1540012)</t>
  </si>
  <si>
    <t>Limestone In-Transit Inventory (1540022)</t>
  </si>
  <si>
    <t>Urea In-Transit Inventory (1540023)</t>
  </si>
  <si>
    <t>Construction Work in Progress (CWIP)</t>
  </si>
  <si>
    <t>Not included in BRR</t>
  </si>
  <si>
    <t>Cash Working Capital Allowance</t>
  </si>
  <si>
    <t>Non-FGD Rate Base as of 3/31/2023</t>
  </si>
  <si>
    <t>Additional Non-FGD Rate Base Post 3/31/2023</t>
  </si>
  <si>
    <t>Total Rate Base</t>
  </si>
  <si>
    <t>***WACC for Non-FGD Rate Base as of 3/31/2023</t>
  </si>
  <si>
    <t>***WACC for FGD and Non-FGD Additions to 3/31/2023 Rate Base</t>
  </si>
  <si>
    <t>Monthly Return for Non-FGD Rate Base as of 3/31/2023</t>
  </si>
  <si>
    <t>Monthly Return for FGD and Non-FGD Additions to 3/31/2023 Rate Base</t>
  </si>
  <si>
    <t>Monthly Disposal (5010000)</t>
  </si>
  <si>
    <t>Monthly Fly Ash Sales (5010012)</t>
  </si>
  <si>
    <t>Monthly Urea Expense (5020002)</t>
  </si>
  <si>
    <t>Monthly Trona Expense (5020003)</t>
  </si>
  <si>
    <t>Monthly Lime Stone Expense (5020004)</t>
  </si>
  <si>
    <t>Monthly Polymer Expense (5020005)</t>
  </si>
  <si>
    <t>Monthly Lime Hydrate Expense (5020007)</t>
  </si>
  <si>
    <t>Monthly WV Air Emission Fee</t>
  </si>
  <si>
    <t>SO2 Consumption **</t>
  </si>
  <si>
    <t>CSAPR S02 Consumption  **</t>
  </si>
  <si>
    <t>CSAPR Annual NOx Consumption</t>
  </si>
  <si>
    <t>CSAPR Seasonal NOx consumption</t>
  </si>
  <si>
    <t>Total Monthly Operation Costs</t>
  </si>
  <si>
    <t>Monthly FGD Maintenance Expense</t>
  </si>
  <si>
    <t>Monthly Non-FGD Maintenance Expense</t>
  </si>
  <si>
    <t xml:space="preserve"> </t>
  </si>
  <si>
    <t>Total Monthly Maintenance Expense</t>
  </si>
  <si>
    <t>Monthly Depreciation Expense</t>
  </si>
  <si>
    <t>Monthly Catalyst Amortization Expense</t>
  </si>
  <si>
    <t>Monthly CCR Depreciation Expense****</t>
  </si>
  <si>
    <t>Monthly ARO Depreciation and Accretion Expense</t>
  </si>
  <si>
    <t>Monthly Installment of ELG Regulatory Asset Amortization****</t>
  </si>
  <si>
    <t>Monthly Property Tax</t>
  </si>
  <si>
    <t>Total Monthly Other Expenses</t>
  </si>
  <si>
    <t>Total Monthly Operation, Maintenance, and Other Expenses</t>
  </si>
  <si>
    <t>O&amp;M for corresponding month of test year</t>
  </si>
  <si>
    <t>Difference in Test Year Month O&amp;M &amp; Current Month O&amp;M</t>
  </si>
  <si>
    <t>Gross-up for Uncollectible Expense &amp; KPSC Maint Fee</t>
  </si>
  <si>
    <t>Total Revenue Requirement</t>
  </si>
  <si>
    <t>Gain or Loss on Sale of Allowances</t>
  </si>
  <si>
    <t>Total Adjusted Non-FGD Revenue Requirement</t>
  </si>
  <si>
    <t>Retail Non-FGD Allocation</t>
  </si>
  <si>
    <t>Monthly Legacy CCR Rule - ARO Depreciation and Accretion Expense</t>
  </si>
  <si>
    <t>Allocation Factors</t>
  </si>
  <si>
    <t>ES FORM 4.00</t>
  </si>
  <si>
    <t>Kentucky Retail Revenues</t>
  </si>
  <si>
    <t>FERC Wholesale Revenues</t>
  </si>
  <si>
    <t>Associated Utilities Revenues</t>
  </si>
  <si>
    <t>Non-Assoc. Utilties Revenues</t>
  </si>
  <si>
    <t>-------------------</t>
  </si>
  <si>
    <t>Total Revenues for Surcharges Purposes</t>
  </si>
  <si>
    <t>Kentucky Retail % of Total Revenues</t>
  </si>
  <si>
    <t>FERC Wholesale % of Total Revenues</t>
  </si>
  <si>
    <t>Associated Utilities % of Total Revenues</t>
  </si>
  <si>
    <t>Non-Assoc. Utilties % of Total Revenues</t>
  </si>
  <si>
    <t>Total %</t>
  </si>
  <si>
    <t>%,LACTUALS,SBAL</t>
  </si>
  <si>
    <t>%,ATF,FACCOUNT</t>
  </si>
  <si>
    <t>%,ATT,FDESCR,UDESCR</t>
  </si>
  <si>
    <t>%,LACTUALS,SPER</t>
  </si>
  <si>
    <t>%,LACTUALS,SPER-1YR</t>
  </si>
  <si>
    <t>%,C</t>
  </si>
  <si>
    <t>%,LACTUALS,SYTD</t>
  </si>
  <si>
    <t>%,LACTUALS,SYTD-1YR</t>
  </si>
  <si>
    <t>%,LACTUALS,SQTR</t>
  </si>
  <si>
    <t>%,LACTUALS,SQTR-1YR</t>
  </si>
  <si>
    <t>%,LACTUALS,SROLLING12</t>
  </si>
  <si>
    <t>%,LACTUALS,SROLNG12-1Y</t>
  </si>
  <si>
    <t>%,LACTUALS,SPER12-2Y</t>
  </si>
  <si>
    <t>%,LACTUALS,SPER1-1YR</t>
  </si>
  <si>
    <t>%,LACTUALS,SPER2-1YR</t>
  </si>
  <si>
    <t>%,LACTUALS,SPER3-1YR</t>
  </si>
  <si>
    <t>%,LACTUALS,SPER4-1YR</t>
  </si>
  <si>
    <t>%,LACTUALS,SPER5-1YR</t>
  </si>
  <si>
    <t>%,LACTUALS,SPER6-1YR</t>
  </si>
  <si>
    <t>%,LACTUALS,SPER7-1YR</t>
  </si>
  <si>
    <t>%,LACTUALS,SPER8-1YR</t>
  </si>
  <si>
    <t>%,LACTUALS,SPER9-1YR</t>
  </si>
  <si>
    <t>%,LACTUALS,SPER10-1YR</t>
  </si>
  <si>
    <t>%,LACTUALS,SPER11-1YR</t>
  </si>
  <si>
    <t>%,LACTUALS,SPER12-YR</t>
  </si>
  <si>
    <t>%,LACTUALS,SPER1</t>
  </si>
  <si>
    <t>%,LACTUALS,SPER2</t>
  </si>
  <si>
    <t>%,LACTUALS,SPER3</t>
  </si>
  <si>
    <t>%,LACTUALS,SPER4</t>
  </si>
  <si>
    <t>%,LACTUALS,SPER5</t>
  </si>
  <si>
    <t>%,LACTUALS,SPER6</t>
  </si>
  <si>
    <t>%,LACTUALS,SPER7</t>
  </si>
  <si>
    <t>%,LACTUALS,SPER8</t>
  </si>
  <si>
    <t>%,LACTUALS,SPER9</t>
  </si>
  <si>
    <t>%,LACTUALS,SPER10</t>
  </si>
  <si>
    <t>%,LACTUALS,SPER11</t>
  </si>
  <si>
    <t>%,LACTUALS,SPER12</t>
  </si>
  <si>
    <t>Kentucky Power Corp Consol</t>
  </si>
  <si>
    <t>May 2025</t>
  </si>
  <si>
    <t>As of: May 2025</t>
  </si>
  <si>
    <t>Run Date: 06/07/2025  10:25 AM</t>
  </si>
  <si>
    <t>GLR6283P</t>
  </si>
  <si>
    <t>Rpt ID: FERC_IS1      Layout: FERC_IS1</t>
  </si>
  <si>
    <t>ONE MONTH ENDED</t>
  </si>
  <si>
    <t>Variance</t>
  </si>
  <si>
    <t>YEAR TO DATE</t>
  </si>
  <si>
    <t>THREE MONTHS ENDED</t>
  </si>
  <si>
    <t>TWELVE MONTHS ENDED</t>
  </si>
  <si>
    <t>KYP_CORP_CONSOL</t>
  </si>
  <si>
    <t>V2099-01-01 Acct: GL_FERC_ACCT      BU: GL_PRPT_CONS</t>
  </si>
  <si>
    <t>2025</t>
  </si>
  <si>
    <t>$</t>
  </si>
  <si>
    <t>%</t>
  </si>
  <si>
    <t>Explanation</t>
  </si>
  <si>
    <t>Dec 2023</t>
  </si>
  <si>
    <t>Jan 2024</t>
  </si>
  <si>
    <t>Feb 2024</t>
  </si>
  <si>
    <t>Mar 2024</t>
  </si>
  <si>
    <t>Apr 2024</t>
  </si>
  <si>
    <t>May 2024</t>
  </si>
  <si>
    <t>Jun 2024</t>
  </si>
  <si>
    <t>Jul 2024</t>
  </si>
  <si>
    <t>Aug 2024</t>
  </si>
  <si>
    <t>Sep 2024</t>
  </si>
  <si>
    <t>Oct 2024</t>
  </si>
  <si>
    <t>Nov 2024</t>
  </si>
  <si>
    <t>Dec 2024</t>
  </si>
  <si>
    <t>Jan 2025</t>
  </si>
  <si>
    <t>Feb 2025</t>
  </si>
  <si>
    <t>Mar 2025</t>
  </si>
  <si>
    <t>Apr 2025</t>
  </si>
  <si>
    <t>Jun 2025</t>
  </si>
  <si>
    <t>Jul 2025</t>
  </si>
  <si>
    <t>Aug 2025</t>
  </si>
  <si>
    <t>Sep 2025</t>
  </si>
  <si>
    <t>Oct 2025</t>
  </si>
  <si>
    <t>Nov 2025</t>
  </si>
  <si>
    <t>Dec 2025</t>
  </si>
  <si>
    <t>FERC Form</t>
  </si>
  <si>
    <t>INCOME STATEMENT</t>
  </si>
  <si>
    <t>Line 1</t>
  </si>
  <si>
    <t>Utility Operating Income</t>
  </si>
  <si>
    <t>%,V4400001</t>
  </si>
  <si>
    <t>4400001</t>
  </si>
  <si>
    <t>Residential Sales-W/Space Htg</t>
  </si>
  <si>
    <t>%,V4400002</t>
  </si>
  <si>
    <t>4400002</t>
  </si>
  <si>
    <t>Residential Sales-W/O Space Ht</t>
  </si>
  <si>
    <t>%,V4400005</t>
  </si>
  <si>
    <t>4400005</t>
  </si>
  <si>
    <t>Residential Fuel Rev</t>
  </si>
  <si>
    <t>%,R,FACCOUNT,TGL_FERC_ACCT,XDYYNNY01,N4400</t>
  </si>
  <si>
    <t>Residential Sales</t>
  </si>
  <si>
    <t>%,V4420001</t>
  </si>
  <si>
    <t>4420001</t>
  </si>
  <si>
    <t>Commercial Sales</t>
  </si>
  <si>
    <t>%,V4420002</t>
  </si>
  <si>
    <t>4420002</t>
  </si>
  <si>
    <t>Industrial Sales (Excl Mines)</t>
  </si>
  <si>
    <t>%,V4420004</t>
  </si>
  <si>
    <t>4420004</t>
  </si>
  <si>
    <t>Ind Sales-NonAffil(Incl Mines)</t>
  </si>
  <si>
    <t>%,V4420006</t>
  </si>
  <si>
    <t>4420006</t>
  </si>
  <si>
    <t>Sales to Pub Auth - Schools</t>
  </si>
  <si>
    <t>%,V4420007</t>
  </si>
  <si>
    <t>4420007</t>
  </si>
  <si>
    <t>Sales to Pub Auth - Ex Schools</t>
  </si>
  <si>
    <t>%,V4420013</t>
  </si>
  <si>
    <t>4420013</t>
  </si>
  <si>
    <t>Commercial Fuel Rev</t>
  </si>
  <si>
    <t>%,V4420016</t>
  </si>
  <si>
    <t>4420016</t>
  </si>
  <si>
    <t>Industrial Fuel Rev</t>
  </si>
  <si>
    <t>%,R,FACCOUNT,TGL_FERC_ACCT,XDYYNNY01,N4420</t>
  </si>
  <si>
    <t>%,V4440000</t>
  </si>
  <si>
    <t>4440000</t>
  </si>
  <si>
    <t>Public Street/Highway Lighting</t>
  </si>
  <si>
    <t>%,V4440002</t>
  </si>
  <si>
    <t>4440002</t>
  </si>
  <si>
    <t>Public St &amp; Hwy Light Fuel Rev</t>
  </si>
  <si>
    <t>%,R,FACCOUNT,TGL_FERC_ACCT,XDYYNNY01,N4440,N4450,N4460,N4480</t>
  </si>
  <si>
    <t>Public Streets and Highway Lighting</t>
  </si>
  <si>
    <t>%,V4470006</t>
  </si>
  <si>
    <t>4470006</t>
  </si>
  <si>
    <t>Sales for Resale-Bookout Sales</t>
  </si>
  <si>
    <t>N.M.</t>
  </si>
  <si>
    <t>%,V4470010</t>
  </si>
  <si>
    <t>4470010</t>
  </si>
  <si>
    <t>Sales for Resale-Bookout Purch</t>
  </si>
  <si>
    <t>%,V4470027</t>
  </si>
  <si>
    <t>4470027</t>
  </si>
  <si>
    <t>Whsal/Muni/Pb Ath Fuel Rev</t>
  </si>
  <si>
    <t>%,V4470033</t>
  </si>
  <si>
    <t>4470033</t>
  </si>
  <si>
    <t>Whsal/Muni/Pub Auth Base Rev</t>
  </si>
  <si>
    <t>%,V4470074</t>
  </si>
  <si>
    <t>4470074</t>
  </si>
  <si>
    <t>Sale for Resale-Aff-Trnf Price</t>
  </si>
  <si>
    <t>%,V4470082</t>
  </si>
  <si>
    <t>4470082</t>
  </si>
  <si>
    <t>Financial Electric Realized</t>
  </si>
  <si>
    <t>%,V4470089</t>
  </si>
  <si>
    <t>4470089</t>
  </si>
  <si>
    <t>PJM Energy Sales Margin</t>
  </si>
  <si>
    <t>%,V4470098</t>
  </si>
  <si>
    <t>4470098</t>
  </si>
  <si>
    <t>PJM Oper.Reserve Rev-OSS</t>
  </si>
  <si>
    <t>%,V4470099</t>
  </si>
  <si>
    <t>4470099</t>
  </si>
  <si>
    <t>Capacity Cr. Net Sales</t>
  </si>
  <si>
    <t>%,V4470100</t>
  </si>
  <si>
    <t>4470100</t>
  </si>
  <si>
    <t>PJM FTR Revenue-OSS</t>
  </si>
  <si>
    <t>%,V4470103</t>
  </si>
  <si>
    <t>4470103</t>
  </si>
  <si>
    <t>PJM Energy Sales Cost</t>
  </si>
  <si>
    <t>%,V4470110</t>
  </si>
  <si>
    <t>4470110</t>
  </si>
  <si>
    <t>PJM TO Admin. Exp.-NonAff.</t>
  </si>
  <si>
    <t>%,V4470115</t>
  </si>
  <si>
    <t>4470115</t>
  </si>
  <si>
    <t>PJM Meter Corrections-OSS</t>
  </si>
  <si>
    <t>%,V4470116</t>
  </si>
  <si>
    <t>4470116</t>
  </si>
  <si>
    <t>PJM Meter Corrections-LSE</t>
  </si>
  <si>
    <t>%,V4470126</t>
  </si>
  <si>
    <t>4470126</t>
  </si>
  <si>
    <t>PJM Incremental Imp Cong-OSS</t>
  </si>
  <si>
    <t>%,V4470131</t>
  </si>
  <si>
    <t>4470131</t>
  </si>
  <si>
    <t>Non-Trading Bookout Purch-OSS</t>
  </si>
  <si>
    <t>%,V4470150</t>
  </si>
  <si>
    <t>4470150</t>
  </si>
  <si>
    <t>Transm. Rev.-Dedic. Whlsl/Muni</t>
  </si>
  <si>
    <t>%,V4470151</t>
  </si>
  <si>
    <t>4470151</t>
  </si>
  <si>
    <t>Trading Auction Sales Affil</t>
  </si>
  <si>
    <t>%,V4470175</t>
  </si>
  <si>
    <t>4470175</t>
  </si>
  <si>
    <t>OSS Sharing Reclass - Retail</t>
  </si>
  <si>
    <t>%,V4470176</t>
  </si>
  <si>
    <t>4470176</t>
  </si>
  <si>
    <t>OSS Sharing Reclass-Reduction</t>
  </si>
  <si>
    <t>%,V4470206</t>
  </si>
  <si>
    <t>4470206</t>
  </si>
  <si>
    <t>PJM Trans loss credits-OSS</t>
  </si>
  <si>
    <t>%,V4470209</t>
  </si>
  <si>
    <t>4470209</t>
  </si>
  <si>
    <t>PJM transm loss charges-OSS</t>
  </si>
  <si>
    <t>%,V4470215</t>
  </si>
  <si>
    <t>4470215</t>
  </si>
  <si>
    <t>PJM 30m Suppl Reserve CH OSS</t>
  </si>
  <si>
    <t>%,V4470220</t>
  </si>
  <si>
    <t>4470220</t>
  </si>
  <si>
    <t>PJM Regulation - OSS</t>
  </si>
  <si>
    <t>%,V4470221</t>
  </si>
  <si>
    <t>4470221</t>
  </si>
  <si>
    <t>PJM Spinning Reserve - OSS</t>
  </si>
  <si>
    <t>%,R,FACCOUNT,TGL_FERC_ACCT,XDYYNNY01,N4470</t>
  </si>
  <si>
    <t>Sales for Resale</t>
  </si>
  <si>
    <t>Sales of Electricity</t>
  </si>
  <si>
    <t>%,V4491002</t>
  </si>
  <si>
    <t>4491002</t>
  </si>
  <si>
    <t>Non-Tran Prov Rate Ref Whlsale</t>
  </si>
  <si>
    <t>%,V4491003</t>
  </si>
  <si>
    <t>4491003</t>
  </si>
  <si>
    <t>Non-Tran Prov Rate Ref Retail</t>
  </si>
  <si>
    <t>%,V4491004</t>
  </si>
  <si>
    <t>4491004</t>
  </si>
  <si>
    <t>Prov Rate Refund - Affiliated</t>
  </si>
  <si>
    <t>%,V4491005</t>
  </si>
  <si>
    <t>4491005</t>
  </si>
  <si>
    <t>Tran Prov Trans Ref NonAffil</t>
  </si>
  <si>
    <t>%,V4491006</t>
  </si>
  <si>
    <t>4491006</t>
  </si>
  <si>
    <t>Tran Prov Trans Ref Frml Rate</t>
  </si>
  <si>
    <t>%,V4491007</t>
  </si>
  <si>
    <t>4491007</t>
  </si>
  <si>
    <t>Trans Prov Trans Refunds Affil</t>
  </si>
  <si>
    <t>%,R,FACCOUNT,TGL_FERC_ACCT,XDYYNNY01,N449</t>
  </si>
  <si>
    <t>Less Rate Refund Provision</t>
  </si>
  <si>
    <t>%,V4500000</t>
  </si>
  <si>
    <t>4500000</t>
  </si>
  <si>
    <t>Forfeited Discounts</t>
  </si>
  <si>
    <t>%,V4510001</t>
  </si>
  <si>
    <t>4510001</t>
  </si>
  <si>
    <t>Misc Service Rev - Nonaffil</t>
  </si>
  <si>
    <t>%,V4540001</t>
  </si>
  <si>
    <t>4540001</t>
  </si>
  <si>
    <t>Rent From Elect Property - Af</t>
  </si>
  <si>
    <t>%,V4540002</t>
  </si>
  <si>
    <t>4540002</t>
  </si>
  <si>
    <t>Rent From Elect Property-NAC</t>
  </si>
  <si>
    <t>%,V4540004</t>
  </si>
  <si>
    <t>4540004</t>
  </si>
  <si>
    <t>Rent From Elect Prop-ABD-Nonaf</t>
  </si>
  <si>
    <t>%,V4540005</t>
  </si>
  <si>
    <t>4540005</t>
  </si>
  <si>
    <t>Rent from Elec Prop-Pole Attch</t>
  </si>
  <si>
    <t>%,V4560007</t>
  </si>
  <si>
    <t>4560007</t>
  </si>
  <si>
    <t>Oth Elect Rev - DSM Program</t>
  </si>
  <si>
    <t>%,V4560012</t>
  </si>
  <si>
    <t>4560012</t>
  </si>
  <si>
    <t>Oth Elect Rev - Nonaffiliated</t>
  </si>
  <si>
    <t>%,V4560015</t>
  </si>
  <si>
    <t>4560015</t>
  </si>
  <si>
    <t>Other Electric Revenues - ABD</t>
  </si>
  <si>
    <t>%,V4560043</t>
  </si>
  <si>
    <t>4560043</t>
  </si>
  <si>
    <t>Oth Elec Rv-Trn-Aff-Trnf Price</t>
  </si>
  <si>
    <t>%,V4561005</t>
  </si>
  <si>
    <t>4561005</t>
  </si>
  <si>
    <t>PJM Point to Point Trans Svc</t>
  </si>
  <si>
    <t>%,V4561006</t>
  </si>
  <si>
    <t>4561006</t>
  </si>
  <si>
    <t>PJM Trans Owner Admin Rev</t>
  </si>
  <si>
    <t>%,V4561007</t>
  </si>
  <si>
    <t>4561007</t>
  </si>
  <si>
    <t>PJM Network Integ Trans Svc</t>
  </si>
  <si>
    <t>%,V4561019</t>
  </si>
  <si>
    <t>4561019</t>
  </si>
  <si>
    <t>Oth Elec Rev Trans Non Affil</t>
  </si>
  <si>
    <t>%,V4561028</t>
  </si>
  <si>
    <t>4561028</t>
  </si>
  <si>
    <t>PJM Pow Fac Cre Rev Whsl Cu-NA</t>
  </si>
  <si>
    <t>%,V4561029</t>
  </si>
  <si>
    <t>4561029</t>
  </si>
  <si>
    <t>PJM NITS Revenue Whsl Cus-NAff</t>
  </si>
  <si>
    <t>%,V4561030</t>
  </si>
  <si>
    <t>4561030</t>
  </si>
  <si>
    <t>PJM TO Serv Rev Whls Cus-NAff</t>
  </si>
  <si>
    <t>%,V4561033</t>
  </si>
  <si>
    <t>4561033</t>
  </si>
  <si>
    <t>PJM NITS Revenue - Affiliated</t>
  </si>
  <si>
    <t>%,V4561034</t>
  </si>
  <si>
    <t>4561034</t>
  </si>
  <si>
    <t>PJM TO Adm. Serv Rev - Aff</t>
  </si>
  <si>
    <t>%,V4561035</t>
  </si>
  <si>
    <t>4561035</t>
  </si>
  <si>
    <t>PJM Affiliated Trans NITS Cost</t>
  </si>
  <si>
    <t>%,V4561036</t>
  </si>
  <si>
    <t>4561036</t>
  </si>
  <si>
    <t>PJM Affiliated Trans TO Cost</t>
  </si>
  <si>
    <t>%,V4561045</t>
  </si>
  <si>
    <t>4561045</t>
  </si>
  <si>
    <t>PJM Non-Aff Gen IPP Rev</t>
  </si>
  <si>
    <t>%,V4561058</t>
  </si>
  <si>
    <t>4561058</t>
  </si>
  <si>
    <t>NonAffil PJM Trans Enhncmt Rev</t>
  </si>
  <si>
    <t>%,V4561059</t>
  </si>
  <si>
    <t>4561059</t>
  </si>
  <si>
    <t>Affil PJM Trans Enhancmnt Rev</t>
  </si>
  <si>
    <t>%,V4561060</t>
  </si>
  <si>
    <t>4561060</t>
  </si>
  <si>
    <t>Affil PJM Trans Enhancmnt Cost</t>
  </si>
  <si>
    <t>%,V4561061</t>
  </si>
  <si>
    <t>4561061</t>
  </si>
  <si>
    <t>NAff PJM RTEP Rev for Whsl-FR</t>
  </si>
  <si>
    <t>%,V4561062</t>
  </si>
  <si>
    <t>4561062</t>
  </si>
  <si>
    <t>PROVISION RTO Tran Cost Affi</t>
  </si>
  <si>
    <t>%,V4561063</t>
  </si>
  <si>
    <t>4561063</t>
  </si>
  <si>
    <t>PROVISION RTO Tran Rev Aff</t>
  </si>
  <si>
    <t>%,V4561064</t>
  </si>
  <si>
    <t>4561064</t>
  </si>
  <si>
    <t>PROVISION RTO Tran Rv Frml Rts</t>
  </si>
  <si>
    <t>%,V4561065</t>
  </si>
  <si>
    <t>4561065</t>
  </si>
  <si>
    <t>PROVISION RTO Tran Rev NonAff</t>
  </si>
  <si>
    <t>%,R,FACCOUNT,TGL_FERC_ACCT,XDYYNNY01,NOTHER_OPER_REVENUES</t>
  </si>
  <si>
    <t>Other Operating Revenues</t>
  </si>
  <si>
    <t>Line 2</t>
  </si>
  <si>
    <t>Operating Revenues (400)</t>
  </si>
  <si>
    <t>Line 3</t>
  </si>
  <si>
    <t>Operating Expenses</t>
  </si>
  <si>
    <t>%,V5010000</t>
  </si>
  <si>
    <t>5010000</t>
  </si>
  <si>
    <t>Fuel</t>
  </si>
  <si>
    <t>%,V5010001</t>
  </si>
  <si>
    <t>5010001</t>
  </si>
  <si>
    <t>Fuel Consumed</t>
  </si>
  <si>
    <t>%,V5010003</t>
  </si>
  <si>
    <t>5010003</t>
  </si>
  <si>
    <t>Fuel - Procure Unload &amp; Handle</t>
  </si>
  <si>
    <t>%,V5010005</t>
  </si>
  <si>
    <t>5010005</t>
  </si>
  <si>
    <t>Fuel - Deferred</t>
  </si>
  <si>
    <t>%,V5010012</t>
  </si>
  <si>
    <t>5010012</t>
  </si>
  <si>
    <t>Ash Sales Proceeds</t>
  </si>
  <si>
    <t>%,V5010013</t>
  </si>
  <si>
    <t>5010013</t>
  </si>
  <si>
    <t>Fuel Survey Activity</t>
  </si>
  <si>
    <t>%,V5010019</t>
  </si>
  <si>
    <t>5010019</t>
  </si>
  <si>
    <t>Fuel Oil Consumed</t>
  </si>
  <si>
    <t>%,V5010020</t>
  </si>
  <si>
    <t>5010020</t>
  </si>
  <si>
    <t>Nat Gas Consumed Steam</t>
  </si>
  <si>
    <t>%,V5010021</t>
  </si>
  <si>
    <t>5010021</t>
  </si>
  <si>
    <t>Transp Gas Consumed Steam</t>
  </si>
  <si>
    <t>%,V5010027</t>
  </si>
  <si>
    <t>5010027</t>
  </si>
  <si>
    <t>Gypsum handling/disposal costs</t>
  </si>
  <si>
    <t>%,V5010028</t>
  </si>
  <si>
    <t>5010028</t>
  </si>
  <si>
    <t>Gypsum Sales Proceeds</t>
  </si>
  <si>
    <t>%,V5010034</t>
  </si>
  <si>
    <t>5010034</t>
  </si>
  <si>
    <t>Gas Transp Res Fees-Steam</t>
  </si>
  <si>
    <t>%,V5010040</t>
  </si>
  <si>
    <t>5010040</t>
  </si>
  <si>
    <t>Gas Procuremnt Sales Net</t>
  </si>
  <si>
    <t>%,FACCOUNT,TGL_FERC_ACCT,XDYYNNY01,N5010</t>
  </si>
  <si>
    <t>Fuel Expense</t>
  </si>
  <si>
    <t>%,V5000000</t>
  </si>
  <si>
    <t>5000000</t>
  </si>
  <si>
    <t>Oper Supervision &amp; Engineering</t>
  </si>
  <si>
    <t>%,V5000005</t>
  </si>
  <si>
    <t>5000005</t>
  </si>
  <si>
    <t>Deferred OM - 20% Non FMR</t>
  </si>
  <si>
    <t>%,V5020000</t>
  </si>
  <si>
    <t>5020000</t>
  </si>
  <si>
    <t>Steam Expenses</t>
  </si>
  <si>
    <t>%,V5020002</t>
  </si>
  <si>
    <t>5020002</t>
  </si>
  <si>
    <t>Urea Expense</t>
  </si>
  <si>
    <t>%,V5020003</t>
  </si>
  <si>
    <t>5020003</t>
  </si>
  <si>
    <t>Trona Expense</t>
  </si>
  <si>
    <t>%,V5020004</t>
  </si>
  <si>
    <t>5020004</t>
  </si>
  <si>
    <t>Lime-Related Expenses</t>
  </si>
  <si>
    <t>%,V5020005</t>
  </si>
  <si>
    <t>5020005</t>
  </si>
  <si>
    <t>Polymer expense</t>
  </si>
  <si>
    <t>%,V5050000</t>
  </si>
  <si>
    <t>5050000</t>
  </si>
  <si>
    <t>Electric Expenses</t>
  </si>
  <si>
    <t>%,V5060000</t>
  </si>
  <si>
    <t>5060000</t>
  </si>
  <si>
    <t>Misc Steam Power Expenses</t>
  </si>
  <si>
    <t>%,V5060002</t>
  </si>
  <si>
    <t>5060002</t>
  </si>
  <si>
    <t>Misc Steam Power Exp-Assoc</t>
  </si>
  <si>
    <t>%,V5060004</t>
  </si>
  <si>
    <t>5060004</t>
  </si>
  <si>
    <t>NSR Settlement Expense</t>
  </si>
  <si>
    <t>%,V5060011</t>
  </si>
  <si>
    <t>5060011</t>
  </si>
  <si>
    <t>BSRR O/U Recovery-Oper Costs</t>
  </si>
  <si>
    <t>%,V5070006</t>
  </si>
  <si>
    <t>5070006</t>
  </si>
  <si>
    <t>Rents - Associated</t>
  </si>
  <si>
    <t>%,V5080017</t>
  </si>
  <si>
    <t>5080017</t>
  </si>
  <si>
    <t>IPP Oper - Training/Travel</t>
  </si>
  <si>
    <t>%,V5090000</t>
  </si>
  <si>
    <t>5090000</t>
  </si>
  <si>
    <t>Allow Consum Title IV SO2</t>
  </si>
  <si>
    <t>%,V5090001</t>
  </si>
  <si>
    <t>5090001</t>
  </si>
  <si>
    <t>Allowance Consumption - NOx</t>
  </si>
  <si>
    <t>%,V5090009</t>
  </si>
  <si>
    <t>5090009</t>
  </si>
  <si>
    <t>Allow Consumpt CSAPR SO2</t>
  </si>
  <si>
    <t>%,FACCOUNT,TGL_FERC_ACCT,XDYYNNY01,N500-509_EXC_501</t>
  </si>
  <si>
    <t>Steam Power Operations</t>
  </si>
  <si>
    <t>%,FACCOUNT,TGL_FERC_ACCT,XDYYNNY01,N517-525</t>
  </si>
  <si>
    <t>Nuclear Power Operations</t>
  </si>
  <si>
    <t>%,FACCOUNT,TGL_FERC_ACCT,XDYYNNY01,N535-540</t>
  </si>
  <si>
    <t>Hydraulic Power Operations</t>
  </si>
  <si>
    <t>%,V5490000</t>
  </si>
  <si>
    <t>5490000</t>
  </si>
  <si>
    <t>Misc Other Pwer Generation Exp</t>
  </si>
  <si>
    <t>%,V8140000</t>
  </si>
  <si>
    <t>8140000</t>
  </si>
  <si>
    <t>Underground Storage Expenses</t>
  </si>
  <si>
    <t>%,FACCOUNT,TGL_FERC_ACCT,XDYYNNY01,N546-550</t>
  </si>
  <si>
    <t>Other Power Operations</t>
  </si>
  <si>
    <t>%,V5550001</t>
  </si>
  <si>
    <t>5550001</t>
  </si>
  <si>
    <t>Purch Pwr-NonTrading-Nonassoc</t>
  </si>
  <si>
    <t>%,V5550004</t>
  </si>
  <si>
    <t>5550004</t>
  </si>
  <si>
    <t>Purchased Power-Pool Capacity</t>
  </si>
  <si>
    <t>%,V5550023</t>
  </si>
  <si>
    <t>5550023</t>
  </si>
  <si>
    <t>Purch Power Capacity -NA</t>
  </si>
  <si>
    <t>%,V5550029</t>
  </si>
  <si>
    <t>5550029</t>
  </si>
  <si>
    <t>Purch Power-Assoc-Trnsfr Price</t>
  </si>
  <si>
    <t>%,V5550039</t>
  </si>
  <si>
    <t>5550039</t>
  </si>
  <si>
    <t>PJM Inadvertent Mtr Res-OSS</t>
  </si>
  <si>
    <t>%,V5550040</t>
  </si>
  <si>
    <t>5550040</t>
  </si>
  <si>
    <t>PJM Inadvertent Mtr Res-LSE</t>
  </si>
  <si>
    <t>%,V5550074</t>
  </si>
  <si>
    <t>5550074</t>
  </si>
  <si>
    <t>PJM Reactive-Charge</t>
  </si>
  <si>
    <t>%,V5550075</t>
  </si>
  <si>
    <t>5550075</t>
  </si>
  <si>
    <t>PJM Reactive-Credit</t>
  </si>
  <si>
    <t>%,V5550076</t>
  </si>
  <si>
    <t>5550076</t>
  </si>
  <si>
    <t>PJM Black Start-Charge</t>
  </si>
  <si>
    <t>%,V5550078</t>
  </si>
  <si>
    <t>5550078</t>
  </si>
  <si>
    <t>PJM Regulation-Charge</t>
  </si>
  <si>
    <t>%,V5550079</t>
  </si>
  <si>
    <t>5550079</t>
  </si>
  <si>
    <t>PJM Regulation-Credit</t>
  </si>
  <si>
    <t>%,V5550080</t>
  </si>
  <si>
    <t>5550080</t>
  </si>
  <si>
    <t>PJM Hourly Net Purch.-FERC</t>
  </si>
  <si>
    <t>%,V5550083</t>
  </si>
  <si>
    <t>5550083</t>
  </si>
  <si>
    <t>PJM Sync &amp; Non Sync-Charge</t>
  </si>
  <si>
    <t>%,V5550084</t>
  </si>
  <si>
    <t>5550084</t>
  </si>
  <si>
    <t>PJM Sync &amp; Non Sync-Credit</t>
  </si>
  <si>
    <t>%,V5550094</t>
  </si>
  <si>
    <t>5550094</t>
  </si>
  <si>
    <t>Purchased Power - Fuel</t>
  </si>
  <si>
    <t>%,V5550123</t>
  </si>
  <si>
    <t>5550123</t>
  </si>
  <si>
    <t>PJM OpRes-LSE-Charge</t>
  </si>
  <si>
    <t>%,V5550124</t>
  </si>
  <si>
    <t>5550124</t>
  </si>
  <si>
    <t>PJM Implicit Congestion-LSE</t>
  </si>
  <si>
    <t>%,V5550132</t>
  </si>
  <si>
    <t>5550132</t>
  </si>
  <si>
    <t>PJM FTR Revenue-LSE</t>
  </si>
  <si>
    <t>%,V5550137</t>
  </si>
  <si>
    <t>5550137</t>
  </si>
  <si>
    <t>PJM OpRes-LSE-Credit</t>
  </si>
  <si>
    <t>%,V5550153</t>
  </si>
  <si>
    <t>5550153</t>
  </si>
  <si>
    <t>PurchPower-Rockport Def-NonAff</t>
  </si>
  <si>
    <t>%,V5550326</t>
  </si>
  <si>
    <t>5550326</t>
  </si>
  <si>
    <t>PJM Transm Loss Charges - LSE</t>
  </si>
  <si>
    <t>%,V5550327</t>
  </si>
  <si>
    <t>5550327</t>
  </si>
  <si>
    <t>PJM Transm Loss Credits-LSE</t>
  </si>
  <si>
    <t>%,V5550328</t>
  </si>
  <si>
    <t>5550328</t>
  </si>
  <si>
    <t>PJM FC Penalty Credit</t>
  </si>
  <si>
    <t>%,V5560000</t>
  </si>
  <si>
    <t>5560000</t>
  </si>
  <si>
    <t>Sys Control &amp; Load Dispatching</t>
  </si>
  <si>
    <t>%,V5570000</t>
  </si>
  <si>
    <t>5570000</t>
  </si>
  <si>
    <t>Other Expenses</t>
  </si>
  <si>
    <t>%,V5570007</t>
  </si>
  <si>
    <t>5570007</t>
  </si>
  <si>
    <t>Other Pwr Exp - Wholesale RECs</t>
  </si>
  <si>
    <t>%,V5570009</t>
  </si>
  <si>
    <t>5570009</t>
  </si>
  <si>
    <t>Other Pwr Exp- REC's - RETAIL</t>
  </si>
  <si>
    <t>%,V5570010</t>
  </si>
  <si>
    <t>5570010</t>
  </si>
  <si>
    <t>OH Auction Exp - Incremental</t>
  </si>
  <si>
    <t>%,V5570025</t>
  </si>
  <si>
    <t>5570025</t>
  </si>
  <si>
    <t>MATL-SAFETY</t>
  </si>
  <si>
    <t>%,FACCOUNT,TGL_FERC_ACCT,XDYYNNY01,N555-557</t>
  </si>
  <si>
    <t>Purchased Power</t>
  </si>
  <si>
    <t>%,V5581000</t>
  </si>
  <si>
    <t>5581000</t>
  </si>
  <si>
    <t>%,V5581300</t>
  </si>
  <si>
    <t>5581300</t>
  </si>
  <si>
    <t>%,V5581400</t>
  </si>
  <si>
    <t>5581400</t>
  </si>
  <si>
    <t>Wind Turb Gen&amp;Oth Plnt Op-Mjr</t>
  </si>
  <si>
    <t>%,V5582000</t>
  </si>
  <si>
    <t>5582000</t>
  </si>
  <si>
    <t>Solar Panel Gen&amp;Oth Plt Op-Mjr</t>
  </si>
  <si>
    <t>%,FACCOUNT,TGL_FERC_ACCT,XDYYNNY01,N5580</t>
  </si>
  <si>
    <t>Solar and Wind Operations Expenses</t>
  </si>
  <si>
    <t>%,FACCOUNT,TGL_FERC_ACCT,XDYYNNY01,N5590</t>
  </si>
  <si>
    <t>Other Renewables Operations Expense</t>
  </si>
  <si>
    <t>%,FACCOUNT,TGL_FERC_ACCT,XDYYNNY01,N401_OPERATION</t>
  </si>
  <si>
    <t>401 Operation Expense</t>
  </si>
  <si>
    <t>%,V5600000</t>
  </si>
  <si>
    <t>5600000</t>
  </si>
  <si>
    <t>%,V5612000</t>
  </si>
  <si>
    <t>5612000</t>
  </si>
  <si>
    <t>Load Dispatch-Mntr&amp;Op TransSys</t>
  </si>
  <si>
    <t>%,V5613000</t>
  </si>
  <si>
    <t>5613000</t>
  </si>
  <si>
    <t>Load Dispatch-Trans Srvc&amp;Sched</t>
  </si>
  <si>
    <t>%,V5614000</t>
  </si>
  <si>
    <t>5614000</t>
  </si>
  <si>
    <t>PJM Admin-SSC&amp;DS-OSS</t>
  </si>
  <si>
    <t>%,V5614001</t>
  </si>
  <si>
    <t>5614001</t>
  </si>
  <si>
    <t>PJM Admin-SSC&amp;DS-Internal</t>
  </si>
  <si>
    <t>%,V5614007</t>
  </si>
  <si>
    <t>5614007</t>
  </si>
  <si>
    <t>RTO Admin Default LSE.</t>
  </si>
  <si>
    <t>%,V5614008</t>
  </si>
  <si>
    <t>5614008</t>
  </si>
  <si>
    <t>PJM Admin Defaults OSS</t>
  </si>
  <si>
    <t>%,V5614009</t>
  </si>
  <si>
    <t>5614009</t>
  </si>
  <si>
    <t>GreenHat Settlement</t>
  </si>
  <si>
    <t>%,V5615000</t>
  </si>
  <si>
    <t>5615000</t>
  </si>
  <si>
    <t>Reliability,Plng&amp;Stds Develop</t>
  </si>
  <si>
    <t>%,V5616000</t>
  </si>
  <si>
    <t>5616000</t>
  </si>
  <si>
    <t>Transmission Service Studies</t>
  </si>
  <si>
    <t>%,V5618000</t>
  </si>
  <si>
    <t>5618000</t>
  </si>
  <si>
    <t>PJM Admin-RP&amp;SDS-OSS</t>
  </si>
  <si>
    <t>%,V5618001</t>
  </si>
  <si>
    <t>5618001</t>
  </si>
  <si>
    <t>PJM Admin-RP&amp;SDS- Internal</t>
  </si>
  <si>
    <t>%,V5620001</t>
  </si>
  <si>
    <t>5620001</t>
  </si>
  <si>
    <t>Station Expenses - Nonassoc</t>
  </si>
  <si>
    <t>%,V5630000</t>
  </si>
  <si>
    <t>5630000</t>
  </si>
  <si>
    <t>Overhead Line Expenses</t>
  </si>
  <si>
    <t>%,V5640000</t>
  </si>
  <si>
    <t>5640000</t>
  </si>
  <si>
    <t>Underground Line Expenses</t>
  </si>
  <si>
    <t>%,V5650002</t>
  </si>
  <si>
    <t>5650002</t>
  </si>
  <si>
    <t>Transmssn Elec by Others-NAC</t>
  </si>
  <si>
    <t>%,V5650007</t>
  </si>
  <si>
    <t>5650007</t>
  </si>
  <si>
    <t>Tran Elec by Oth-Aff-Trn Price</t>
  </si>
  <si>
    <t>%,V5650012</t>
  </si>
  <si>
    <t>5650012</t>
  </si>
  <si>
    <t>PJM Trans Enhancement Charge</t>
  </si>
  <si>
    <t>%,V5650015</t>
  </si>
  <si>
    <t>5650015</t>
  </si>
  <si>
    <t>PJM TO Serv Exp - Aff</t>
  </si>
  <si>
    <t>%,V5650016</t>
  </si>
  <si>
    <t>5650016</t>
  </si>
  <si>
    <t>PJM NITS Expense - Affiliated</t>
  </si>
  <si>
    <t>%,V5650019</t>
  </si>
  <si>
    <t>5650019</t>
  </si>
  <si>
    <t>Affil PJM Trans Enhncement Exp</t>
  </si>
  <si>
    <t>%,V5650020</t>
  </si>
  <si>
    <t>5650020</t>
  </si>
  <si>
    <t>PROVISION RTO Affl Tran Expnse</t>
  </si>
  <si>
    <t>%,V5650021</t>
  </si>
  <si>
    <t>5650021</t>
  </si>
  <si>
    <t>PJM NITS Expense - Non-Affilia</t>
  </si>
  <si>
    <t>%,V5650023</t>
  </si>
  <si>
    <t>5650023</t>
  </si>
  <si>
    <t>Amort of PROVISION RTO Expense</t>
  </si>
  <si>
    <t>%,V5660000</t>
  </si>
  <si>
    <t>5660000</t>
  </si>
  <si>
    <t>Misc Transmission Expenses</t>
  </si>
  <si>
    <t>%,V5660009</t>
  </si>
  <si>
    <t>5660009</t>
  </si>
  <si>
    <t>PJM OATT LSE Over-Under Adjust</t>
  </si>
  <si>
    <t>%,V5660011</t>
  </si>
  <si>
    <t>5660011</t>
  </si>
  <si>
    <t>Misc Transm Exp - Affiliate</t>
  </si>
  <si>
    <t>%,V5670001</t>
  </si>
  <si>
    <t>5670001</t>
  </si>
  <si>
    <t>Rents - Nonassociated</t>
  </si>
  <si>
    <t>%,V5670002</t>
  </si>
  <si>
    <t>5670002</t>
  </si>
  <si>
    <t>%,FACCOUNT,TGL_FERC_ACCT,XDYYNNY01,N560-567</t>
  </si>
  <si>
    <t>Transmission Operations</t>
  </si>
  <si>
    <t>%,V5757000</t>
  </si>
  <si>
    <t>5757000</t>
  </si>
  <si>
    <t>PJM Admin-MAM&amp;SC- OSS</t>
  </si>
  <si>
    <t>%,V5757001</t>
  </si>
  <si>
    <t>5757001</t>
  </si>
  <si>
    <t>PJM Admin-MAM&amp;SC- Internal</t>
  </si>
  <si>
    <t>%,FACCOUNT,TGL_FERC_ACCT,XDYYNNY01,N575-576</t>
  </si>
  <si>
    <t>Regional Market Expense</t>
  </si>
  <si>
    <t>%,V5775000</t>
  </si>
  <si>
    <t>5775000</t>
  </si>
  <si>
    <t>Oper Supplies and Expense NMjr</t>
  </si>
  <si>
    <t>%,FACCOUNT,TGL_FERC_ACCT,XDYYNNY01,N5771-5775</t>
  </si>
  <si>
    <t>Energy Storage Operation Expense</t>
  </si>
  <si>
    <t>%,V5800000</t>
  </si>
  <si>
    <t>5800000</t>
  </si>
  <si>
    <t>%,V5810000</t>
  </si>
  <si>
    <t>5810000</t>
  </si>
  <si>
    <t>Load Dispatching</t>
  </si>
  <si>
    <t>%,V5820000</t>
  </si>
  <si>
    <t>5820000</t>
  </si>
  <si>
    <t>Station Expenses</t>
  </si>
  <si>
    <t>%,V5830000</t>
  </si>
  <si>
    <t>5830000</t>
  </si>
  <si>
    <t>%,V5840000</t>
  </si>
  <si>
    <t>5840000</t>
  </si>
  <si>
    <t>%,V5850000</t>
  </si>
  <si>
    <t>5850000</t>
  </si>
  <si>
    <t>Street Lighting &amp; Signal Sys E</t>
  </si>
  <si>
    <t>%,V5860000</t>
  </si>
  <si>
    <t>5860000</t>
  </si>
  <si>
    <t>Meter Expenses</t>
  </si>
  <si>
    <t>%,V5870000</t>
  </si>
  <si>
    <t>5870000</t>
  </si>
  <si>
    <t>Customer Installations Exp</t>
  </si>
  <si>
    <t>%,V5880000</t>
  </si>
  <si>
    <t>5880000</t>
  </si>
  <si>
    <t>Miscellaneous Distribution Exp</t>
  </si>
  <si>
    <t>%,V5890001</t>
  </si>
  <si>
    <t>5890001</t>
  </si>
  <si>
    <t>%,V5890002</t>
  </si>
  <si>
    <t>5890002</t>
  </si>
  <si>
    <t>%,FACCOUNT,TGL_FERC_ACCT,XDYYNNY01,N580-589</t>
  </si>
  <si>
    <t>Distribution Expense</t>
  </si>
  <si>
    <t>%,FACCOUNT,TGL_FERC_ACCT,XDYYNNY01,N814-826,N871-881</t>
  </si>
  <si>
    <t>Gas Operations</t>
  </si>
  <si>
    <t>%,V9010000</t>
  </si>
  <si>
    <t>9010000</t>
  </si>
  <si>
    <t>Supervision - Customer Accts</t>
  </si>
  <si>
    <t>%,V9020000</t>
  </si>
  <si>
    <t>9020000</t>
  </si>
  <si>
    <t>Meter Reading Expenses</t>
  </si>
  <si>
    <t>%,V9020002</t>
  </si>
  <si>
    <t>9020002</t>
  </si>
  <si>
    <t>Meter Reading - Regular</t>
  </si>
  <si>
    <t>%,V9020003</t>
  </si>
  <si>
    <t>9020003</t>
  </si>
  <si>
    <t>Meter Reading - Large Power</t>
  </si>
  <si>
    <t>%,V9030000</t>
  </si>
  <si>
    <t>9030000</t>
  </si>
  <si>
    <t>Cust Records &amp; Collection Exp</t>
  </si>
  <si>
    <t>%,V9030001</t>
  </si>
  <si>
    <t>9030001</t>
  </si>
  <si>
    <t>Customer Orders &amp; Inquiries</t>
  </si>
  <si>
    <t>%,V9030002</t>
  </si>
  <si>
    <t>9030002</t>
  </si>
  <si>
    <t>Manual Billing</t>
  </si>
  <si>
    <t>%,V9030003</t>
  </si>
  <si>
    <t>9030003</t>
  </si>
  <si>
    <t>Postage - Customer Bills</t>
  </si>
  <si>
    <t>%,V9030004</t>
  </si>
  <si>
    <t>9030004</t>
  </si>
  <si>
    <t>Cashiering</t>
  </si>
  <si>
    <t>%,V9030005</t>
  </si>
  <si>
    <t>9030005</t>
  </si>
  <si>
    <t>Collection Agents Fees &amp; Exp</t>
  </si>
  <si>
    <t>%,V9030006</t>
  </si>
  <si>
    <t>9030006</t>
  </si>
  <si>
    <t>Credit &amp; Oth Collection Activi</t>
  </si>
  <si>
    <t>%,V9030007</t>
  </si>
  <si>
    <t>9030007</t>
  </si>
  <si>
    <t>Collectors</t>
  </si>
  <si>
    <t>%,V9030009</t>
  </si>
  <si>
    <t>9030009</t>
  </si>
  <si>
    <t>Data Processing</t>
  </si>
  <si>
    <t>%,V9040000</t>
  </si>
  <si>
    <t>9040000</t>
  </si>
  <si>
    <t>Uncollectible Accounts</t>
  </si>
  <si>
    <t>%,V9040007</t>
  </si>
  <si>
    <t>9040007</t>
  </si>
  <si>
    <t>Uncoll Accts - Misc Receivable</t>
  </si>
  <si>
    <t>%,V9050000</t>
  </si>
  <si>
    <t>9050000</t>
  </si>
  <si>
    <t>Misc Customer Accounts Exp</t>
  </si>
  <si>
    <t>%,FACCOUNT,TGL_FERC_ACCT,XDYYNNY01,N901-905</t>
  </si>
  <si>
    <t>Customer Account Expense</t>
  </si>
  <si>
    <t>%,V9070000</t>
  </si>
  <si>
    <t>9070000</t>
  </si>
  <si>
    <t>Supervision - Customer Service</t>
  </si>
  <si>
    <t>%,V9070001</t>
  </si>
  <si>
    <t>9070001</t>
  </si>
  <si>
    <t>Supervision - DSM</t>
  </si>
  <si>
    <t>%,V9080000</t>
  </si>
  <si>
    <t>9080000</t>
  </si>
  <si>
    <t>Customer Assistance Expenses</t>
  </si>
  <si>
    <t>%,V9080004</t>
  </si>
  <si>
    <t>9080004</t>
  </si>
  <si>
    <t>Cust Assistnce Exp - DSM - Ind</t>
  </si>
  <si>
    <t>%,V9080009</t>
  </si>
  <si>
    <t>9080009</t>
  </si>
  <si>
    <t>Cust Assistance Expense - DSM</t>
  </si>
  <si>
    <t>%,V9100000</t>
  </si>
  <si>
    <t>9100000</t>
  </si>
  <si>
    <t>Misc Cust Svc&amp;Informational Ex</t>
  </si>
  <si>
    <t>%,V9100001</t>
  </si>
  <si>
    <t>9100001</t>
  </si>
  <si>
    <t>Misc Cust Svc &amp; Info Exp - RCS</t>
  </si>
  <si>
    <t>%,V9120000</t>
  </si>
  <si>
    <t>9120000</t>
  </si>
  <si>
    <t>Demonstrating &amp; Selling Exp</t>
  </si>
  <si>
    <t>%,V9120003</t>
  </si>
  <si>
    <t>9120003</t>
  </si>
  <si>
    <t>Demo &amp; Selling Exp - Area Dev</t>
  </si>
  <si>
    <t>%,V9130001</t>
  </si>
  <si>
    <t>9130001</t>
  </si>
  <si>
    <t>Advertising Exp - Residential</t>
  </si>
  <si>
    <t>%,FACCOUNT,TGL_FERC_ACCT,XDYYNNY01,N906-917</t>
  </si>
  <si>
    <t>Customer Service Information &amp; Sales</t>
  </si>
  <si>
    <t>%,V9200000</t>
  </si>
  <si>
    <t>9200000</t>
  </si>
  <si>
    <t>Administrative &amp; Gen Salaries</t>
  </si>
  <si>
    <t>%,V9210001</t>
  </si>
  <si>
    <t>9210001</t>
  </si>
  <si>
    <t>Off Supl &amp; Exp - Nonassociated</t>
  </si>
  <si>
    <t>%,V9210003</t>
  </si>
  <si>
    <t>9210003</t>
  </si>
  <si>
    <t>Office Supplies &amp; Exp - Trnsf</t>
  </si>
  <si>
    <t>%,V9210004</t>
  </si>
  <si>
    <t>9210004</t>
  </si>
  <si>
    <t>Office Utilites</t>
  </si>
  <si>
    <t>%,V9210005</t>
  </si>
  <si>
    <t>9210005</t>
  </si>
  <si>
    <t>Cellular Phones and Pagers</t>
  </si>
  <si>
    <t>%,V9210006</t>
  </si>
  <si>
    <t>9210006</t>
  </si>
  <si>
    <t>O&amp;M Reconciliation</t>
  </si>
  <si>
    <t>%,V9210020</t>
  </si>
  <si>
    <t>9210020</t>
  </si>
  <si>
    <t>EMP RECOG - Over 100 Dollars</t>
  </si>
  <si>
    <t>%,V9210021</t>
  </si>
  <si>
    <t>9210021</t>
  </si>
  <si>
    <t>EMP TRAVEL - Airfare</t>
  </si>
  <si>
    <t>%,V9210022</t>
  </si>
  <si>
    <t>9210022</t>
  </si>
  <si>
    <t>MEALS &amp; ENT-100 Pct DEDUCTIBLE</t>
  </si>
  <si>
    <t>%,V9210023</t>
  </si>
  <si>
    <t>9210023</t>
  </si>
  <si>
    <t>EMP TRAVEL-MILEAGE</t>
  </si>
  <si>
    <t>%,V9210024</t>
  </si>
  <si>
    <t>9210024</t>
  </si>
  <si>
    <t>EMP TRAVEL-PARKING</t>
  </si>
  <si>
    <t>%,V9210025</t>
  </si>
  <si>
    <t>9210025</t>
  </si>
  <si>
    <t>MEALS &amp; ENT-50 Pct DEDUCTIBLE</t>
  </si>
  <si>
    <t>%,V9210026</t>
  </si>
  <si>
    <t>9210026</t>
  </si>
  <si>
    <t>EMP TRAVEL-CAR RENTAL</t>
  </si>
  <si>
    <t>%,V9210027</t>
  </si>
  <si>
    <t>9210027</t>
  </si>
  <si>
    <t>EMP TRAVEL-TAXI AND SHUTTLE</t>
  </si>
  <si>
    <t>%,V9210028</t>
  </si>
  <si>
    <t>9210028</t>
  </si>
  <si>
    <t>EMP TRAVEL-HOTEL &amp; LODGING</t>
  </si>
  <si>
    <t>%,V9210030</t>
  </si>
  <si>
    <t>9210030</t>
  </si>
  <si>
    <t>EMP TRAVEL-OTHER</t>
  </si>
  <si>
    <t>%,V9210031</t>
  </si>
  <si>
    <t>9210031</t>
  </si>
  <si>
    <t>SAFETY EQUIPMENT AND SUPPLIES</t>
  </si>
  <si>
    <t>%,V9210032</t>
  </si>
  <si>
    <t>9210032</t>
  </si>
  <si>
    <t>FUEL</t>
  </si>
  <si>
    <t>%,V9210033</t>
  </si>
  <si>
    <t>9210033</t>
  </si>
  <si>
    <t>FOOD SERVICE-CATERING</t>
  </si>
  <si>
    <t>%,V9210034</t>
  </si>
  <si>
    <t>9210034</t>
  </si>
  <si>
    <t>In-House Training &amp; Seminars</t>
  </si>
  <si>
    <t>%,V9210037</t>
  </si>
  <si>
    <t>9210037</t>
  </si>
  <si>
    <t>OEM/TECHNICAL TRAINING</t>
  </si>
  <si>
    <t>%,V9210040</t>
  </si>
  <si>
    <t>9210040</t>
  </si>
  <si>
    <t>DUES-BUSINESS/PROFESSIONAL</t>
  </si>
  <si>
    <t>%,V9210041</t>
  </si>
  <si>
    <t>9210041</t>
  </si>
  <si>
    <t>VEHICLE-LICENSE FEES</t>
  </si>
  <si>
    <t>%,V9220000</t>
  </si>
  <si>
    <t>9220000</t>
  </si>
  <si>
    <t>Administrative Exp Trnsf - Cr</t>
  </si>
  <si>
    <t>%,V9220001</t>
  </si>
  <si>
    <t>9220001</t>
  </si>
  <si>
    <t>Admin Exp Trnsf to Cnstrction</t>
  </si>
  <si>
    <t>%,V9220002</t>
  </si>
  <si>
    <t>9220002</t>
  </si>
  <si>
    <t>Admin Exp Trnsf Const-Mngerial</t>
  </si>
  <si>
    <t>%,V9220004</t>
  </si>
  <si>
    <t>9220004</t>
  </si>
  <si>
    <t>Admin Exp Trnsf to ABD</t>
  </si>
  <si>
    <t>%,V9220005</t>
  </si>
  <si>
    <t>9220005</t>
  </si>
  <si>
    <t>Overhead Loadings</t>
  </si>
  <si>
    <t>%,V9230001</t>
  </si>
  <si>
    <t>9230001</t>
  </si>
  <si>
    <t>Outside Svcs Empl - Nonassoc</t>
  </si>
  <si>
    <t>%,V9230003</t>
  </si>
  <si>
    <t>9230003</t>
  </si>
  <si>
    <t>AEPSC Billed to Client Co</t>
  </si>
  <si>
    <t>%,V9230023</t>
  </si>
  <si>
    <t>9230023</t>
  </si>
  <si>
    <t>SRV-TEMPORARY AGENCY LABOR</t>
  </si>
  <si>
    <t>%,V9230024</t>
  </si>
  <si>
    <t>9230024</t>
  </si>
  <si>
    <t>SRV-MAIL/MESSENGER-POSTAGE</t>
  </si>
  <si>
    <t>%,V9230031</t>
  </si>
  <si>
    <t>9230031</t>
  </si>
  <si>
    <t>SRV-OUTSIDE SERVICES (TECH)</t>
  </si>
  <si>
    <t>%,V9230034</t>
  </si>
  <si>
    <t>9230034</t>
  </si>
  <si>
    <t>SRV-SOFTWARE LICENSING</t>
  </si>
  <si>
    <t>%,V9230035</t>
  </si>
  <si>
    <t>9230035</t>
  </si>
  <si>
    <t>Development Project Expense</t>
  </si>
  <si>
    <t>%,V9230064</t>
  </si>
  <si>
    <t>9230064</t>
  </si>
  <si>
    <t>Def AEPSC Pension Settlement</t>
  </si>
  <si>
    <t>%,V9240000</t>
  </si>
  <si>
    <t>9240000</t>
  </si>
  <si>
    <t>Property Insurance</t>
  </si>
  <si>
    <t>%,V9250000</t>
  </si>
  <si>
    <t>9250000</t>
  </si>
  <si>
    <t>Injuries and Damages</t>
  </si>
  <si>
    <t>%,V9250001</t>
  </si>
  <si>
    <t>9250001</t>
  </si>
  <si>
    <t>Safety Dinners and Awards</t>
  </si>
  <si>
    <t>%,V9250002</t>
  </si>
  <si>
    <t>9250002</t>
  </si>
  <si>
    <t>Emp Accdent Prvntion-Adm Exp</t>
  </si>
  <si>
    <t>%,V9250006</t>
  </si>
  <si>
    <t>9250006</t>
  </si>
  <si>
    <t>Wrkrs Cmpnstn Pre&amp;Slf Ins Prv</t>
  </si>
  <si>
    <t>%,V9250007</t>
  </si>
  <si>
    <t>9250007</t>
  </si>
  <si>
    <t>Prsnal Injries&amp;Prop Dmage-Pub</t>
  </si>
  <si>
    <t>%,V9250010</t>
  </si>
  <si>
    <t>9250010</t>
  </si>
  <si>
    <t>Frg Ben Loading - Workers Comp</t>
  </si>
  <si>
    <t>%,V9260000</t>
  </si>
  <si>
    <t>9260000</t>
  </si>
  <si>
    <t>Employee Pensions &amp; Benefits</t>
  </si>
  <si>
    <t>%,V9260001</t>
  </si>
  <si>
    <t>9260001</t>
  </si>
  <si>
    <t>Edit &amp; Print Empl Pub-Salaries</t>
  </si>
  <si>
    <t>%,V9260002</t>
  </si>
  <si>
    <t>9260002</t>
  </si>
  <si>
    <t>Pension &amp; Group Ins Admin</t>
  </si>
  <si>
    <t>%,V9260003</t>
  </si>
  <si>
    <t>9260003</t>
  </si>
  <si>
    <t>Pension Plan</t>
  </si>
  <si>
    <t>%,V9260004</t>
  </si>
  <si>
    <t>9260004</t>
  </si>
  <si>
    <t>Group Life Insurance Premiums</t>
  </si>
  <si>
    <t>%,V9260005</t>
  </si>
  <si>
    <t>9260005</t>
  </si>
  <si>
    <t>Group Medical Ins Premiums</t>
  </si>
  <si>
    <t>%,V9260006</t>
  </si>
  <si>
    <t>9260006</t>
  </si>
  <si>
    <t>Physical Examinations</t>
  </si>
  <si>
    <t>%,V9260007</t>
  </si>
  <si>
    <t>9260007</t>
  </si>
  <si>
    <t>Group L-T Disability Ins Prem</t>
  </si>
  <si>
    <t>%,V9260009</t>
  </si>
  <si>
    <t>9260009</t>
  </si>
  <si>
    <t>Group Dental Insurance Prem</t>
  </si>
  <si>
    <t>%,V9260010</t>
  </si>
  <si>
    <t>9260010</t>
  </si>
  <si>
    <t>Training Administration Exp</t>
  </si>
  <si>
    <t>%,V9260012</t>
  </si>
  <si>
    <t>9260012</t>
  </si>
  <si>
    <t>Employee Activities</t>
  </si>
  <si>
    <t>%,V9260021</t>
  </si>
  <si>
    <t>9260021</t>
  </si>
  <si>
    <t>Postretirement Benefits - OPEB</t>
  </si>
  <si>
    <t>%,V9260027</t>
  </si>
  <si>
    <t>9260027</t>
  </si>
  <si>
    <t>Savings Plan Contributions</t>
  </si>
  <si>
    <t>%,V9260036</t>
  </si>
  <si>
    <t>9260036</t>
  </si>
  <si>
    <t>Deferred Compensation</t>
  </si>
  <si>
    <t>%,V9260037</t>
  </si>
  <si>
    <t>9260037</t>
  </si>
  <si>
    <t>Supplemental Pension</t>
  </si>
  <si>
    <t>%,V9260042</t>
  </si>
  <si>
    <t>9260042</t>
  </si>
  <si>
    <t>SERP Pension  - Non-Service</t>
  </si>
  <si>
    <t>%,V9260043</t>
  </si>
  <si>
    <t>9260043</t>
  </si>
  <si>
    <t>OPEB - Non-Service</t>
  </si>
  <si>
    <t>%,V9260050</t>
  </si>
  <si>
    <t>9260050</t>
  </si>
  <si>
    <t>Frg Ben Loading - Pension</t>
  </si>
  <si>
    <t>%,V9260051</t>
  </si>
  <si>
    <t>9260051</t>
  </si>
  <si>
    <t>Frg Ben Loading - Grp Ins</t>
  </si>
  <si>
    <t>%,V9260052</t>
  </si>
  <si>
    <t>9260052</t>
  </si>
  <si>
    <t>Frg Ben Loading - Savings</t>
  </si>
  <si>
    <t>%,V9260053</t>
  </si>
  <si>
    <t>9260053</t>
  </si>
  <si>
    <t>Frg Ben Loading - OPEB</t>
  </si>
  <si>
    <t>%,V9260055</t>
  </si>
  <si>
    <t>9260055</t>
  </si>
  <si>
    <t>IntercoFringeOffset- Don't Use</t>
  </si>
  <si>
    <t>%,V9260058</t>
  </si>
  <si>
    <t>9260058</t>
  </si>
  <si>
    <t>Frg Ben Loading - Accrual</t>
  </si>
  <si>
    <t>%,V9260060</t>
  </si>
  <si>
    <t>9260060</t>
  </si>
  <si>
    <t>Amort-Post Retirerment Benefit</t>
  </si>
  <si>
    <t>%,V9260062</t>
  </si>
  <si>
    <t>9260062</t>
  </si>
  <si>
    <t>Pension Plan - Non-Service</t>
  </si>
  <si>
    <t>%,V9260064</t>
  </si>
  <si>
    <t>9260064</t>
  </si>
  <si>
    <t>%,V9270000</t>
  </si>
  <si>
    <t>9270000</t>
  </si>
  <si>
    <t>Franchise Requirements</t>
  </si>
  <si>
    <t>%,V9280000</t>
  </si>
  <si>
    <t>9280000</t>
  </si>
  <si>
    <t>Regulatory Commission Exp</t>
  </si>
  <si>
    <t>%,V9280001</t>
  </si>
  <si>
    <t>9280001</t>
  </si>
  <si>
    <t>Regulatory Commission Exp-Adm</t>
  </si>
  <si>
    <t>%,V9280002</t>
  </si>
  <si>
    <t>9280002</t>
  </si>
  <si>
    <t>Regulatory Commission Exp-Case</t>
  </si>
  <si>
    <t>%,V9280005</t>
  </si>
  <si>
    <t>9280005</t>
  </si>
  <si>
    <t>Reg Com Exp-FERC Trans Cases</t>
  </si>
  <si>
    <t>%,V9280006</t>
  </si>
  <si>
    <t>9280006</t>
  </si>
  <si>
    <t>State Publ Serv CommissionFees</t>
  </si>
  <si>
    <t>%,V9301000</t>
  </si>
  <si>
    <t>9301000</t>
  </si>
  <si>
    <t>General Advertising Expenses</t>
  </si>
  <si>
    <t>%,V9301001</t>
  </si>
  <si>
    <t>9301001</t>
  </si>
  <si>
    <t>Newspaper Advertising Space</t>
  </si>
  <si>
    <t>%,V9301003</t>
  </si>
  <si>
    <t>9301003</t>
  </si>
  <si>
    <t>TV Station Advertising Time</t>
  </si>
  <si>
    <t>%,V9301006</t>
  </si>
  <si>
    <t>9301006</t>
  </si>
  <si>
    <t>Spec Corporate Comm Info Proj</t>
  </si>
  <si>
    <t>%,V9301007</t>
  </si>
  <si>
    <t>9301007</t>
  </si>
  <si>
    <t>Special Adv Space &amp; Prod Exp</t>
  </si>
  <si>
    <t>%,V9301010</t>
  </si>
  <si>
    <t>9301010</t>
  </si>
  <si>
    <t>Publicity</t>
  </si>
  <si>
    <t>%,V9301012</t>
  </si>
  <si>
    <t>9301012</t>
  </si>
  <si>
    <t>Public Opinion Surveys</t>
  </si>
  <si>
    <t>%,V9301015</t>
  </si>
  <si>
    <t>9301015</t>
  </si>
  <si>
    <t>Other Corporate Comm Exp</t>
  </si>
  <si>
    <t>%,V9302000</t>
  </si>
  <si>
    <t>9302000</t>
  </si>
  <si>
    <t>Misc General Expenses</t>
  </si>
  <si>
    <t>%,V9302003</t>
  </si>
  <si>
    <t>9302003</t>
  </si>
  <si>
    <t>Corporate &amp; Fiscal Expenses</t>
  </si>
  <si>
    <t>%,V9302004</t>
  </si>
  <si>
    <t>9302004</t>
  </si>
  <si>
    <t>Research, Develop&amp;Demonstr Exp</t>
  </si>
  <si>
    <t>%,V9302006</t>
  </si>
  <si>
    <t>9302006</t>
  </si>
  <si>
    <t>Assoc Bus Dev - Materials Sold</t>
  </si>
  <si>
    <t>%,V9302007</t>
  </si>
  <si>
    <t>9302007</t>
  </si>
  <si>
    <t>Assoc Business Development Exp</t>
  </si>
  <si>
    <t>%,V9310001</t>
  </si>
  <si>
    <t>9310001</t>
  </si>
  <si>
    <t>Rents - Real Property</t>
  </si>
  <si>
    <t>%,V9310002</t>
  </si>
  <si>
    <t>9310002</t>
  </si>
  <si>
    <t>Rents - Personal Property</t>
  </si>
  <si>
    <t>%,FACCOUNT,TGL_FERC_ACCT,XDYYNNY01,N920-933</t>
  </si>
  <si>
    <t>Administration &amp; General Operations</t>
  </si>
  <si>
    <t>Line 4</t>
  </si>
  <si>
    <t>Operating Expenses (401)</t>
  </si>
  <si>
    <t/>
  </si>
  <si>
    <t>%,V5100000</t>
  </si>
  <si>
    <t>5100000</t>
  </si>
  <si>
    <t>Maint Supv &amp; Engineering</t>
  </si>
  <si>
    <t>%,V5110000</t>
  </si>
  <si>
    <t>5110000</t>
  </si>
  <si>
    <t>Maintenance of Structures</t>
  </si>
  <si>
    <t>%,V5120000</t>
  </si>
  <si>
    <t>5120000</t>
  </si>
  <si>
    <t>Maintenance of Boiler Plant</t>
  </si>
  <si>
    <t>%,V5120025</t>
  </si>
  <si>
    <t>5120025</t>
  </si>
  <si>
    <t>Maint of Blr Plt Environmental</t>
  </si>
  <si>
    <t>%,V5120034</t>
  </si>
  <si>
    <t>5120034</t>
  </si>
  <si>
    <t>BSDR O/U Recovery - Maint Cost</t>
  </si>
  <si>
    <t>%,V5120037</t>
  </si>
  <si>
    <t>5120037</t>
  </si>
  <si>
    <t>KY Steam Maint O/U</t>
  </si>
  <si>
    <t>%,V5130000</t>
  </si>
  <si>
    <t>5130000</t>
  </si>
  <si>
    <t>Maintenance of Electric Plant</t>
  </si>
  <si>
    <t>%,V5132000</t>
  </si>
  <si>
    <t>5132000</t>
  </si>
  <si>
    <t>Maint of Computer Software-Mjr</t>
  </si>
  <si>
    <t>%,V5133000</t>
  </si>
  <si>
    <t>5133000</t>
  </si>
  <si>
    <t>Maint of Comm Equipmt-Mjr</t>
  </si>
  <si>
    <t>%,V5140000</t>
  </si>
  <si>
    <t>5140000</t>
  </si>
  <si>
    <t>Maintenance of Misc Steam Plt</t>
  </si>
  <si>
    <t>%,V5140025</t>
  </si>
  <si>
    <t>5140025</t>
  </si>
  <si>
    <t>Maint MiscStmPlt Environmental</t>
  </si>
  <si>
    <t>%,FACCOUNT,TGL_FERC_ACCT,XDYYNNY01,N510-515</t>
  </si>
  <si>
    <t>Steam Plant Maintenance</t>
  </si>
  <si>
    <t>%,V5312000</t>
  </si>
  <si>
    <t>5312000</t>
  </si>
  <si>
    <t>Maint of Computer Software</t>
  </si>
  <si>
    <t>%,FACCOUNT,TGL_FERC_ACCT,XDYYNNY01,N528-533</t>
  </si>
  <si>
    <t>Nuclear Plant Maintenance</t>
  </si>
  <si>
    <t>%,FACCOUNT,TGL_FERC_ACCT,XDYYNNY01,N541-545</t>
  </si>
  <si>
    <t>Hydraulic Plant Maintenance</t>
  </si>
  <si>
    <t>%,FACCOUNT,TGL_FERC_ACCT,XDYYNNY01,N551-554</t>
  </si>
  <si>
    <t>Other Power Plant Maintenance</t>
  </si>
  <si>
    <t>%,FACCOUNT,TGL_FERC_ACCT,XDYYNNY01,N402_MAINTENANCE</t>
  </si>
  <si>
    <t>402 Maintenance Expense</t>
  </si>
  <si>
    <t>%,V5680000</t>
  </si>
  <si>
    <t>5680000</t>
  </si>
  <si>
    <t>%,V5690000</t>
  </si>
  <si>
    <t>5690000</t>
  </si>
  <si>
    <t>%,V5691000</t>
  </si>
  <si>
    <t>5691000</t>
  </si>
  <si>
    <t>Maint of Computer Hardware</t>
  </si>
  <si>
    <t>%,V5692000</t>
  </si>
  <si>
    <t>5692000</t>
  </si>
  <si>
    <t>%,V5693000</t>
  </si>
  <si>
    <t>5693000</t>
  </si>
  <si>
    <t>Maint of Communication Equip</t>
  </si>
  <si>
    <t>%,V5700000</t>
  </si>
  <si>
    <t>5700000</t>
  </si>
  <si>
    <t>Maint of Station Equipment</t>
  </si>
  <si>
    <t>%,V5710000</t>
  </si>
  <si>
    <t>5710000</t>
  </si>
  <si>
    <t>Maintenance of Overhead Lines</t>
  </si>
  <si>
    <t>%,V5720000</t>
  </si>
  <si>
    <t>5720000</t>
  </si>
  <si>
    <t>Maint of Underground Lines</t>
  </si>
  <si>
    <t>%,V5730000</t>
  </si>
  <si>
    <t>5730000</t>
  </si>
  <si>
    <t>Maint of Misc Trnsmssion Plt</t>
  </si>
  <si>
    <t>%,FACCOUNT,TGL_FERC_ACCT,XDYYNNY01,N568-574</t>
  </si>
  <si>
    <t>Transmission Maintenance</t>
  </si>
  <si>
    <t>%,V5581900</t>
  </si>
  <si>
    <t>5581900</t>
  </si>
  <si>
    <t>Maint Wind Turb Struct&amp;Eq-Mjr</t>
  </si>
  <si>
    <t>%,V5587000</t>
  </si>
  <si>
    <t>5587000</t>
  </si>
  <si>
    <t>Maint Solar Pnl Strct &amp; Eq-Mjr</t>
  </si>
  <si>
    <t>%,FACCOUNT,TGL_FERC_ACCT,XDYYNNY01,N558</t>
  </si>
  <si>
    <t>Solar and Wind Maintenance Expenses</t>
  </si>
  <si>
    <t>%,FACCOUNT,TGL_FERC_ACCT,XDYYNNY01,N559</t>
  </si>
  <si>
    <t>Other Renewables Maintenance Expense</t>
  </si>
  <si>
    <t>%,FACCOUNT,TGL_FERC_ACCT,XDYYNNY01,N5781-5787</t>
  </si>
  <si>
    <t>Energy Storage Maintenance Expense</t>
  </si>
  <si>
    <t>%,V5900000</t>
  </si>
  <si>
    <t>5900000</t>
  </si>
  <si>
    <t>%,V5910000</t>
  </si>
  <si>
    <t>5910000</t>
  </si>
  <si>
    <t>%,V5920000</t>
  </si>
  <si>
    <t>5920000</t>
  </si>
  <si>
    <t>%,V5923000</t>
  </si>
  <si>
    <t>5923000</t>
  </si>
  <si>
    <t>%,V5924000</t>
  </si>
  <si>
    <t>5924000</t>
  </si>
  <si>
    <t>%,V5930000</t>
  </si>
  <si>
    <t>5930000</t>
  </si>
  <si>
    <t>%,V5930001</t>
  </si>
  <si>
    <t>5930001</t>
  </si>
  <si>
    <t>Tree and Brush Control</t>
  </si>
  <si>
    <t>%,V5940000</t>
  </si>
  <si>
    <t>5940000</t>
  </si>
  <si>
    <t>%,V5950000</t>
  </si>
  <si>
    <t>5950000</t>
  </si>
  <si>
    <t>Maint of Lne Trnf,Rglators&amp;Dvi</t>
  </si>
  <si>
    <t>%,V5960000</t>
  </si>
  <si>
    <t>5960000</t>
  </si>
  <si>
    <t>Maint of Strt Lghtng &amp; Sgnal S</t>
  </si>
  <si>
    <t>%,V5970000</t>
  </si>
  <si>
    <t>5970000</t>
  </si>
  <si>
    <t>Maintenance of Meters</t>
  </si>
  <si>
    <t>%,V5980000</t>
  </si>
  <si>
    <t>5980000</t>
  </si>
  <si>
    <t>Maint of Misc Distribution Plt</t>
  </si>
  <si>
    <t>%,FACCOUNT,TGL_FERC_ACCT,XDYYNNY01,N590-599</t>
  </si>
  <si>
    <t>Distribution Maintenance</t>
  </si>
  <si>
    <t>%,FACCOUNT,TGL_FERC_ACCT,XDYYNNY01,N830-837,N861-870</t>
  </si>
  <si>
    <t>Gas Maintenance</t>
  </si>
  <si>
    <t>%,V9350000</t>
  </si>
  <si>
    <t>9350000</t>
  </si>
  <si>
    <t>Maintenance of General Plant</t>
  </si>
  <si>
    <t>%,V9350001</t>
  </si>
  <si>
    <t>9350001</t>
  </si>
  <si>
    <t>Maint of Structures - Owned</t>
  </si>
  <si>
    <t>%,V9350002</t>
  </si>
  <si>
    <t>9350002</t>
  </si>
  <si>
    <t>Maint of Structures - Leased</t>
  </si>
  <si>
    <t>%,V9350012</t>
  </si>
  <si>
    <t>9350012</t>
  </si>
  <si>
    <t>Maint of Data Equipment</t>
  </si>
  <si>
    <t>%,V9350013</t>
  </si>
  <si>
    <t>9350013</t>
  </si>
  <si>
    <t>Maint of Cmmncation Eq-Unall</t>
  </si>
  <si>
    <t>%,V9350015</t>
  </si>
  <si>
    <t>9350015</t>
  </si>
  <si>
    <t>Maint of Office Furniture &amp; Eq</t>
  </si>
  <si>
    <t>%,V9350016</t>
  </si>
  <si>
    <t>9350016</t>
  </si>
  <si>
    <t>Maintenance of Video Equipment</t>
  </si>
  <si>
    <t>%,V9350019</t>
  </si>
  <si>
    <t>9350019</t>
  </si>
  <si>
    <t>Maint of Gen Plant-SCADA Equ</t>
  </si>
  <si>
    <t>%,V9350023</t>
  </si>
  <si>
    <t>9350023</t>
  </si>
  <si>
    <t>Site Communications Services</t>
  </si>
  <si>
    <t>%,V9350024</t>
  </si>
  <si>
    <t>9350024</t>
  </si>
  <si>
    <t>Maint of DA-AMI Comm Equip</t>
  </si>
  <si>
    <t>%,V9351000</t>
  </si>
  <si>
    <t>9351000</t>
  </si>
  <si>
    <t>%,V9352000</t>
  </si>
  <si>
    <t>9352000</t>
  </si>
  <si>
    <t>%,V9353000</t>
  </si>
  <si>
    <t>9353000</t>
  </si>
  <si>
    <t>Maint of Comm Equipmt</t>
  </si>
  <si>
    <t>%,FACCOUNT,TGL_FERC_ACCT,XDYYNNY01,N935,N9351,N9352,N9353</t>
  </si>
  <si>
    <t>Adminstration &amp; General Maintenance</t>
  </si>
  <si>
    <t>Line 5</t>
  </si>
  <si>
    <t>Maintenance Expenses (402)</t>
  </si>
  <si>
    <t>%,V4030001</t>
  </si>
  <si>
    <t>4030001</t>
  </si>
  <si>
    <t>Depreciation Exp</t>
  </si>
  <si>
    <t>%,V4030029</t>
  </si>
  <si>
    <t>4030029</t>
  </si>
  <si>
    <t>Over/Undr Depr Exp Var Riders</t>
  </si>
  <si>
    <t>%,V4030046</t>
  </si>
  <si>
    <t>4030046</t>
  </si>
  <si>
    <t>Capitalized Software Depr Exp</t>
  </si>
  <si>
    <t>%,V4030047</t>
  </si>
  <si>
    <t>4030047</t>
  </si>
  <si>
    <t>Depr Exp - Cloud Computing</t>
  </si>
  <si>
    <t>%,FACCOUNT,TGL_FERC_ACCT,XDYYNNY01,NDEPR_EXP_OTHER,NDEPR_EXP_REG,NSTP_NUCLEAR_DECOMM</t>
  </si>
  <si>
    <t>Line 6</t>
  </si>
  <si>
    <t>Depreciation Expense (403)</t>
  </si>
  <si>
    <t>%,V4031001</t>
  </si>
  <si>
    <t>4031001</t>
  </si>
  <si>
    <t>Depr - Asset Retirement Oblig</t>
  </si>
  <si>
    <t>%,FACCOUNT,TGL_FERC_ACCT,XDYYNNY01,NDEPR_EXP_ARO</t>
  </si>
  <si>
    <t>Line 7</t>
  </si>
  <si>
    <t>Depreciation Expense for Asset Retirement Costs (403.1)</t>
  </si>
  <si>
    <t>%,V4040001</t>
  </si>
  <si>
    <t>4040001</t>
  </si>
  <si>
    <t>Amort. of Plant</t>
  </si>
  <si>
    <t>%,V4040007</t>
  </si>
  <si>
    <t>4040007</t>
  </si>
  <si>
    <t>Cloud Implement - Amort Plant</t>
  </si>
  <si>
    <t>%,FACCOUNT,TGL_FERC_ACCT,XDYYNNY01,NAMORT_&amp;_DEPL_OF_PLT</t>
  </si>
  <si>
    <t>Line 8</t>
  </si>
  <si>
    <t>Amort. &amp; Depl. Of Utility Plant (404-405)</t>
  </si>
  <si>
    <t>%,V4060001</t>
  </si>
  <si>
    <t>4060001</t>
  </si>
  <si>
    <t>Amort of Plt Acq Adj</t>
  </si>
  <si>
    <t>%,FACCOUNT,TGL_FERC_ACCT,XDYYNNY01,N406</t>
  </si>
  <si>
    <t>Line 9</t>
  </si>
  <si>
    <t>Amort. Of Utility Plant Acq. Adj. (406)</t>
  </si>
  <si>
    <t>%,FACCOUNT,TGL_FERC_ACCT,XDYYNNY01,N407</t>
  </si>
  <si>
    <t>Line 10</t>
  </si>
  <si>
    <t>Amort. Property Losses, Unrecov Plant and Regulatory Study Costs (407)</t>
  </si>
  <si>
    <t>Line 11</t>
  </si>
  <si>
    <t>Amort. Of Conversion Expenses (407)</t>
  </si>
  <si>
    <t>%,V4073000</t>
  </si>
  <si>
    <t>4073000</t>
  </si>
  <si>
    <t>Regulatory Debits</t>
  </si>
  <si>
    <t>%,V4073014</t>
  </si>
  <si>
    <t>4073014</t>
  </si>
  <si>
    <t>Regulatory Debit - BSDR</t>
  </si>
  <si>
    <t>%,FACCOUNT,TGL_FERC_ACCT,XDYYNNY01,N4073</t>
  </si>
  <si>
    <t>Line 12</t>
  </si>
  <si>
    <t>Regulatory Debits (407.3)</t>
  </si>
  <si>
    <t>%,V4074000</t>
  </si>
  <si>
    <t>4074000</t>
  </si>
  <si>
    <t>Regulatory Credits</t>
  </si>
  <si>
    <t>%,V4074025</t>
  </si>
  <si>
    <t>4074025</t>
  </si>
  <si>
    <t>PPA RIDER Over/Under</t>
  </si>
  <si>
    <t>%,R,FACCOUNT,TGL_FERC_ACCT,XDYYNNY01,N4074</t>
  </si>
  <si>
    <t>Line 13</t>
  </si>
  <si>
    <t>(Less) Regulatory Credits (407.4)</t>
  </si>
  <si>
    <t>%,V4081002</t>
  </si>
  <si>
    <t>4081002</t>
  </si>
  <si>
    <t>FICA</t>
  </si>
  <si>
    <t>%,V4081003</t>
  </si>
  <si>
    <t>4081003</t>
  </si>
  <si>
    <t>Federal Unemployment Tax</t>
  </si>
  <si>
    <t>%,V408100519</t>
  </si>
  <si>
    <t>408100519</t>
  </si>
  <si>
    <t>Real Personal Property Taxes</t>
  </si>
  <si>
    <t>%,V408100520</t>
  </si>
  <si>
    <t>408100520</t>
  </si>
  <si>
    <t>%,V408100521</t>
  </si>
  <si>
    <t>408100521</t>
  </si>
  <si>
    <t>%,V408100522</t>
  </si>
  <si>
    <t>408100522</t>
  </si>
  <si>
    <t>%,V408100523</t>
  </si>
  <si>
    <t>408100523</t>
  </si>
  <si>
    <t>%,V408100524</t>
  </si>
  <si>
    <t>408100524</t>
  </si>
  <si>
    <t>%,V408100622</t>
  </si>
  <si>
    <t>408100622</t>
  </si>
  <si>
    <t>State Gross Receipts Tax</t>
  </si>
  <si>
    <t>%,V408100623</t>
  </si>
  <si>
    <t>408100623</t>
  </si>
  <si>
    <t>%,V408100624</t>
  </si>
  <si>
    <t>408100624</t>
  </si>
  <si>
    <t>%,V408100625</t>
  </si>
  <si>
    <t>408100625</t>
  </si>
  <si>
    <t>%,V4081007</t>
  </si>
  <si>
    <t>4081007</t>
  </si>
  <si>
    <t>State Unemployment Tax</t>
  </si>
  <si>
    <t>%,V408100818</t>
  </si>
  <si>
    <t>408100818</t>
  </si>
  <si>
    <t>State Franchise Taxes</t>
  </si>
  <si>
    <t>%,V408101423</t>
  </si>
  <si>
    <t>408101423</t>
  </si>
  <si>
    <t>Federal Excise Taxes</t>
  </si>
  <si>
    <t>%,V408101424</t>
  </si>
  <si>
    <t>408101424</t>
  </si>
  <si>
    <t>%,V408101425</t>
  </si>
  <si>
    <t>408101425</t>
  </si>
  <si>
    <t>%,V408101722</t>
  </si>
  <si>
    <t>408101722</t>
  </si>
  <si>
    <t>St Lic-Rgstrtion Tax-Fees</t>
  </si>
  <si>
    <t>%,V408101922</t>
  </si>
  <si>
    <t>408101922</t>
  </si>
  <si>
    <t>State Sales and Use Taxes</t>
  </si>
  <si>
    <t>%,V408101923</t>
  </si>
  <si>
    <t>408101923</t>
  </si>
  <si>
    <t>%,V408101924</t>
  </si>
  <si>
    <t>408101924</t>
  </si>
  <si>
    <t>%,V408101925</t>
  </si>
  <si>
    <t>408101925</t>
  </si>
  <si>
    <t>%,V408102021</t>
  </si>
  <si>
    <t>408102021</t>
  </si>
  <si>
    <t>State Business Occup Taxes</t>
  </si>
  <si>
    <t>%,V408102022</t>
  </si>
  <si>
    <t>408102022</t>
  </si>
  <si>
    <t>%,V408102023</t>
  </si>
  <si>
    <t>408102023</t>
  </si>
  <si>
    <t>%,V408102024</t>
  </si>
  <si>
    <t>408102024</t>
  </si>
  <si>
    <t>%,V408102025</t>
  </si>
  <si>
    <t>408102025</t>
  </si>
  <si>
    <t>%,V408102219</t>
  </si>
  <si>
    <t>408102219</t>
  </si>
  <si>
    <t>Municipal License Fees</t>
  </si>
  <si>
    <t>%,V408102220</t>
  </si>
  <si>
    <t>408102220</t>
  </si>
  <si>
    <t>%,V408102222</t>
  </si>
  <si>
    <t>408102222</t>
  </si>
  <si>
    <t>%,V408102223</t>
  </si>
  <si>
    <t>408102223</t>
  </si>
  <si>
    <t>%,V408102920</t>
  </si>
  <si>
    <t>408102920</t>
  </si>
  <si>
    <t>Real-Pers Prop Tax-Cap Leases</t>
  </si>
  <si>
    <t>%,V408102921</t>
  </si>
  <si>
    <t>408102921</t>
  </si>
  <si>
    <t>%,V408102922</t>
  </si>
  <si>
    <t>408102922</t>
  </si>
  <si>
    <t>%,V408102923</t>
  </si>
  <si>
    <t>408102923</t>
  </si>
  <si>
    <t>%,V408102924</t>
  </si>
  <si>
    <t>408102924</t>
  </si>
  <si>
    <t>%,V408102925</t>
  </si>
  <si>
    <t>408102925</t>
  </si>
  <si>
    <t>%,V4081033</t>
  </si>
  <si>
    <t>4081033</t>
  </si>
  <si>
    <t>Fringe Benefit Loading - FICA</t>
  </si>
  <si>
    <t>%,V4081034</t>
  </si>
  <si>
    <t>4081034</t>
  </si>
  <si>
    <t>Fringe Benefit Loading - FUT</t>
  </si>
  <si>
    <t>%,V4081035</t>
  </si>
  <si>
    <t>4081035</t>
  </si>
  <si>
    <t>Fringe Benefit Loading - SUT</t>
  </si>
  <si>
    <t>%,V408103623</t>
  </si>
  <si>
    <t>408103623</t>
  </si>
  <si>
    <t>Real Prop Tax-Cap Leases</t>
  </si>
  <si>
    <t>%,V408103624</t>
  </si>
  <si>
    <t>408103624</t>
  </si>
  <si>
    <t>%,V408103625</t>
  </si>
  <si>
    <t>408103625</t>
  </si>
  <si>
    <t>%,FACCOUNT,TGL_FERC_ACCT,XDYYNNY01,N408</t>
  </si>
  <si>
    <t>Line 14</t>
  </si>
  <si>
    <t>Taxes Other Than Income Taxes (408.1)</t>
  </si>
  <si>
    <t>%,V4091001</t>
  </si>
  <si>
    <t>4091001</t>
  </si>
  <si>
    <t>Income Taxes, UOI - Federal</t>
  </si>
  <si>
    <t>%,FACCOUNT,TGL_FERC_ACCT,XDYYNNY01,NINCOME_TAXES_FEDERAL</t>
  </si>
  <si>
    <t>Income Taxes Federal</t>
  </si>
  <si>
    <t>%,V4265009</t>
  </si>
  <si>
    <t>4265009</t>
  </si>
  <si>
    <t>Factored Cust A/R Exp - Affil</t>
  </si>
  <si>
    <t>%,V4265010</t>
  </si>
  <si>
    <t>4265010</t>
  </si>
  <si>
    <t>Fact Cust A/R-Bad Debts-Affil</t>
  </si>
  <si>
    <t>%,FACCOUNT,TGL_FERC_ACCT,XDYYNNY01,NMISC_INC_DED_FAR</t>
  </si>
  <si>
    <t>Factored Accounts Rec Expenses</t>
  </si>
  <si>
    <t>Tax Effect on Factored Accounts Rec Expenses (21%)</t>
  </si>
  <si>
    <t>Line 15</t>
  </si>
  <si>
    <t>Income Taxes - Federal (409.1)</t>
  </si>
  <si>
    <t>%,V4091002</t>
  </si>
  <si>
    <t>4091002</t>
  </si>
  <si>
    <t>Income Taxes, UOI - State</t>
  </si>
  <si>
    <t>%,V409100222</t>
  </si>
  <si>
    <t>409100222</t>
  </si>
  <si>
    <t>Income Taxes UOI - State</t>
  </si>
  <si>
    <t>%,V409100223</t>
  </si>
  <si>
    <t>409100223</t>
  </si>
  <si>
    <t>%,FACCOUNT,TGL_FERC_ACCT,XDYYNNY01,NINCOME_TAXES_OTHER</t>
  </si>
  <si>
    <t>Line 16</t>
  </si>
  <si>
    <t>Income Taxes - Other (409.1)</t>
  </si>
  <si>
    <t>%,V4101001</t>
  </si>
  <si>
    <t>4101001</t>
  </si>
  <si>
    <t>Prov Def I/T Util Op Inc-Fed</t>
  </si>
  <si>
    <t>%,V4101002</t>
  </si>
  <si>
    <t>4101002</t>
  </si>
  <si>
    <t>Prov Def I/T Util Op Inc-State</t>
  </si>
  <si>
    <t>%,FACCOUNT,TGL_FERC_ACCT,XDYYNNY01,NDEFER_FIT</t>
  </si>
  <si>
    <t>Line 17</t>
  </si>
  <si>
    <t>Provision for Deferred Income Taxes (410.1)</t>
  </si>
  <si>
    <t>%,V4111001</t>
  </si>
  <si>
    <t>4111001</t>
  </si>
  <si>
    <t>Prv Def I/T-Cr Util Op Inc-Fed</t>
  </si>
  <si>
    <t>%,V4111002</t>
  </si>
  <si>
    <t>4111002</t>
  </si>
  <si>
    <t>Prv Def I/T-Cr UtilOpInc-State</t>
  </si>
  <si>
    <t>%,R,FACCOUNT,TGL_FERC_ACCT,XDYYNNY01,NPROV_DEFER_FIT,</t>
  </si>
  <si>
    <t>Line 18</t>
  </si>
  <si>
    <t>(Less) Provision for Deferred Income Taxes-Cr (411.1)</t>
  </si>
  <si>
    <t>%,FACCOUNT,TGL_FERC_ACCT,XDYYNNY01,NDEFRRD_ITC_UTIL_OPER</t>
  </si>
  <si>
    <t>Line 19</t>
  </si>
  <si>
    <t>Investment Tax Credit Adj. - Net (411.4)</t>
  </si>
  <si>
    <t>%,V4116000</t>
  </si>
  <si>
    <t>4116000</t>
  </si>
  <si>
    <t>Gain From Disposition of Plant</t>
  </si>
  <si>
    <t>%,R,FACCOUNT,TGL_FERC_ACCT,XDYYNNY01,NGN_FRM_DISP_UT_PLT</t>
  </si>
  <si>
    <t>Line 20</t>
  </si>
  <si>
    <t>(Less) Gains from Disp. Of Utility Plant (411.6)</t>
  </si>
  <si>
    <t>%,FACCOUNT,TGL_FERC_ACCT,XDYYNNY01,NLSES_FRM_DISP_UT_PLT</t>
  </si>
  <si>
    <t>Line 21</t>
  </si>
  <si>
    <t>Losses from Disp. Of Utility Plant (411.7)</t>
  </si>
  <si>
    <t>%,V4118002</t>
  </si>
  <si>
    <t>4118002</t>
  </si>
  <si>
    <t>Comp. Allow Gains Title IV SO2</t>
  </si>
  <si>
    <t>%,V4118003</t>
  </si>
  <si>
    <t>4118003</t>
  </si>
  <si>
    <t>Comp. Allow. Gains-Seas NOx</t>
  </si>
  <si>
    <t>%,R,FACCOUNT,TGL_FERC_ACCT,XDYYNNY01,NGN_FRM_DISP_ALLOWAN</t>
  </si>
  <si>
    <t>Line 22</t>
  </si>
  <si>
    <t>(Less) Gains from Disposition of Allowances (411.8)</t>
  </si>
  <si>
    <t>%,FACCOUNT,TGL_FERC_ACCT,XDYYNNY01,NLOSS_FRM_DISP_ALLOW</t>
  </si>
  <si>
    <t>Line 23</t>
  </si>
  <si>
    <t>Losses from Disposition of Allowances (411.9)</t>
  </si>
  <si>
    <t>%,V4111005</t>
  </si>
  <si>
    <t>4111005</t>
  </si>
  <si>
    <t>Accretion Expense</t>
  </si>
  <si>
    <t>%,FACCOUNT,TGL_FERC_ACCT,XDYYNNY01,NACCRETION</t>
  </si>
  <si>
    <t>Line 24</t>
  </si>
  <si>
    <t>Accretion Expense (411.10)</t>
  </si>
  <si>
    <t>%,R,FACCOUNT,TGL_FERC_ACCT,XDYYNNY01,NGN_FRM_DISP_ENV_CR</t>
  </si>
  <si>
    <t>Line 24.1</t>
  </si>
  <si>
    <t>(Less) Gains from Disposition of Environmental Credits (411.11)</t>
  </si>
  <si>
    <t>%,FACCOUNT,TGL_FERC_ACCT,XDYYNNY01,NLSES_FRM_DISP_ENV_CR</t>
  </si>
  <si>
    <t>Line 24.2</t>
  </si>
  <si>
    <t>Losses from Disposition of Environmental Credits (411.12)</t>
  </si>
  <si>
    <t>Line 25</t>
  </si>
  <si>
    <t>TOTAL Utility Operating Expenses (Enter Total of lines 4 thru 24)</t>
  </si>
  <si>
    <t>Line 26</t>
  </si>
  <si>
    <t>Net Util Oper Inc (Enter Tot. line 2 less 25) Carry to Pg 117, line 27</t>
  </si>
  <si>
    <t>Line 27</t>
  </si>
  <si>
    <t>Net Util Oper Inc (Carried FORWARD FROM PAGE 114)</t>
  </si>
  <si>
    <t>Line 28</t>
  </si>
  <si>
    <t>Other Income and Deductions</t>
  </si>
  <si>
    <t>Line 29</t>
  </si>
  <si>
    <t>Other Income</t>
  </si>
  <si>
    <t>Line 30</t>
  </si>
  <si>
    <t>Nonutility Operating Income</t>
  </si>
  <si>
    <t>%,R,FACCOUNT,TGL_FERC_ACCT,XDYYNNY01,N415</t>
  </si>
  <si>
    <t>Line 31</t>
  </si>
  <si>
    <t>Revenues From Merchandising, Jobbing &amp; Contract Work (415)</t>
  </si>
  <si>
    <t>%,FACCOUNT,TGL_FERC_ACCT,XDYYNNY01,N416</t>
  </si>
  <si>
    <t>Line 32</t>
  </si>
  <si>
    <t>(Less) Costs and Exp. Merchandising, Job. &amp; Contract Work (416)</t>
  </si>
  <si>
    <t>%,V4170004</t>
  </si>
  <si>
    <t>4170004</t>
  </si>
  <si>
    <t>Rev from Non-Util Oper NonAfil</t>
  </si>
  <si>
    <t>%,R,FACCOUNT,TGL_FERC_ACCT,XDYYNNY01,NREV_NONUTIL_OPS</t>
  </si>
  <si>
    <t>Line 33</t>
  </si>
  <si>
    <t>Revenues From Nonutility Operations (417)</t>
  </si>
  <si>
    <t>%,V4171006</t>
  </si>
  <si>
    <t>4171006</t>
  </si>
  <si>
    <t>Outside Services - Other</t>
  </si>
  <si>
    <t>%,V4171009</t>
  </si>
  <si>
    <t>4171009</t>
  </si>
  <si>
    <t>Office Supplies &amp; Expense</t>
  </si>
  <si>
    <t>%,FACCOUNT,TGL_FERC_ACCT,XDYYNNY01,NEXP_NONUTIL_OPS</t>
  </si>
  <si>
    <t>Line 34</t>
  </si>
  <si>
    <t>(Less) Expenses of Nonutility Operations (417.1)</t>
  </si>
  <si>
    <t>%,V4180001</t>
  </si>
  <si>
    <t>4180001</t>
  </si>
  <si>
    <t>Non-Operatng Rental Income</t>
  </si>
  <si>
    <t>%,V4180005</t>
  </si>
  <si>
    <t>4180005</t>
  </si>
  <si>
    <t>Non-Opratng Rntal Inc-Depr</t>
  </si>
  <si>
    <t>%,R,FACCOUNT,TGL_FERC_ACCT,XDYYNNY01,NNON_OP_RENTAL_INCOME</t>
  </si>
  <si>
    <t>Line 35</t>
  </si>
  <si>
    <t>Nonoperating Rental Income (418)</t>
  </si>
  <si>
    <t>%,R,FACCOUNT,TGL_FERC_ACCT,XDYYNNY01,NEQUITY_IN_SUB_EARN</t>
  </si>
  <si>
    <t>Line 36</t>
  </si>
  <si>
    <t>Equity in Earnings of Subsidiary Companies (418.1)</t>
  </si>
  <si>
    <t>%,V4190002</t>
  </si>
  <si>
    <t>4190002</t>
  </si>
  <si>
    <t>Int &amp; Dividend Inc - Nonassoc</t>
  </si>
  <si>
    <t>%,V4190005</t>
  </si>
  <si>
    <t>4190005</t>
  </si>
  <si>
    <t>Interest Income - Assoc CBP</t>
  </si>
  <si>
    <t>%,R,FACCOUNT,TGL_FERC_ACCT,XDYYNNY01,NINTEREST_INCOME</t>
  </si>
  <si>
    <t>Line 37</t>
  </si>
  <si>
    <t>Interest and Dividend Income (419)</t>
  </si>
  <si>
    <t>%,V4191000</t>
  </si>
  <si>
    <t>4191000</t>
  </si>
  <si>
    <t>Allw Oth Fnds Usd Drng Cnstr</t>
  </si>
  <si>
    <t>%,R,FACCOUNT,TGL_FERC_ACCT,XDYYNNY01,NAFUDC_OTH_FUNDS-CR</t>
  </si>
  <si>
    <t>Line 38</t>
  </si>
  <si>
    <t>Allowance for Other Funds Used During Construction (419.1)</t>
  </si>
  <si>
    <t>%,V4210002</t>
  </si>
  <si>
    <t>4210002</t>
  </si>
  <si>
    <t>Misc Non-Op Inc-NonAsc-Rents</t>
  </si>
  <si>
    <t>%,V4210007</t>
  </si>
  <si>
    <t>4210007</t>
  </si>
  <si>
    <t>Misc Non-Op Inc - NonAsc - Oth</t>
  </si>
  <si>
    <t>%,V4210009</t>
  </si>
  <si>
    <t>4210009</t>
  </si>
  <si>
    <t>Misc Non-Op Exp - NonAssoc</t>
  </si>
  <si>
    <t>%,R,FACCOUNT,TGL_FERC_ACCT,XDYYNNY01,NMISC_NONOP_INC</t>
  </si>
  <si>
    <t>Line 39</t>
  </si>
  <si>
    <t>Miscellaneous Nonoperating Income (421)</t>
  </si>
  <si>
    <t>%,V4211000</t>
  </si>
  <si>
    <t>4211000</t>
  </si>
  <si>
    <t>Gain on Dspsition of Property</t>
  </si>
  <si>
    <t>%,R,FACCOUNT,TGL_FERC_ACCT,XDYYNNY01,NGAIN_ON_DIST_PROPERT</t>
  </si>
  <si>
    <t>Line 40</t>
  </si>
  <si>
    <t>Gain on Disposition of Property (421.1)</t>
  </si>
  <si>
    <t>Line 41</t>
  </si>
  <si>
    <t>TOTAL Other Income (Enter Total of lines 31 thru 40)</t>
  </si>
  <si>
    <t>Line 42</t>
  </si>
  <si>
    <t>Other Income Deductions</t>
  </si>
  <si>
    <t>%,V4212000</t>
  </si>
  <si>
    <t>4212000</t>
  </si>
  <si>
    <t>Loss on Dspsition of Property</t>
  </si>
  <si>
    <t>%,FACCOUNT,TGL_FERC_ACCT,XDYYNNY01,NLOSS_DIST_PROPERTY</t>
  </si>
  <si>
    <t>Line 43</t>
  </si>
  <si>
    <t>Loss on Disposition of Property (421.2)</t>
  </si>
  <si>
    <t>%,FACCOUNT,TGL_FERC_ACCT,XDYYNNY01,NMISC_AMORT_PLT_ADJ</t>
  </si>
  <si>
    <t>Line 44</t>
  </si>
  <si>
    <t>Miscellaneous Amortization (425)</t>
  </si>
  <si>
    <t>%,V4261000</t>
  </si>
  <si>
    <t>4261000</t>
  </si>
  <si>
    <t>Donations</t>
  </si>
  <si>
    <t>%,FACCOUNT,TGL_FERC_ACCT,XDYYNNY01,N4261</t>
  </si>
  <si>
    <t>Line 45</t>
  </si>
  <si>
    <t>Donations (426.1)</t>
  </si>
  <si>
    <t>%,FACCOUNT,TGL_FERC_ACCT,XDYYNNY01,N4262</t>
  </si>
  <si>
    <t>Line 46</t>
  </si>
  <si>
    <t>Life Insurance (426.2)</t>
  </si>
  <si>
    <t>%,V4263001</t>
  </si>
  <si>
    <t>4263001</t>
  </si>
  <si>
    <t>Penalties</t>
  </si>
  <si>
    <t>%,V4263003</t>
  </si>
  <si>
    <t>4263003</t>
  </si>
  <si>
    <t>Penalties - Quality of Service</t>
  </si>
  <si>
    <t>%,FACCOUNT,TGL_FERC_ACCT,XDYYNNY01,N4263</t>
  </si>
  <si>
    <t>Line 47</t>
  </si>
  <si>
    <t>Penalties (426.3)</t>
  </si>
  <si>
    <t>%,V4264000</t>
  </si>
  <si>
    <t>4264000</t>
  </si>
  <si>
    <t>Civic and Political Activity</t>
  </si>
  <si>
    <t>%,V4264001</t>
  </si>
  <si>
    <t>4264001</t>
  </si>
  <si>
    <t>Non-deduct Lobbying per IRS</t>
  </si>
  <si>
    <t>%,FACCOUNT,TGL_FERC_ACCT,XDYYNNY01,N4264</t>
  </si>
  <si>
    <t>Line 48</t>
  </si>
  <si>
    <t>Exp. For Certain Civic, Political &amp; Related Activities (426.4)</t>
  </si>
  <si>
    <t>%,V4265002</t>
  </si>
  <si>
    <t>4265002</t>
  </si>
  <si>
    <t>Other Deductions - Nonassoc</t>
  </si>
  <si>
    <t>%,V4265004</t>
  </si>
  <si>
    <t>4265004</t>
  </si>
  <si>
    <t>Social &amp; Service Club Dues</t>
  </si>
  <si>
    <t>%,V4265007</t>
  </si>
  <si>
    <t>4265007</t>
  </si>
  <si>
    <t>Regulatory Expenses</t>
  </si>
  <si>
    <t>%,FACCOUNT,TGL_FERC_ACCT,XDYYNNY01,N4265</t>
  </si>
  <si>
    <t>Line 49</t>
  </si>
  <si>
    <t>Other Deductions (426.5)</t>
  </si>
  <si>
    <t>Line 50</t>
  </si>
  <si>
    <t>TOTAL Other Income Deductions(Total of lines 43 thru 49)</t>
  </si>
  <si>
    <t>Line 51</t>
  </si>
  <si>
    <t>Taxes Applic. To Other Income and Deductions</t>
  </si>
  <si>
    <t>%,V408200522</t>
  </si>
  <si>
    <t>408200522</t>
  </si>
  <si>
    <t>%,V408200523</t>
  </si>
  <si>
    <t>408200523</t>
  </si>
  <si>
    <t>%,V408200524</t>
  </si>
  <si>
    <t>408200524</t>
  </si>
  <si>
    <t>%,FACCOUNT,TGL_FERC_ACCT,XDYYNNY01,NTAXES_OTHER_THN_INC</t>
  </si>
  <si>
    <t>Line 52</t>
  </si>
  <si>
    <t>Taxes Other Than Income Taxes (408.2)</t>
  </si>
  <si>
    <t>%,V4092001</t>
  </si>
  <si>
    <t>4092001</t>
  </si>
  <si>
    <t>Inc Tax, Oth Inc&amp;Ded-Federal</t>
  </si>
  <si>
    <t>%,FACCOUNT,TGL_FERC_ACCT,XDYYNNY01,NINCOME_TAX_FED_NONOP</t>
  </si>
  <si>
    <t>Federal Income Taxes NonOperating</t>
  </si>
  <si>
    <t>Line 53</t>
  </si>
  <si>
    <t>Income Taxes - Federal (409.2)</t>
  </si>
  <si>
    <t>%,V4092002</t>
  </si>
  <si>
    <t>4092002</t>
  </si>
  <si>
    <t>Inc Tax, Oth Inc &amp; Ded - State</t>
  </si>
  <si>
    <t>%,V409200222</t>
  </si>
  <si>
    <t>409200222</t>
  </si>
  <si>
    <t>Inc Tax Oth Inc  Ded - State</t>
  </si>
  <si>
    <t>%,V409200223</t>
  </si>
  <si>
    <t>409200223</t>
  </si>
  <si>
    <t>%,FACCOUNT,TGL_FERC_ACCT,XDYYNNY01,NINCOME_TAX_OTH_NONOP</t>
  </si>
  <si>
    <t>Line 54</t>
  </si>
  <si>
    <t>Income Taxes - Other (409.2)</t>
  </si>
  <si>
    <t>%,V4102001</t>
  </si>
  <si>
    <t>4102001</t>
  </si>
  <si>
    <t>Prov Def I/T Oth I&amp;D - Federal</t>
  </si>
  <si>
    <t>%,V4102002</t>
  </si>
  <si>
    <t>4102002</t>
  </si>
  <si>
    <t>Prov Def I/T Oth I&amp;D - State</t>
  </si>
  <si>
    <t>%,FACCOUNT,TGL_FERC_ACCT,XDYYNNY01,NPROV_FOR_DEF_TAX_NON</t>
  </si>
  <si>
    <t>Line 55</t>
  </si>
  <si>
    <t>Provision for Deferred Inc. Taxes (410.2)</t>
  </si>
  <si>
    <t>%,V4112001</t>
  </si>
  <si>
    <t>4112001</t>
  </si>
  <si>
    <t>Prv Def I/T-Cr Oth I&amp;D-Fed</t>
  </si>
  <si>
    <t>%,R,FACCOUNT,TGL_FERC_ACCT,XDYYNNY01,NPROV_DEF_TX_NON_CR</t>
  </si>
  <si>
    <t>Line 56</t>
  </si>
  <si>
    <t xml:space="preserve">(Less) Provision for Deferred Income Taxes-Cr (411.2) </t>
  </si>
  <si>
    <t>%,FACCOUNT,TGL_FERC_ACCT,XDYYNNY01,NINVESTMENT_TAX</t>
  </si>
  <si>
    <t>Line 57</t>
  </si>
  <si>
    <t>Investment Tax Credit Adj.-Net (411.5)</t>
  </si>
  <si>
    <t>%,R,FACCOUNT,TGL_FERC_ACCT,XDYYNNY01,N420</t>
  </si>
  <si>
    <t>Line 58</t>
  </si>
  <si>
    <t>(Less) Investment Tax Credits (420)</t>
  </si>
  <si>
    <t>Line 59</t>
  </si>
  <si>
    <t>TOTAL Taxes on Other Income and Deductions (Total of lines 52-58)</t>
  </si>
  <si>
    <t>Line 60</t>
  </si>
  <si>
    <t>Net Other Income and Deductions (Total of lines 41, 50, 59)</t>
  </si>
  <si>
    <t>Line 61</t>
  </si>
  <si>
    <t xml:space="preserve">Interest Charges </t>
  </si>
  <si>
    <t>%,V4270002</t>
  </si>
  <si>
    <t>4270002</t>
  </si>
  <si>
    <t>Int on LTD - Install Pur Contr</t>
  </si>
  <si>
    <t>%,V4270005</t>
  </si>
  <si>
    <t>4270005</t>
  </si>
  <si>
    <t>Int on LTD - Other LTD</t>
  </si>
  <si>
    <t>%,V4270006</t>
  </si>
  <si>
    <t>4270006</t>
  </si>
  <si>
    <t>Int on LTD - Sen Unsec Notes</t>
  </si>
  <si>
    <t>%,FACCOUNT,TGL_FERC_ACCT,XDYYNNY01,NINT_LONG-TERM_DEBT</t>
  </si>
  <si>
    <t>Line 62</t>
  </si>
  <si>
    <t>Interest on Long-Term Debt (427)</t>
  </si>
  <si>
    <t>%,V4280002</t>
  </si>
  <si>
    <t>4280002</t>
  </si>
  <si>
    <t>Amrtz Debt Dscnt&amp;Exp-Instl Pur</t>
  </si>
  <si>
    <t>%,V4280003</t>
  </si>
  <si>
    <t>4280003</t>
  </si>
  <si>
    <t>Amrtz Debt Dscnt&amp;Exp-N/P</t>
  </si>
  <si>
    <t>%,V4280006</t>
  </si>
  <si>
    <t>4280006</t>
  </si>
  <si>
    <t>Amrtz Dscnt&amp;Exp-Sn Unsec Note</t>
  </si>
  <si>
    <t>%,FACCOUNT,TGL_FERC_ACCT,XDYYNNY01,NAMORT_DEBT_DISC&amp;EXP</t>
  </si>
  <si>
    <t>Line 63</t>
  </si>
  <si>
    <t>Amort. Of Debt Disc. And Expense (428)</t>
  </si>
  <si>
    <t>%,V4281004</t>
  </si>
  <si>
    <t>4281004</t>
  </si>
  <si>
    <t>Amrtz Loss Rcquired Debt-Dbnt</t>
  </si>
  <si>
    <t>%,FACCOUNT,TGL_FERC_ACCT,XDYYNNY01,NAMORT_LOSS_REACQ_DBT</t>
  </si>
  <si>
    <t>Line 64</t>
  </si>
  <si>
    <t>Amortization of Loss on Reacquired Debt (428.1)</t>
  </si>
  <si>
    <t>%,R,FACCOUNT,TGL_FERC_ACCT,XDYYNNY01,NAMORT_DBT_PREM</t>
  </si>
  <si>
    <t>Line 65</t>
  </si>
  <si>
    <t>(Less) Amort. Of Premium on Debt-Credit (429)</t>
  </si>
  <si>
    <t>%,R,FACCOUNT,TGL_FERC_ACCT,XDYYNNY01,NAMORT_GAIN_REAQUIRED</t>
  </si>
  <si>
    <t>Line 66</t>
  </si>
  <si>
    <t>(Less) Amortization of Gain on Reacquired Debt-Credit (429.1)</t>
  </si>
  <si>
    <t>%,V4300001</t>
  </si>
  <si>
    <t>4300001</t>
  </si>
  <si>
    <t>Interest Exp - Assoc Non-CBP</t>
  </si>
  <si>
    <t>%,V4300003</t>
  </si>
  <si>
    <t>4300003</t>
  </si>
  <si>
    <t>Int to Assoc Co - CBP</t>
  </si>
  <si>
    <t>%,FACCOUNT,TGL_FERC_ACCT,XDYYNNY01,NINTEREST_ASSOC_COS</t>
  </si>
  <si>
    <t>Line 67</t>
  </si>
  <si>
    <t>Interest on Debt to Assoc. Companies (430)</t>
  </si>
  <si>
    <t>%,V4310001</t>
  </si>
  <si>
    <t>4310001</t>
  </si>
  <si>
    <t>Other Interest Expense</t>
  </si>
  <si>
    <t>%,V4310002</t>
  </si>
  <si>
    <t>4310002</t>
  </si>
  <si>
    <t>Interest on Customer Deposits</t>
  </si>
  <si>
    <t>%,V4310007</t>
  </si>
  <si>
    <t>4310007</t>
  </si>
  <si>
    <t>Lines Of Credit</t>
  </si>
  <si>
    <t>%,FACCOUNT,TGL_FERC_ACCT,XDYYNNY01,NOTH_INTEREST_EXP</t>
  </si>
  <si>
    <t>Line 68</t>
  </si>
  <si>
    <t>Other Interest Expense (431)</t>
  </si>
  <si>
    <t>%,V4320000</t>
  </si>
  <si>
    <t>4320000</t>
  </si>
  <si>
    <t>Allw Brrwed Fnds Used Cnstr-Cr</t>
  </si>
  <si>
    <t>%,R,FACCOUNT,TGL_FERC_ACCT,XDYYNNY01,NAFUDC-BRWD_FUNDS-CR</t>
  </si>
  <si>
    <t>Line 69</t>
  </si>
  <si>
    <t>(Less) Allowance for Borrowed Funds Used During Construction-Cr. (432)</t>
  </si>
  <si>
    <t>Line 70</t>
  </si>
  <si>
    <t>Net Interest Charges (Total of lines 62 thru 69)</t>
  </si>
  <si>
    <t>Line 71</t>
  </si>
  <si>
    <t>Income Before Extraordinary Items (Total of lines 27, 60 and 70)</t>
  </si>
  <si>
    <t>Line 72</t>
  </si>
  <si>
    <t>Extraordinary Items</t>
  </si>
  <si>
    <t>%,R,FACCOUNT,TGL_FERC_ACCT,XDYYNNY01,NEXTRAORDINARY_INCOME</t>
  </si>
  <si>
    <t>Line 73</t>
  </si>
  <si>
    <t>Extraordinary Income (434)</t>
  </si>
  <si>
    <t>%,FACCOUNT,TGL_FERC_ACCT,XDYYNNY01,NEXTRAORDINARY_DEDUCT</t>
  </si>
  <si>
    <t>Line 74</t>
  </si>
  <si>
    <t>(Less) Extraordinary Deductions (435)</t>
  </si>
  <si>
    <t>Line 75</t>
  </si>
  <si>
    <t>Net Extraordinary Items (Total of line 73 less line 74)</t>
  </si>
  <si>
    <t>%,FACCOUNT,TGL_FERC_ACCT,XDYYNNY01,NINC_TX_FED_&amp;_OTH_EXT</t>
  </si>
  <si>
    <t>Line 76</t>
  </si>
  <si>
    <t>Income Taxes-Federal and Other (409.3)</t>
  </si>
  <si>
    <t>Line 77</t>
  </si>
  <si>
    <t>Extraordinary Items After Taxes (line 75 less line 76)</t>
  </si>
  <si>
    <t>Line 78</t>
  </si>
  <si>
    <t>Net Income (Total of line 71 and 77)</t>
  </si>
  <si>
    <t>Check</t>
  </si>
  <si>
    <t>%,FACCOUNT,TGL_FERC_ACCT,NINCOME_STATEMENT</t>
  </si>
  <si>
    <t>Net Income Verification</t>
  </si>
  <si>
    <t>This line should be zero</t>
  </si>
  <si>
    <t xml:space="preserve">Report as of Date: </t>
  </si>
  <si>
    <t>2025-05-31</t>
  </si>
  <si>
    <t>Rounding Tolerance:</t>
  </si>
  <si>
    <t>Error Message Shown:</t>
  </si>
  <si>
    <t>ERROR ABOVE</t>
  </si>
  <si>
    <t>E</t>
  </si>
  <si>
    <t>Error Message Counter</t>
  </si>
  <si>
    <t>Total Error Message Count</t>
  </si>
  <si>
    <t>Operator</t>
  </si>
  <si>
    <t>S345378</t>
  </si>
  <si>
    <t>RID   Report ID</t>
  </si>
  <si>
    <t>FERC_IS1</t>
  </si>
  <si>
    <t>LYN   Report Layout</t>
  </si>
  <si>
    <t>BUN   Business Unit</t>
  </si>
  <si>
    <t>Error</t>
  </si>
  <si>
    <t>RBN   Report Request</t>
  </si>
  <si>
    <t>Kentucky Power Integrated Elim</t>
  </si>
  <si>
    <t>RBU   Request Bus Unit</t>
  </si>
  <si>
    <t>X992</t>
  </si>
  <si>
    <t>SCN   Scope Decrip</t>
  </si>
  <si>
    <t>SCD   Scope Description</t>
  </si>
  <si>
    <t>KYP CORP CONSOLIDATED</t>
  </si>
  <si>
    <t>SFD   Scope Field Descr</t>
  </si>
  <si>
    <t>SFV   Scope Field Value</t>
  </si>
  <si>
    <t>STN   Scope Tree Name</t>
  </si>
  <si>
    <t>GL_PRPT_CONS</t>
  </si>
  <si>
    <t>Elapsed Run Time</t>
  </si>
  <si>
    <t>00:06:12</t>
  </si>
  <si>
    <t>Performance : GL_FERC_ACCT</t>
  </si>
  <si>
    <t>YSNYN</t>
  </si>
  <si>
    <t>Performance: GL_PRPT_CONS</t>
  </si>
  <si>
    <t>Reserved Section</t>
  </si>
  <si>
    <t>Work Order</t>
  </si>
  <si>
    <t>Area</t>
  </si>
  <si>
    <t>SCR</t>
  </si>
  <si>
    <t>PRECIP</t>
  </si>
  <si>
    <t>CEMS</t>
  </si>
  <si>
    <t>LNB</t>
  </si>
  <si>
    <t>ASH</t>
  </si>
  <si>
    <t>COAL BLEND</t>
  </si>
  <si>
    <t>BURN VAL</t>
  </si>
  <si>
    <t>WATER INJ</t>
  </si>
  <si>
    <t>FGD</t>
  </si>
  <si>
    <t>LDFL</t>
  </si>
  <si>
    <t>GYPSUM</t>
  </si>
  <si>
    <t>DFA</t>
  </si>
  <si>
    <t>MERCURY</t>
  </si>
  <si>
    <t>W0014220</t>
  </si>
  <si>
    <t>W0017228</t>
  </si>
  <si>
    <t>W0017235</t>
  </si>
  <si>
    <t>X1168910</t>
  </si>
  <si>
    <t>X1168912</t>
  </si>
  <si>
    <t>X1168913</t>
  </si>
  <si>
    <t>X1168914</t>
  </si>
  <si>
    <t>X1168916</t>
  </si>
  <si>
    <t>X1168920</t>
  </si>
  <si>
    <t>X1168930</t>
  </si>
  <si>
    <t>X1168940</t>
  </si>
  <si>
    <t>X1168950</t>
  </si>
  <si>
    <t>X1168960</t>
  </si>
  <si>
    <t>X1168961</t>
  </si>
  <si>
    <t>X1168962</t>
  </si>
  <si>
    <t>X1168963</t>
  </si>
  <si>
    <t>X1168964</t>
  </si>
  <si>
    <t>X1168965</t>
  </si>
  <si>
    <t>X1168970</t>
  </si>
  <si>
    <t>X1168990</t>
  </si>
  <si>
    <t>X1169000</t>
  </si>
  <si>
    <t>X1169010</t>
  </si>
  <si>
    <t>X1169102</t>
  </si>
  <si>
    <t>X1169110</t>
  </si>
  <si>
    <t>X1169150</t>
  </si>
  <si>
    <t>X1169151</t>
  </si>
  <si>
    <t>X1169152</t>
  </si>
  <si>
    <t>X1169153</t>
  </si>
  <si>
    <t>X1169160</t>
  </si>
  <si>
    <t>X1169170</t>
  </si>
  <si>
    <t>X1169180</t>
  </si>
  <si>
    <t>X1169190</t>
  </si>
  <si>
    <t>X1169200</t>
  </si>
  <si>
    <t>X1169210</t>
  </si>
  <si>
    <t>X1169211</t>
  </si>
  <si>
    <t>X1169212</t>
  </si>
  <si>
    <t>X1169213</t>
  </si>
  <si>
    <t>X1169214</t>
  </si>
  <si>
    <t>X1169220</t>
  </si>
  <si>
    <t>X1169230</t>
  </si>
  <si>
    <t>X1169240</t>
  </si>
  <si>
    <t>X1169250</t>
  </si>
  <si>
    <t>X1169260</t>
  </si>
  <si>
    <t>X1169430</t>
  </si>
  <si>
    <t>X1169440</t>
  </si>
  <si>
    <t>X1170530</t>
  </si>
  <si>
    <t>X1170531</t>
  </si>
  <si>
    <t>X1170533</t>
  </si>
  <si>
    <t>X1170534</t>
  </si>
  <si>
    <t>X1171190</t>
  </si>
  <si>
    <t>X1171200</t>
  </si>
  <si>
    <t>X1171210</t>
  </si>
  <si>
    <t>X1171220</t>
  </si>
  <si>
    <t>X1171230</t>
  </si>
  <si>
    <t>LNB MOD</t>
  </si>
  <si>
    <t>X1171240</t>
  </si>
  <si>
    <t>X1171250</t>
  </si>
  <si>
    <t>X1171260</t>
  </si>
  <si>
    <t>X1171271</t>
  </si>
  <si>
    <t>X1171340</t>
  </si>
  <si>
    <t>X1171350</t>
  </si>
  <si>
    <t>X1171360</t>
  </si>
  <si>
    <t>X1171370</t>
  </si>
  <si>
    <t>X1171380</t>
  </si>
  <si>
    <t>X1171381</t>
  </si>
  <si>
    <t>X1171390</t>
  </si>
  <si>
    <t>X1171391</t>
  </si>
  <si>
    <t>X1171400</t>
  </si>
  <si>
    <t>SO3</t>
  </si>
  <si>
    <t>X1171410</t>
  </si>
  <si>
    <t>X1171850</t>
  </si>
  <si>
    <t>X1172390</t>
  </si>
  <si>
    <t>X1172430</t>
  </si>
  <si>
    <t>X1172440</t>
  </si>
  <si>
    <t>X1172450</t>
  </si>
  <si>
    <t>X1172460</t>
  </si>
  <si>
    <t>X1172990</t>
  </si>
  <si>
    <t>X1173660</t>
  </si>
  <si>
    <t>X1173780</t>
  </si>
  <si>
    <t>X1173980</t>
  </si>
  <si>
    <t>X1174670</t>
  </si>
  <si>
    <t>X1174680</t>
  </si>
  <si>
    <t>X1175260</t>
  </si>
  <si>
    <t>X1175270</t>
  </si>
  <si>
    <t>X1175280</t>
  </si>
  <si>
    <t>X1176000</t>
  </si>
  <si>
    <t>X1177030</t>
  </si>
  <si>
    <t>X1177450</t>
  </si>
  <si>
    <t>X1178210</t>
  </si>
  <si>
    <t>X1178880</t>
  </si>
  <si>
    <t>LDFL UP</t>
  </si>
  <si>
    <t>X1179010</t>
  </si>
  <si>
    <t>X1179360</t>
  </si>
  <si>
    <t>X1179380</t>
  </si>
  <si>
    <t>X1181310</t>
  </si>
  <si>
    <t>X1181810</t>
  </si>
  <si>
    <t>X1183860</t>
  </si>
  <si>
    <t>X1183130</t>
  </si>
  <si>
    <t>X1183140</t>
  </si>
  <si>
    <t>Mercury</t>
  </si>
  <si>
    <t>X1183700</t>
  </si>
  <si>
    <t>ESP Upgrade</t>
  </si>
  <si>
    <t>X1183820</t>
  </si>
  <si>
    <t>X1184640</t>
  </si>
  <si>
    <t>X1184650</t>
  </si>
  <si>
    <t>X1184670</t>
  </si>
  <si>
    <t>dfa</t>
  </si>
  <si>
    <t>42604090RK</t>
  </si>
  <si>
    <t>BURNER VAL</t>
  </si>
  <si>
    <t>X1186650</t>
  </si>
  <si>
    <t>X1186300</t>
  </si>
  <si>
    <t>Coal Blend</t>
  </si>
  <si>
    <t>E1003319</t>
  </si>
  <si>
    <t>E10026210</t>
  </si>
  <si>
    <t>E10026216</t>
  </si>
  <si>
    <t>E10026252</t>
  </si>
  <si>
    <t>E10026268</t>
  </si>
  <si>
    <t>E10028899</t>
  </si>
  <si>
    <t>E10052729</t>
  </si>
  <si>
    <t>E10053363</t>
  </si>
  <si>
    <t>E10059002</t>
  </si>
  <si>
    <t>E10059732</t>
  </si>
  <si>
    <t>E10072631</t>
  </si>
  <si>
    <t>E10077170</t>
  </si>
  <si>
    <t>E10103727</t>
  </si>
  <si>
    <t>E10108850</t>
  </si>
  <si>
    <t>E10110278</t>
  </si>
  <si>
    <t>E10107204</t>
  </si>
  <si>
    <t>E10002683</t>
  </si>
  <si>
    <t>E10012316</t>
  </si>
  <si>
    <t>E10022382</t>
  </si>
  <si>
    <t>E10024461</t>
  </si>
  <si>
    <t>E10024470</t>
  </si>
  <si>
    <t>E10053367</t>
  </si>
  <si>
    <t>E10054361</t>
  </si>
  <si>
    <t>E10077572</t>
  </si>
  <si>
    <t>E10077589</t>
  </si>
  <si>
    <t>E10113377</t>
  </si>
  <si>
    <t>E10114094</t>
  </si>
  <si>
    <t>E10114744</t>
  </si>
  <si>
    <t>E10137778</t>
  </si>
  <si>
    <t>E10012208</t>
  </si>
  <si>
    <t>E10012247</t>
  </si>
  <si>
    <t>E10024516</t>
  </si>
  <si>
    <t>E10028893</t>
  </si>
  <si>
    <t>E10053192</t>
  </si>
  <si>
    <t>E10058699</t>
  </si>
  <si>
    <t>E10058967</t>
  </si>
  <si>
    <t>E10068635</t>
  </si>
  <si>
    <t>E10068888</t>
  </si>
  <si>
    <t>E10077587</t>
  </si>
  <si>
    <t>E10093946</t>
  </si>
  <si>
    <t>E10101083</t>
  </si>
  <si>
    <t>E10101992</t>
  </si>
  <si>
    <t>E10108841</t>
  </si>
  <si>
    <t>E10114997</t>
  </si>
  <si>
    <t>E10030812</t>
  </si>
  <si>
    <t>E10051928</t>
  </si>
  <si>
    <t>E10065671</t>
  </si>
  <si>
    <t>E10077578</t>
  </si>
  <si>
    <t>E10100644</t>
  </si>
  <si>
    <t>E10128996</t>
  </si>
  <si>
    <t>E10050710</t>
  </si>
  <si>
    <t>E10074212</t>
  </si>
  <si>
    <t>E10074525</t>
  </si>
  <si>
    <t>E10060439</t>
  </si>
  <si>
    <t>E10081072</t>
  </si>
  <si>
    <t>E10137139</t>
  </si>
  <si>
    <t>E10086684</t>
  </si>
  <si>
    <t>E10104191</t>
  </si>
  <si>
    <t>E10104197</t>
  </si>
  <si>
    <t>E10105406</t>
  </si>
  <si>
    <t>E10131016</t>
  </si>
  <si>
    <t>E10131019</t>
  </si>
  <si>
    <t>E10145406</t>
  </si>
  <si>
    <t>E10161595</t>
  </si>
  <si>
    <t>E10171138</t>
  </si>
  <si>
    <t>E10104419</t>
  </si>
  <si>
    <t>E10131084</t>
  </si>
  <si>
    <t>E10169702</t>
  </si>
  <si>
    <t>E10223145</t>
  </si>
  <si>
    <t>E10224486</t>
  </si>
  <si>
    <t>E10224540</t>
  </si>
  <si>
    <t>E10140483</t>
  </si>
  <si>
    <t>E10146121</t>
  </si>
  <si>
    <t>E10152432</t>
  </si>
  <si>
    <t>E10157766</t>
  </si>
  <si>
    <t>E10193712</t>
  </si>
  <si>
    <t>E10239481</t>
  </si>
  <si>
    <t>E10249410</t>
  </si>
  <si>
    <t>E10284450</t>
  </si>
  <si>
    <t>E10249422</t>
  </si>
  <si>
    <t>E10025025</t>
  </si>
  <si>
    <t>E10061150</t>
  </si>
  <si>
    <t>E10076654</t>
  </si>
  <si>
    <t>E10132472</t>
  </si>
  <si>
    <t>E10213257</t>
  </si>
  <si>
    <t>E10224649</t>
  </si>
  <si>
    <t>E10237646</t>
  </si>
  <si>
    <t>E10255319</t>
  </si>
  <si>
    <t>E10290058</t>
  </si>
  <si>
    <t>E10237007</t>
  </si>
  <si>
    <t>E10149415</t>
  </si>
  <si>
    <t>E10169026</t>
  </si>
  <si>
    <t>E10236369</t>
  </si>
  <si>
    <t>E10284101</t>
  </si>
  <si>
    <t>E10295773</t>
  </si>
  <si>
    <t>E10295903</t>
  </si>
  <si>
    <t>E10192348</t>
  </si>
  <si>
    <t>E10310249</t>
  </si>
  <si>
    <t>E10338168</t>
  </si>
  <si>
    <t>E10355352</t>
  </si>
  <si>
    <t>E10197974</t>
  </si>
  <si>
    <t>E10227134</t>
  </si>
  <si>
    <t>E10292063</t>
  </si>
  <si>
    <t>E10292280</t>
  </si>
  <si>
    <t>E10297524</t>
  </si>
  <si>
    <t>E10297539</t>
  </si>
  <si>
    <t>E10302576</t>
  </si>
  <si>
    <t>E10304784</t>
  </si>
  <si>
    <t>E10317299</t>
  </si>
  <si>
    <t>E10317302</t>
  </si>
  <si>
    <t>E10317910</t>
  </si>
  <si>
    <t>E10337392</t>
  </si>
  <si>
    <t>E10356186</t>
  </si>
  <si>
    <t>E10356831</t>
  </si>
  <si>
    <t>E10361330</t>
  </si>
  <si>
    <t>E10387369</t>
  </si>
  <si>
    <t>E10408464</t>
  </si>
  <si>
    <t>E10145704</t>
  </si>
  <si>
    <t>E10168155</t>
  </si>
  <si>
    <t>E10305220</t>
  </si>
  <si>
    <t>E10311965</t>
  </si>
  <si>
    <t>E10335503</t>
  </si>
  <si>
    <t>E10356854</t>
  </si>
  <si>
    <t>E10358157</t>
  </si>
  <si>
    <t>E10359194</t>
  </si>
  <si>
    <t>E10367966</t>
  </si>
  <si>
    <t>E10368263</t>
  </si>
  <si>
    <t>E10372206</t>
  </si>
  <si>
    <t>E10372447</t>
  </si>
  <si>
    <t>E10377585</t>
  </si>
  <si>
    <t>E10383959</t>
  </si>
  <si>
    <t>E10385797</t>
  </si>
  <si>
    <t>E10385877</t>
  </si>
  <si>
    <t>E10385920</t>
  </si>
  <si>
    <t>E10387374</t>
  </si>
  <si>
    <t>E10389852</t>
  </si>
  <si>
    <t>E10395571</t>
  </si>
  <si>
    <t>E10395634</t>
  </si>
  <si>
    <t>E10413916</t>
  </si>
  <si>
    <t>E10416014</t>
  </si>
  <si>
    <t>E10421537</t>
  </si>
  <si>
    <t>E10432692</t>
  </si>
  <si>
    <t>E10317312</t>
  </si>
  <si>
    <t>E10385048</t>
  </si>
  <si>
    <t>K10383928</t>
  </si>
  <si>
    <t>E10207246</t>
  </si>
  <si>
    <t>E10245736</t>
  </si>
  <si>
    <t>E10294685</t>
  </si>
  <si>
    <t>E10360780</t>
  </si>
  <si>
    <t>E10361437</t>
  </si>
  <si>
    <t>E10368867</t>
  </si>
  <si>
    <t>E10372915</t>
  </si>
  <si>
    <t>E10420146</t>
  </si>
  <si>
    <t>E10430740</t>
  </si>
  <si>
    <t>E10432045</t>
  </si>
  <si>
    <t>E10434920</t>
  </si>
  <si>
    <t>E10439904</t>
  </si>
  <si>
    <t>E10458059</t>
  </si>
  <si>
    <t>E10238468</t>
  </si>
  <si>
    <t>E10318327</t>
  </si>
  <si>
    <t>E10346824</t>
  </si>
  <si>
    <t>E10429801</t>
  </si>
  <si>
    <t>E10464612</t>
  </si>
  <si>
    <t>E10492722</t>
  </si>
  <si>
    <t>E10493342</t>
  </si>
  <si>
    <t>E10479766</t>
  </si>
  <si>
    <t>E10474107</t>
  </si>
  <si>
    <t>E10368020</t>
  </si>
  <si>
    <t>E10493363</t>
  </si>
  <si>
    <t>E10447831</t>
  </si>
  <si>
    <t>E10259608</t>
  </si>
  <si>
    <t>K10466873</t>
  </si>
  <si>
    <t>E10539460ML</t>
  </si>
  <si>
    <t>E10539462ML</t>
  </si>
  <si>
    <t>E10539469ML</t>
  </si>
  <si>
    <t>Ash</t>
  </si>
  <si>
    <t>E10539474ML</t>
  </si>
  <si>
    <t>E10539497ML</t>
  </si>
  <si>
    <t>E10539531ML</t>
  </si>
  <si>
    <t>E10539532ML</t>
  </si>
  <si>
    <t>E10539572ML</t>
  </si>
  <si>
    <t>E10539575ML</t>
  </si>
  <si>
    <t>E10539606ML</t>
  </si>
  <si>
    <t>E10539607ML</t>
  </si>
  <si>
    <t>E10539621ML</t>
  </si>
  <si>
    <t>E10541699ML</t>
  </si>
  <si>
    <t>E10552396ML</t>
  </si>
  <si>
    <t>E10539627ML</t>
  </si>
  <si>
    <t>E10539616ML</t>
  </si>
  <si>
    <t>E10539611ML</t>
  </si>
  <si>
    <t>E10539608ML</t>
  </si>
  <si>
    <t>E10539605ML</t>
  </si>
  <si>
    <t>E10539570ML</t>
  </si>
  <si>
    <t>E10539509ML</t>
  </si>
  <si>
    <t>E10539476ML</t>
  </si>
  <si>
    <t>E10539465ML</t>
  </si>
  <si>
    <t>E10539450ML</t>
  </si>
  <si>
    <t>E10539603ML</t>
  </si>
  <si>
    <t>E10539577ML</t>
  </si>
  <si>
    <t>E10553489ML</t>
  </si>
  <si>
    <t>E10539468ML</t>
  </si>
  <si>
    <t>E10545020ML</t>
  </si>
  <si>
    <t>E10539565ML</t>
  </si>
  <si>
    <t>E10539562ML</t>
  </si>
  <si>
    <t>E10539563ML</t>
  </si>
  <si>
    <t>E10539485ML</t>
  </si>
  <si>
    <t>E10590875ML</t>
  </si>
  <si>
    <t>E10586150ML</t>
  </si>
  <si>
    <t>E10585887ML</t>
  </si>
  <si>
    <t>E10575679ML</t>
  </si>
  <si>
    <t>E10571222ML</t>
  </si>
  <si>
    <t>E10567466ML</t>
  </si>
  <si>
    <t>E10560742ML</t>
  </si>
  <si>
    <t>E10552765ML</t>
  </si>
  <si>
    <t>E10552039ML</t>
  </si>
  <si>
    <t>E10545275ML</t>
  </si>
  <si>
    <t>E10539620ML</t>
  </si>
  <si>
    <t>E10539612ML</t>
  </si>
  <si>
    <t>E10539580ML</t>
  </si>
  <si>
    <t>E10539571ML</t>
  </si>
  <si>
    <t>E10539540ML</t>
  </si>
  <si>
    <t>E10539539ML</t>
  </si>
  <si>
    <t>E10539527ML</t>
  </si>
  <si>
    <t>E10539526ML</t>
  </si>
  <si>
    <t>E10539484ML</t>
  </si>
  <si>
    <t>E10539478ML</t>
  </si>
  <si>
    <t>E10539458ML</t>
  </si>
  <si>
    <t>K10539641ML</t>
  </si>
  <si>
    <t>E10564206ML</t>
  </si>
  <si>
    <t>E10539604ML</t>
  </si>
  <si>
    <t>E10539601ML</t>
  </si>
  <si>
    <t>E10539534ML</t>
  </si>
  <si>
    <t>E10615975ML</t>
  </si>
  <si>
    <t>E10593837ML</t>
  </si>
  <si>
    <t>E10575680ML</t>
  </si>
  <si>
    <t>E10571827ML</t>
  </si>
  <si>
    <t>E10539595ML</t>
  </si>
  <si>
    <t>E10539470ML</t>
  </si>
  <si>
    <t>E10631573ML</t>
  </si>
  <si>
    <t>E10539630ML</t>
  </si>
  <si>
    <t>E10539598ML</t>
  </si>
  <si>
    <t>E10539592ML</t>
  </si>
  <si>
    <t>E10539480ML</t>
  </si>
  <si>
    <t>E10539449ML</t>
  </si>
  <si>
    <t>E10539622ML</t>
  </si>
  <si>
    <t>E10611115ML</t>
  </si>
  <si>
    <t>E10635305ML</t>
  </si>
  <si>
    <t>E10539613ML</t>
  </si>
  <si>
    <t>E10615470ML</t>
  </si>
  <si>
    <t>E10610709ML</t>
  </si>
  <si>
    <t>E10666370ML</t>
  </si>
  <si>
    <t>E10665719ML</t>
  </si>
  <si>
    <t>E10664892ML</t>
  </si>
  <si>
    <t>E10660255ML</t>
  </si>
  <si>
    <t>E10656180ML</t>
  </si>
  <si>
    <t>E10655584ML</t>
  </si>
  <si>
    <t>E10650484ML</t>
  </si>
  <si>
    <t>E10649410ML</t>
  </si>
  <si>
    <t>E10648463ML</t>
  </si>
  <si>
    <t>E10632479ML</t>
  </si>
  <si>
    <t>E10619509ML</t>
  </si>
  <si>
    <t>E10617457ML</t>
  </si>
  <si>
    <t>E10585788ML</t>
  </si>
  <si>
    <t>E10573704ML</t>
  </si>
  <si>
    <t>E10539556ML</t>
  </si>
  <si>
    <t>E10539519ML</t>
  </si>
  <si>
    <t>E10705652ML</t>
  </si>
  <si>
    <t>E10705649ML</t>
  </si>
  <si>
    <t>E10695671ML</t>
  </si>
  <si>
    <t>E10695550ML</t>
  </si>
  <si>
    <t>E10692796ML</t>
  </si>
  <si>
    <t>E10691563ML</t>
  </si>
  <si>
    <t>E10688609ML</t>
  </si>
  <si>
    <t>E10688600ML</t>
  </si>
  <si>
    <t>E10683308ML</t>
  </si>
  <si>
    <t>E10682682ML</t>
  </si>
  <si>
    <t>E10680731ML</t>
  </si>
  <si>
    <t>E10650122ML</t>
  </si>
  <si>
    <t>E10647482ML</t>
  </si>
  <si>
    <t>E10644745ML</t>
  </si>
  <si>
    <t>E10644741ML</t>
  </si>
  <si>
    <t>E10635698ML</t>
  </si>
  <si>
    <t>E10621058ML</t>
  </si>
  <si>
    <t>E10617642ML</t>
  </si>
  <si>
    <t>E10611125ML</t>
  </si>
  <si>
    <t>E10611120ML</t>
  </si>
  <si>
    <t>E10611117ML</t>
  </si>
  <si>
    <t>E10590269ML</t>
  </si>
  <si>
    <t>E10568752ML</t>
  </si>
  <si>
    <t>E10554815ML</t>
  </si>
  <si>
    <t>E10539623ML</t>
  </si>
  <si>
    <t>E10730011ML</t>
  </si>
  <si>
    <t>E10717834ML</t>
  </si>
  <si>
    <t>E10700453ML</t>
  </si>
  <si>
    <t>E10693663ML</t>
  </si>
  <si>
    <t>E10648178ML</t>
  </si>
  <si>
    <t>E10648177ML</t>
  </si>
  <si>
    <t>E10648174ML</t>
  </si>
  <si>
    <t>E10591691ML</t>
  </si>
  <si>
    <t>E10743670ML</t>
  </si>
  <si>
    <t>E10736916ML</t>
  </si>
  <si>
    <t>E10729799ML</t>
  </si>
  <si>
    <t>E10720305ML</t>
  </si>
  <si>
    <t>E10711029ML</t>
  </si>
  <si>
    <t>E10709383ML</t>
  </si>
  <si>
    <t>E10709180ML</t>
  </si>
  <si>
    <t>E10706085ML</t>
  </si>
  <si>
    <t>E10706078ML</t>
  </si>
  <si>
    <t>E10690975ML</t>
  </si>
  <si>
    <t>E10687363ML</t>
  </si>
  <si>
    <t>E10677794ML</t>
  </si>
  <si>
    <t>E10677787ML</t>
  </si>
  <si>
    <t>E10677489ML</t>
  </si>
  <si>
    <t>E10677431ML</t>
  </si>
  <si>
    <t>E10648184ML</t>
  </si>
  <si>
    <t>E10643899ML</t>
  </si>
  <si>
    <t>E10641321ML</t>
  </si>
  <si>
    <t>E10633642ML</t>
  </si>
  <si>
    <t>E10567922ML</t>
  </si>
  <si>
    <t>E10567555ML</t>
  </si>
  <si>
    <t>E10567474ML</t>
  </si>
  <si>
    <t>E10554146ML</t>
  </si>
  <si>
    <t>E10549388ML</t>
  </si>
  <si>
    <t>E10739024ML</t>
  </si>
  <si>
    <t>E10736545ML</t>
  </si>
  <si>
    <t>E10731467ML</t>
  </si>
  <si>
    <t>E10710362ML</t>
  </si>
  <si>
    <t>E10691873ML</t>
  </si>
  <si>
    <t>E10679218ML</t>
  </si>
  <si>
    <t>E10648179ML</t>
  </si>
  <si>
    <t>E10617446ML</t>
  </si>
  <si>
    <t>E10539574ML</t>
  </si>
  <si>
    <t>E10539494ML</t>
  </si>
  <si>
    <t>E10728108ML</t>
  </si>
  <si>
    <t>E10728262ML</t>
  </si>
  <si>
    <t>E10731778ML</t>
  </si>
  <si>
    <t>E10747400ML</t>
  </si>
  <si>
    <t>E10752244ML</t>
  </si>
  <si>
    <t>E10758986ML</t>
  </si>
  <si>
    <t>E10755046ML</t>
  </si>
  <si>
    <t>E10748867ML</t>
  </si>
  <si>
    <t>E10746661ML</t>
  </si>
  <si>
    <t>E10710530ML</t>
  </si>
  <si>
    <t>E10768670ML</t>
  </si>
  <si>
    <t>E10755063ML</t>
  </si>
  <si>
    <t>E10748211ML</t>
  </si>
  <si>
    <t>E10778667ML</t>
  </si>
  <si>
    <t>E10773943ML</t>
  </si>
  <si>
    <t>E10767903ML</t>
  </si>
  <si>
    <t>E10765527ML</t>
  </si>
  <si>
    <t>E10762571ML</t>
  </si>
  <si>
    <t>E10762567ML</t>
  </si>
  <si>
    <t>E10760287ML</t>
  </si>
  <si>
    <t>E10757760ML</t>
  </si>
  <si>
    <t>E10757532ML</t>
  </si>
  <si>
    <t>E10755142ML</t>
  </si>
  <si>
    <t>E10755119ML</t>
  </si>
  <si>
    <t>E10752121ML</t>
  </si>
  <si>
    <t>E10749873ML</t>
  </si>
  <si>
    <t>E10749162ML</t>
  </si>
  <si>
    <t>E10669347ML</t>
  </si>
  <si>
    <t>E10654009ML</t>
  </si>
  <si>
    <t>E10640724ML</t>
  </si>
  <si>
    <t>W0036745ML</t>
  </si>
  <si>
    <t>E10798038ML</t>
  </si>
  <si>
    <t>E10793958ML</t>
  </si>
  <si>
    <t>E10785774ML</t>
  </si>
  <si>
    <t>E10785753ML</t>
  </si>
  <si>
    <t>E10775686ML</t>
  </si>
  <si>
    <t>E10759743ML</t>
  </si>
  <si>
    <t>E10757536ML</t>
  </si>
  <si>
    <t>E10749160ML</t>
  </si>
  <si>
    <t>E10745796ML</t>
  </si>
  <si>
    <t>E10719630ML</t>
  </si>
  <si>
    <t>E10690099ML</t>
  </si>
  <si>
    <t>E10819465ML</t>
  </si>
  <si>
    <t>E10804072ML</t>
  </si>
  <si>
    <t>E10798759ML</t>
  </si>
  <si>
    <t>E10797764ML</t>
  </si>
  <si>
    <t>E10795965ML</t>
  </si>
  <si>
    <t>E10795318ML</t>
  </si>
  <si>
    <t>E10785822ML</t>
  </si>
  <si>
    <t>E10785776ML</t>
  </si>
  <si>
    <t>E10777434ML</t>
  </si>
  <si>
    <t>E10768566ML</t>
  </si>
  <si>
    <t>E10765291ML</t>
  </si>
  <si>
    <t>E10757489ML</t>
  </si>
  <si>
    <t>E10757488ML</t>
  </si>
  <si>
    <t>E10757480ML</t>
  </si>
  <si>
    <t>E10719809ML</t>
  </si>
  <si>
    <t>E10695079ML</t>
  </si>
  <si>
    <t>E10640962ML</t>
  </si>
  <si>
    <t>E10567546ML</t>
  </si>
  <si>
    <t>CCR</t>
  </si>
  <si>
    <t>E10539454ML</t>
  </si>
  <si>
    <t>E10804050ML</t>
  </si>
  <si>
    <t>E10802758ML</t>
  </si>
  <si>
    <t>E10752098ML</t>
  </si>
  <si>
    <t>E10829678ML</t>
  </si>
  <si>
    <t>E10823805ML</t>
  </si>
  <si>
    <t>E10821992ML</t>
  </si>
  <si>
    <t>E10820742ML</t>
  </si>
  <si>
    <t>E10797221ML</t>
  </si>
  <si>
    <t>E10768523ML</t>
  </si>
  <si>
    <t>E10750219ML</t>
  </si>
  <si>
    <t>E10712461ML</t>
  </si>
  <si>
    <t>E10646180ML</t>
  </si>
  <si>
    <t>E10853331ML</t>
  </si>
  <si>
    <t>E10852390ML</t>
  </si>
  <si>
    <t>E10850668ML</t>
  </si>
  <si>
    <t>E10850094ML</t>
  </si>
  <si>
    <t>E10843483ML</t>
  </si>
  <si>
    <t>E10843260ML</t>
  </si>
  <si>
    <t>E10842345ML</t>
  </si>
  <si>
    <t>E10842342ML</t>
  </si>
  <si>
    <t>E10841270ML</t>
  </si>
  <si>
    <t>E10840520ML</t>
  </si>
  <si>
    <t>E10840418ML</t>
  </si>
  <si>
    <t>E10835360ML</t>
  </si>
  <si>
    <t>E10834360ML</t>
  </si>
  <si>
    <t>E10834354ML</t>
  </si>
  <si>
    <t>E10834333ML</t>
  </si>
  <si>
    <t>E10834309ML</t>
  </si>
  <si>
    <t>E10832916ML</t>
  </si>
  <si>
    <t>E10823089ML</t>
  </si>
  <si>
    <t>E10815920ML</t>
  </si>
  <si>
    <t>E10814247ML</t>
  </si>
  <si>
    <t>E10814246ML</t>
  </si>
  <si>
    <t>E10814245ML</t>
  </si>
  <si>
    <t>E10809718ML</t>
  </si>
  <si>
    <t>E10796968ML</t>
  </si>
  <si>
    <t>E10796846ML</t>
  </si>
  <si>
    <t>E10796845ML</t>
  </si>
  <si>
    <t>E10779541ML</t>
  </si>
  <si>
    <t>E10765398ML</t>
  </si>
  <si>
    <t>E10739049ML</t>
  </si>
  <si>
    <t>E10863842ML</t>
  </si>
  <si>
    <t>E10853343ML</t>
  </si>
  <si>
    <t>E10840845ML</t>
  </si>
  <si>
    <t>E10840400ML</t>
  </si>
  <si>
    <t>E10839739ML</t>
  </si>
  <si>
    <t>E10833899ML</t>
  </si>
  <si>
    <t>E10830310ML</t>
  </si>
  <si>
    <t>E10788741ML</t>
  </si>
  <si>
    <t>E10750727ML</t>
  </si>
  <si>
    <t>E10868680ML</t>
  </si>
  <si>
    <t>E10867492ML</t>
  </si>
  <si>
    <t>E10861471ML</t>
  </si>
  <si>
    <t>E10841252ML</t>
  </si>
  <si>
    <t>E10798029ML</t>
  </si>
  <si>
    <t>E10748971ML</t>
  </si>
  <si>
    <t>E10865891ML</t>
  </si>
  <si>
    <t>E10866269ML</t>
  </si>
  <si>
    <t>E10867837ML</t>
  </si>
  <si>
    <t>E10868092ML</t>
  </si>
  <si>
    <t>E10876094ML</t>
  </si>
  <si>
    <t>E10877836ML</t>
  </si>
  <si>
    <t>E10878775ML</t>
  </si>
  <si>
    <t>E10879559ML</t>
  </si>
  <si>
    <t>E10879852ML</t>
  </si>
  <si>
    <t>E10879889ML</t>
  </si>
  <si>
    <t>E10886466ML</t>
  </si>
  <si>
    <t>E10890325ML</t>
  </si>
  <si>
    <t>E10877523ML</t>
  </si>
  <si>
    <t>E10872638ML</t>
  </si>
  <si>
    <t>E10869736ML</t>
  </si>
  <si>
    <t>E10861003ML</t>
  </si>
  <si>
    <t>E10843413ML</t>
  </si>
  <si>
    <t>E10840836ML</t>
  </si>
  <si>
    <t>E10834344ML</t>
  </si>
  <si>
    <t>E10815916ML</t>
  </si>
  <si>
    <t>KENTUCKY POWER CO</t>
  </si>
  <si>
    <t>Mitchell Plant  - FGD</t>
  </si>
  <si>
    <t xml:space="preserve">Air Pollution </t>
  </si>
  <si>
    <t>Air Pollution</t>
  </si>
  <si>
    <t>TOTALS</t>
  </si>
  <si>
    <t>Calculation of Estimated Deferred FIT</t>
  </si>
  <si>
    <t>In-Service Date</t>
  </si>
  <si>
    <t>Bonus Depreciation %</t>
  </si>
  <si>
    <t>Quarter of Addition</t>
  </si>
  <si>
    <t>Half-Year</t>
  </si>
  <si>
    <t>Installed  Book Cost</t>
  </si>
  <si>
    <t>Less:  Accumulated Depreciation</t>
  </si>
  <si>
    <t>Tax Basis</t>
  </si>
  <si>
    <t>Less:  Accum Tax Depreciation</t>
  </si>
  <si>
    <t>% Tax Depreciated</t>
  </si>
  <si>
    <t>Accum Book vs Tax Temporary Difference</t>
  </si>
  <si>
    <t>Federal Income Tax Rate</t>
  </si>
  <si>
    <t>KENTUCKY POWER COMPANY</t>
  </si>
  <si>
    <t>CLEAN AIR ACT SURCHARGE</t>
  </si>
  <si>
    <t>Summary of Tax Depreciation</t>
  </si>
  <si>
    <t>Summary of Tax Depreciation:</t>
  </si>
  <si>
    <t>Tax Depreciation  -  2001</t>
  </si>
  <si>
    <t>Tax Depreciation  -  2002</t>
  </si>
  <si>
    <t>Tax Depreciation  -  2003</t>
  </si>
  <si>
    <t>Tax Depreciation  -  2004</t>
  </si>
  <si>
    <t>Tax Depreciation  -  2005</t>
  </si>
  <si>
    <t>Tax Depreciation  -  2006</t>
  </si>
  <si>
    <t>Tax Depreciation  -  2007</t>
  </si>
  <si>
    <t>Tax Depreciation  -  2008</t>
  </si>
  <si>
    <t>Tax Depreciation  -  2009</t>
  </si>
  <si>
    <t>Tax Depreciation  -  2010</t>
  </si>
  <si>
    <t>Tax Depreciation  -  2011</t>
  </si>
  <si>
    <t>Tax Depreciation  -  2012</t>
  </si>
  <si>
    <t>Tax Depreciation  -  2013</t>
  </si>
  <si>
    <t>Tax Depreciation  -  2014</t>
  </si>
  <si>
    <t>Tax Depreciation  -  2015</t>
  </si>
  <si>
    <t>Tax Depreciation  -  2016</t>
  </si>
  <si>
    <t>Tax Depreciation  -  2017</t>
  </si>
  <si>
    <t>Tax Depreciation  -  2018</t>
  </si>
  <si>
    <t>Tax Depreciation  -  2019</t>
  </si>
  <si>
    <t>Tax Depreciation  -  2020</t>
  </si>
  <si>
    <t>Tax Depreciation  -  2021</t>
  </si>
  <si>
    <t>Tax Depreciation  -  2022</t>
  </si>
  <si>
    <t>Tax Depreciation  -  2023</t>
  </si>
  <si>
    <t>Tax Depreciation  -  2024</t>
  </si>
  <si>
    <t>Accum Tax Depreciation Thru  December 31, 2024</t>
  </si>
  <si>
    <t>2025 Tax Depreciation Thru December 2025</t>
  </si>
  <si>
    <t>Accum Tax Depreciation Thru December 2025</t>
  </si>
  <si>
    <t>Detailed Tax Depreciation Computations</t>
  </si>
  <si>
    <t>Bonus Tax Depreciation Adjustment</t>
  </si>
  <si>
    <t>Remaining Depreciable Tax Basis</t>
  </si>
  <si>
    <t>Tax Depreciation Rate</t>
  </si>
  <si>
    <t>Tax Depreciation</t>
  </si>
  <si>
    <t>Bonus Tax Depreciation</t>
  </si>
  <si>
    <t>MACRS Tax Depreciation Tables</t>
  </si>
  <si>
    <t>Mitchell Plant  - Non-FGD</t>
  </si>
  <si>
    <t>Non-FGD</t>
  </si>
  <si>
    <t>Kentucky Power Company</t>
  </si>
  <si>
    <t>Mitchell Environmental Costs and Accumulated Depreciation for Selected Projects</t>
  </si>
  <si>
    <t>Company</t>
  </si>
  <si>
    <t>Major Location</t>
  </si>
  <si>
    <t>Vintage</t>
  </si>
  <si>
    <t>Cc Environmental</t>
  </si>
  <si>
    <t>Act Work Order Number</t>
  </si>
  <si>
    <t>Budget Project</t>
  </si>
  <si>
    <t>ECP</t>
  </si>
  <si>
    <t>Unit</t>
  </si>
  <si>
    <t>Ferc Activity Code</t>
  </si>
  <si>
    <t>Activity Cost</t>
  </si>
  <si>
    <t>50% of Mitchell</t>
  </si>
  <si>
    <t>Allocated Reserve</t>
  </si>
  <si>
    <t>Net Book Value</t>
  </si>
  <si>
    <t>Vlookup</t>
  </si>
  <si>
    <t>AEP - Generation Resources</t>
  </si>
  <si>
    <t>Mitchell Generating Plant</t>
  </si>
  <si>
    <t>2001</t>
  </si>
  <si>
    <t>WSX112200</t>
  </si>
  <si>
    <t>ML 2</t>
  </si>
  <si>
    <t>Addition</t>
  </si>
  <si>
    <t>WSX112201</t>
  </si>
  <si>
    <t>2002</t>
  </si>
  <si>
    <t>WSX102727</t>
  </si>
  <si>
    <t>ML 1</t>
  </si>
  <si>
    <t>WSX112828</t>
  </si>
  <si>
    <t>WSX113222</t>
  </si>
  <si>
    <t>WSMLPPB25</t>
  </si>
  <si>
    <t>WSX107070</t>
  </si>
  <si>
    <t>2003</t>
  </si>
  <si>
    <t>000003724</t>
  </si>
  <si>
    <t>ML 0</t>
  </si>
  <si>
    <t>000004511</t>
  </si>
  <si>
    <t>000003635</t>
  </si>
  <si>
    <t>000003609</t>
  </si>
  <si>
    <t>000003719</t>
  </si>
  <si>
    <t>2004</t>
  </si>
  <si>
    <t>000006025</t>
  </si>
  <si>
    <t>WSX114152</t>
  </si>
  <si>
    <t>000003664</t>
  </si>
  <si>
    <t>2005</t>
  </si>
  <si>
    <t>ML2SCO001</t>
  </si>
  <si>
    <t>1-FGD</t>
  </si>
  <si>
    <t>MLU2SAIRH</t>
  </si>
  <si>
    <t>ML2SPO004</t>
  </si>
  <si>
    <t>ML2SPO005</t>
  </si>
  <si>
    <t>ML2SCO006</t>
  </si>
  <si>
    <t>ML0MPN003</t>
  </si>
  <si>
    <t>KML05PLAB</t>
  </si>
  <si>
    <t>WSX115086</t>
  </si>
  <si>
    <t>WSX115137</t>
  </si>
  <si>
    <t>ML002BMOD</t>
  </si>
  <si>
    <t>2006</t>
  </si>
  <si>
    <t>ML1SCO006</t>
  </si>
  <si>
    <t>ML1SCO002</t>
  </si>
  <si>
    <t>MLU1SAIRH</t>
  </si>
  <si>
    <t>KML05NP15</t>
  </si>
  <si>
    <t>ML0EPN005</t>
  </si>
  <si>
    <t>ML1SPO005</t>
  </si>
  <si>
    <t>ML1SPO007</t>
  </si>
  <si>
    <t>KMLEOTHER</t>
  </si>
  <si>
    <t>KML06EP10</t>
  </si>
  <si>
    <t>KML06EP07</t>
  </si>
  <si>
    <t>MLTRAINBD</t>
  </si>
  <si>
    <t>MLWALLBDP</t>
  </si>
  <si>
    <t>000008262</t>
  </si>
  <si>
    <t>ML1SCO005</t>
  </si>
  <si>
    <t>2007</t>
  </si>
  <si>
    <t>WSX115816</t>
  </si>
  <si>
    <t>000008685</t>
  </si>
  <si>
    <t>ML2SCO004</t>
  </si>
  <si>
    <t>KML05NP16</t>
  </si>
  <si>
    <t>KML05NP05</t>
  </si>
  <si>
    <t>KML06FP03</t>
  </si>
  <si>
    <t>000014643</t>
  </si>
  <si>
    <t>KML07EP16</t>
  </si>
  <si>
    <t>KML07EP03</t>
  </si>
  <si>
    <t>KML07EP18</t>
  </si>
  <si>
    <t>KML07EP05</t>
  </si>
  <si>
    <t>KML07EP08</t>
  </si>
  <si>
    <t>ML001DCS0</t>
  </si>
  <si>
    <t>ML002DCS0</t>
  </si>
  <si>
    <t>ML001BALD</t>
  </si>
  <si>
    <t>ML002BALD</t>
  </si>
  <si>
    <t>ML001COAL</t>
  </si>
  <si>
    <t>ML002COAL</t>
  </si>
  <si>
    <t>ML001PURG</t>
  </si>
  <si>
    <t>ML002PURG</t>
  </si>
  <si>
    <t>ML001BMOD</t>
  </si>
  <si>
    <t>ML001SO3M</t>
  </si>
  <si>
    <t>ML002SO3M</t>
  </si>
  <si>
    <t>ML1SCO001</t>
  </si>
  <si>
    <t>ML2SCO003</t>
  </si>
  <si>
    <t>2008</t>
  </si>
  <si>
    <t>ML1SCRFGD</t>
  </si>
  <si>
    <t>ML2SCRFGD</t>
  </si>
  <si>
    <t>MLOSCRFGD</t>
  </si>
  <si>
    <t>ML08EVP01</t>
  </si>
  <si>
    <t>KML08SP10</t>
  </si>
  <si>
    <t>KML08EP03</t>
  </si>
  <si>
    <t>KML08EP10</t>
  </si>
  <si>
    <t>KML08EP07</t>
  </si>
  <si>
    <t>ML1EP8O01</t>
  </si>
  <si>
    <t>KML08MP13</t>
  </si>
  <si>
    <t>KML08EP18</t>
  </si>
  <si>
    <t>2009</t>
  </si>
  <si>
    <t>ML1VP9O02</t>
  </si>
  <si>
    <t>ML2VP9O02</t>
  </si>
  <si>
    <t>ML2VP9O01</t>
  </si>
  <si>
    <t>KML09EP18</t>
  </si>
  <si>
    <t>ML2SP0901</t>
  </si>
  <si>
    <t>ML2SP0902</t>
  </si>
  <si>
    <t>KML09SP10</t>
  </si>
  <si>
    <t>ML0VP0901</t>
  </si>
  <si>
    <t>ML0VP9N03</t>
  </si>
  <si>
    <t>KML09EP07</t>
  </si>
  <si>
    <t>ML2EP0910</t>
  </si>
  <si>
    <t>ML0VP0902</t>
  </si>
  <si>
    <t>ML2SEP911</t>
  </si>
  <si>
    <t>ML0VP9N01</t>
  </si>
  <si>
    <t>KML09EP03</t>
  </si>
  <si>
    <t>KML09SP06</t>
  </si>
  <si>
    <t>ML1SP9O07</t>
  </si>
  <si>
    <t>ML1EP9O14</t>
  </si>
  <si>
    <t>KML09SP16</t>
  </si>
  <si>
    <t>ML1VP9O01</t>
  </si>
  <si>
    <t>ML0VC9N01</t>
  </si>
  <si>
    <t>ML1SP0901</t>
  </si>
  <si>
    <t>MLTRONA01</t>
  </si>
  <si>
    <t>2010</t>
  </si>
  <si>
    <t>KML09EP06</t>
  </si>
  <si>
    <t>KML10SP10</t>
  </si>
  <si>
    <t>KML10MP11</t>
  </si>
  <si>
    <t>KML10EP07</t>
  </si>
  <si>
    <t>KML10EP18</t>
  </si>
  <si>
    <t>ML0VP1010</t>
  </si>
  <si>
    <t>ML2SP1005</t>
  </si>
  <si>
    <t>KML10SP06</t>
  </si>
  <si>
    <t>KML10SP07</t>
  </si>
  <si>
    <t>KML10EP03</t>
  </si>
  <si>
    <t>ML0VP1011</t>
  </si>
  <si>
    <t>ML0VP1001</t>
  </si>
  <si>
    <t>ML2VP1003</t>
  </si>
  <si>
    <t>ML2VP1002</t>
  </si>
  <si>
    <t>KML10EP28</t>
  </si>
  <si>
    <t>KML10EP33</t>
  </si>
  <si>
    <t>KML10EP21</t>
  </si>
  <si>
    <t>KML10EP36</t>
  </si>
  <si>
    <t>000014541</t>
  </si>
  <si>
    <t>MLPURGETR</t>
  </si>
  <si>
    <t>2011</t>
  </si>
  <si>
    <t>ML1SP1001</t>
  </si>
  <si>
    <t>ML1EP1015</t>
  </si>
  <si>
    <t>FGCEMS181</t>
  </si>
  <si>
    <t>ML11CSP01</t>
  </si>
  <si>
    <t>ML1VC1101</t>
  </si>
  <si>
    <t>ML2SP1101</t>
  </si>
  <si>
    <t>ML1SP1101</t>
  </si>
  <si>
    <t>ML2VP1101</t>
  </si>
  <si>
    <t>ML1VP1101</t>
  </si>
  <si>
    <t>KML11EP06</t>
  </si>
  <si>
    <t>KML11SP06</t>
  </si>
  <si>
    <t>ML11VPN01</t>
  </si>
  <si>
    <t>KML11EP02</t>
  </si>
  <si>
    <t>KML11EP05</t>
  </si>
  <si>
    <t>ML2E11P02</t>
  </si>
  <si>
    <t>KML11EP07</t>
  </si>
  <si>
    <t>KML11EP03</t>
  </si>
  <si>
    <t>ML1EP1104</t>
  </si>
  <si>
    <t>KML11EP10</t>
  </si>
  <si>
    <t>ML11VPN02</t>
  </si>
  <si>
    <t>KML11SP09</t>
  </si>
  <si>
    <t>KML11NP03</t>
  </si>
  <si>
    <t>KML11EP52</t>
  </si>
  <si>
    <t>KML11EP50</t>
  </si>
  <si>
    <t>KML11EP51</t>
  </si>
  <si>
    <t>KML11SP07</t>
  </si>
  <si>
    <t>2012</t>
  </si>
  <si>
    <t>ML2VC1201</t>
  </si>
  <si>
    <t>ML1VC1201</t>
  </si>
  <si>
    <t>ML0PMCEMS</t>
  </si>
  <si>
    <t>KML12EP55</t>
  </si>
  <si>
    <t>ML12VPN02</t>
  </si>
  <si>
    <t>ML0VP1201</t>
  </si>
  <si>
    <t>KML12SP06</t>
  </si>
  <si>
    <t>KML12EP03</t>
  </si>
  <si>
    <t>KML12EP06</t>
  </si>
  <si>
    <t>ML2MP1201</t>
  </si>
  <si>
    <t>ML1VP1203</t>
  </si>
  <si>
    <t>ML1SP1201</t>
  </si>
  <si>
    <t>ML1SP1202</t>
  </si>
  <si>
    <t>ML1MP1301</t>
  </si>
  <si>
    <t>KML12EP56</t>
  </si>
  <si>
    <t>KML12MP04</t>
  </si>
  <si>
    <t>KML12EP07</t>
  </si>
  <si>
    <t>KML12MP02</t>
  </si>
  <si>
    <t>KML12NP06</t>
  </si>
  <si>
    <t>KML12SP11</t>
  </si>
  <si>
    <t>KML12NP09</t>
  </si>
  <si>
    <t>KML12EP01</t>
  </si>
  <si>
    <t>2013</t>
  </si>
  <si>
    <t>ARCFLA181</t>
  </si>
  <si>
    <t>FHNERC181</t>
  </si>
  <si>
    <t>ML2VP1302</t>
  </si>
  <si>
    <t>ML1VC1305</t>
  </si>
  <si>
    <t>ML1SP1301</t>
  </si>
  <si>
    <t>ML1VP1303</t>
  </si>
  <si>
    <t>ML1SP1330</t>
  </si>
  <si>
    <t>FHGORP181</t>
  </si>
  <si>
    <t>ML2SP1301</t>
  </si>
  <si>
    <t>ML2SP1330</t>
  </si>
  <si>
    <t>ML2VC1205</t>
  </si>
  <si>
    <t>KML12SP08</t>
  </si>
  <si>
    <t>ML0VP1301</t>
  </si>
  <si>
    <t>KML13EP06</t>
  </si>
  <si>
    <t>KML13EP03</t>
  </si>
  <si>
    <t>KML13SP65</t>
  </si>
  <si>
    <t>KML13EP04</t>
  </si>
  <si>
    <t>KML13EP01</t>
  </si>
  <si>
    <t>ML1VP1310</t>
  </si>
  <si>
    <t>ML1VP1315</t>
  </si>
  <si>
    <t>ML1E13P02</t>
  </si>
  <si>
    <t>ML1SP1335</t>
  </si>
  <si>
    <t>ML1VP1375</t>
  </si>
  <si>
    <t>KMLAUXTF5</t>
  </si>
  <si>
    <t>ML2VP1301</t>
  </si>
  <si>
    <t>ML2VC1310</t>
  </si>
  <si>
    <t>ML2VP1303</t>
  </si>
  <si>
    <t>KML13EP55</t>
  </si>
  <si>
    <t>ML0VP1302</t>
  </si>
  <si>
    <t>ML0VP1303</t>
  </si>
  <si>
    <t>ML13VPN03</t>
  </si>
  <si>
    <t>ML13VPN04</t>
  </si>
  <si>
    <t>KML13MP66</t>
  </si>
  <si>
    <t>KML13MP65</t>
  </si>
  <si>
    <t>KML13NP06</t>
  </si>
  <si>
    <t>KML13EP11</t>
  </si>
  <si>
    <t>KML13EP51</t>
  </si>
  <si>
    <t>KML13EP65</t>
  </si>
  <si>
    <t>000021257</t>
  </si>
  <si>
    <t>Solid Waste Disposal</t>
  </si>
  <si>
    <t>Water Pollution</t>
  </si>
  <si>
    <t>SWMLPPB26</t>
  </si>
  <si>
    <t>ML1EPO009</t>
  </si>
  <si>
    <t>KML06EP05</t>
  </si>
  <si>
    <t>KML09MP18</t>
  </si>
  <si>
    <t>KML10NP06</t>
  </si>
  <si>
    <t>000016400</t>
  </si>
  <si>
    <t>KML10EP34</t>
  </si>
  <si>
    <t>KML11EP13</t>
  </si>
  <si>
    <t>000019681</t>
  </si>
  <si>
    <t>Kentucky Power - Gen</t>
  </si>
  <si>
    <t>2014</t>
  </si>
  <si>
    <t>ML1VC1401</t>
  </si>
  <si>
    <t>MLP14EP04</t>
  </si>
  <si>
    <t>MLPAUXTRN</t>
  </si>
  <si>
    <t>MLP14CO01</t>
  </si>
  <si>
    <t>MLP14EP03</t>
  </si>
  <si>
    <t>MLP14MP02</t>
  </si>
  <si>
    <t>ML0VP1401</t>
  </si>
  <si>
    <t>MLP14EP66</t>
  </si>
  <si>
    <t>MLP14EP05</t>
  </si>
  <si>
    <t>MLP14SP04</t>
  </si>
  <si>
    <t>ML1SP1430</t>
  </si>
  <si>
    <t>ML1S14P05</t>
  </si>
  <si>
    <t>ML1E14P02</t>
  </si>
  <si>
    <t>MLP14EP07</t>
  </si>
  <si>
    <t>ML1E14P26</t>
  </si>
  <si>
    <t>MLP14EP15</t>
  </si>
  <si>
    <t>N/A</t>
  </si>
  <si>
    <t>2015</t>
  </si>
  <si>
    <t>ARCFLA117</t>
  </si>
  <si>
    <t>ML1VP1450</t>
  </si>
  <si>
    <t>ML1S14P01</t>
  </si>
  <si>
    <t>MLO14EP04</t>
  </si>
  <si>
    <t>ML1VP1403</t>
  </si>
  <si>
    <t>ML2VP1450</t>
  </si>
  <si>
    <t>MLP14NP01</t>
  </si>
  <si>
    <t>ML2VP1501</t>
  </si>
  <si>
    <t>ML12E15P1</t>
  </si>
  <si>
    <t>ML1E14O02</t>
  </si>
  <si>
    <t>ML2PPBOUT</t>
  </si>
  <si>
    <t>MLP14EP01</t>
  </si>
  <si>
    <t>ML1SP1501</t>
  </si>
  <si>
    <t>ML0VP1501</t>
  </si>
  <si>
    <t>MLP15EP03</t>
  </si>
  <si>
    <t>MLP15EP05</t>
  </si>
  <si>
    <t>IT1171321</t>
  </si>
  <si>
    <t>ML2OUT215</t>
  </si>
  <si>
    <t>MLP15MP02</t>
  </si>
  <si>
    <t>MLP15EP06</t>
  </si>
  <si>
    <t>ML1SP1550</t>
  </si>
  <si>
    <t>ML1S15P01</t>
  </si>
  <si>
    <t>MLP15SP01</t>
  </si>
  <si>
    <t>MLP15NP06</t>
  </si>
  <si>
    <t>000023038</t>
  </si>
  <si>
    <t>000021259</t>
  </si>
  <si>
    <t>2016</t>
  </si>
  <si>
    <t>ML2VC1401</t>
  </si>
  <si>
    <t>ML1VP1504</t>
  </si>
  <si>
    <t>ML1VP1550</t>
  </si>
  <si>
    <t>ML016VP01</t>
  </si>
  <si>
    <t>ML216NP01</t>
  </si>
  <si>
    <t>ML116EP12</t>
  </si>
  <si>
    <t>ML216EP02</t>
  </si>
  <si>
    <t>ML216EP01</t>
  </si>
  <si>
    <t>ML016EP06</t>
  </si>
  <si>
    <t>ML116SP01</t>
  </si>
  <si>
    <t>ML016MP03</t>
  </si>
  <si>
    <t>ML116SP02</t>
  </si>
  <si>
    <t>ML116VP01</t>
  </si>
  <si>
    <t>ML216VP02</t>
  </si>
  <si>
    <t>ML116VP02</t>
  </si>
  <si>
    <t>ML0VP1603</t>
  </si>
  <si>
    <t>ML016VP05</t>
  </si>
  <si>
    <t>ML016VP07</t>
  </si>
  <si>
    <t>ML0VP1601</t>
  </si>
  <si>
    <t>ML016EP04</t>
  </si>
  <si>
    <t>ML016EP01</t>
  </si>
  <si>
    <t>2017</t>
  </si>
  <si>
    <t>MLP15EP07</t>
  </si>
  <si>
    <t>ML016EP07</t>
  </si>
  <si>
    <t>ML116SP04</t>
  </si>
  <si>
    <t>ML216SP10</t>
  </si>
  <si>
    <t>ML016EP03</t>
  </si>
  <si>
    <t>ML016EP08</t>
  </si>
  <si>
    <t>ML016VP11</t>
  </si>
  <si>
    <t>ML016NP06</t>
  </si>
  <si>
    <t>ML017VP02</t>
  </si>
  <si>
    <t>ML117VP02</t>
  </si>
  <si>
    <t>MLP17EP04</t>
  </si>
  <si>
    <t>ML017NP01</t>
  </si>
  <si>
    <t>MLP17EP01</t>
  </si>
  <si>
    <t>ML017VP04</t>
  </si>
  <si>
    <t>ML017EP04</t>
  </si>
  <si>
    <t>ML1VC1601</t>
  </si>
  <si>
    <t>ML017MP03</t>
  </si>
  <si>
    <t>ML1VP1704</t>
  </si>
  <si>
    <t>ML017EP08</t>
  </si>
  <si>
    <t>ML017EP01</t>
  </si>
  <si>
    <t>MLP17EP25</t>
  </si>
  <si>
    <t>2018</t>
  </si>
  <si>
    <t>ML216SP12</t>
  </si>
  <si>
    <t>ML218SP10</t>
  </si>
  <si>
    <t>ML017MP01</t>
  </si>
  <si>
    <t>ML117SP14</t>
  </si>
  <si>
    <t>ML217VP04</t>
  </si>
  <si>
    <t>ML018VP01</t>
  </si>
  <si>
    <t>ML018EP01</t>
  </si>
  <si>
    <t>MLP18EP06</t>
  </si>
  <si>
    <t>ML118SP01</t>
  </si>
  <si>
    <t>ML218SP09</t>
  </si>
  <si>
    <t>ML018EP08</t>
  </si>
  <si>
    <t>ML218EP13</t>
  </si>
  <si>
    <t>ML118SP11</t>
  </si>
  <si>
    <t>ML118SP07</t>
  </si>
  <si>
    <t>ML018MP10</t>
  </si>
  <si>
    <t>ML018NP01</t>
  </si>
  <si>
    <t>MLP18EP01</t>
  </si>
  <si>
    <t>2019</t>
  </si>
  <si>
    <t>ML017VP03</t>
  </si>
  <si>
    <t>MLP18EP02</t>
  </si>
  <si>
    <t>MLP18EP04</t>
  </si>
  <si>
    <t>ML018MP06</t>
  </si>
  <si>
    <t>ML018EP15</t>
  </si>
  <si>
    <t>ML018EP16</t>
  </si>
  <si>
    <t>ML019VP02</t>
  </si>
  <si>
    <t>ML018MP03</t>
  </si>
  <si>
    <t>ML2VC1601</t>
  </si>
  <si>
    <t>ML119SP07</t>
  </si>
  <si>
    <t>ML119SP10</t>
  </si>
  <si>
    <t>ML119SP11</t>
  </si>
  <si>
    <t>ML018MP09</t>
  </si>
  <si>
    <t>ML019VP01</t>
  </si>
  <si>
    <t>MLP19EP04</t>
  </si>
  <si>
    <t>MLP19EP06</t>
  </si>
  <si>
    <t>ML119SP09</t>
  </si>
  <si>
    <t>ML219SP03</t>
  </si>
  <si>
    <t>MLP19EP02</t>
  </si>
  <si>
    <t>ML019EP09</t>
  </si>
  <si>
    <t>MLP19EP01</t>
  </si>
  <si>
    <t>ML019NP01</t>
  </si>
  <si>
    <t>MLP19MP03</t>
  </si>
  <si>
    <t>ML119SP14</t>
  </si>
  <si>
    <t>MLP19MP02</t>
  </si>
  <si>
    <t>ML019EP02</t>
  </si>
  <si>
    <t>ML019EP01</t>
  </si>
  <si>
    <t>ML019EP08</t>
  </si>
  <si>
    <t>ML219SP04</t>
  </si>
  <si>
    <t>ML219VP06</t>
  </si>
  <si>
    <t>ML219VP07</t>
  </si>
  <si>
    <t>ML219VP08</t>
  </si>
  <si>
    <t>ML219VP11</t>
  </si>
  <si>
    <t>ML219VP05</t>
  </si>
  <si>
    <t>MLP19EP03</t>
  </si>
  <si>
    <t>ML219SP07</t>
  </si>
  <si>
    <t xml:space="preserve">ML119SP17 </t>
  </si>
  <si>
    <t>ML120SP01</t>
  </si>
  <si>
    <t>2020</t>
  </si>
  <si>
    <t>ML018VP06</t>
  </si>
  <si>
    <t>ML219SP05</t>
  </si>
  <si>
    <t xml:space="preserve">ML019VP01 </t>
  </si>
  <si>
    <t>MLP19MP01</t>
  </si>
  <si>
    <t>ML119EP12</t>
  </si>
  <si>
    <t>ML219EP13</t>
  </si>
  <si>
    <t>ML220VP01</t>
  </si>
  <si>
    <t>ML020MP01</t>
  </si>
  <si>
    <t>MLP20MP05</t>
  </si>
  <si>
    <t>MLP20VP02</t>
  </si>
  <si>
    <t>MLP20VP01</t>
  </si>
  <si>
    <t>MLP20SP03</t>
  </si>
  <si>
    <t>ML020VP01</t>
  </si>
  <si>
    <t>MLP20MP06</t>
  </si>
  <si>
    <t>MLP20VP03</t>
  </si>
  <si>
    <t>MLP20EP10</t>
  </si>
  <si>
    <t>ML019SP02</t>
  </si>
  <si>
    <t>MLP20SP04</t>
  </si>
  <si>
    <t>MLP20SP06</t>
  </si>
  <si>
    <t>MLP20VP04</t>
  </si>
  <si>
    <t>ML019EP04</t>
  </si>
  <si>
    <t>MLP20EP03</t>
  </si>
  <si>
    <t>MLP20EP02</t>
  </si>
  <si>
    <t>MLP20MP02</t>
  </si>
  <si>
    <t>E101697020</t>
  </si>
  <si>
    <t>MLP20EP12</t>
  </si>
  <si>
    <t>MLPSPLIME</t>
  </si>
  <si>
    <t>ML119VP07</t>
  </si>
  <si>
    <t>ML020SP01</t>
  </si>
  <si>
    <t>2021</t>
  </si>
  <si>
    <t>MLP20EP06</t>
  </si>
  <si>
    <t>MLPVPPUMP</t>
  </si>
  <si>
    <t>MLP20EP09</t>
  </si>
  <si>
    <t>MLPVPHEAT</t>
  </si>
  <si>
    <t>MLPEPVALV</t>
  </si>
  <si>
    <t>MLPEPSERV</t>
  </si>
  <si>
    <t>MLPEPPUMP</t>
  </si>
  <si>
    <t>MLPEPTRMT</t>
  </si>
  <si>
    <t>MLPVPEJNT</t>
  </si>
  <si>
    <t>MLPVPVALV</t>
  </si>
  <si>
    <t>MLPSPDFAF</t>
  </si>
  <si>
    <t>MLPVPCNTM</t>
  </si>
  <si>
    <t>MLPMPECRN</t>
  </si>
  <si>
    <t xml:space="preserve">MLPVPTRMT </t>
  </si>
  <si>
    <t>MLPMPPUMP</t>
  </si>
  <si>
    <t>MLPEPMOTR</t>
  </si>
  <si>
    <t>MLPEPCTRL</t>
  </si>
  <si>
    <t>MLPEPSWGR</t>
  </si>
  <si>
    <t>MLPSPVALV</t>
  </si>
  <si>
    <t>MLPVPTRMT</t>
  </si>
  <si>
    <t>MLPMPBELT</t>
  </si>
  <si>
    <t>MLPSPASHL</t>
  </si>
  <si>
    <t>MLPEPLGHT</t>
  </si>
  <si>
    <t>MLPSPEJNT</t>
  </si>
  <si>
    <t>MLLPC1CL4</t>
  </si>
  <si>
    <t>ITCB11700</t>
  </si>
  <si>
    <t>2022</t>
  </si>
  <si>
    <t>MLPVPIDFB</t>
  </si>
  <si>
    <t>MLPVPOTHR</t>
  </si>
  <si>
    <t>MLWPC0LIM</t>
  </si>
  <si>
    <t>MLWVPTRMT</t>
  </si>
  <si>
    <t>MLWVPPUMP</t>
  </si>
  <si>
    <t>MLWPC2ESP</t>
  </si>
  <si>
    <t>MLWVC2CL4</t>
  </si>
  <si>
    <t>MLWEPPUMP</t>
  </si>
  <si>
    <t>MLWSPASHL</t>
  </si>
  <si>
    <t>MLWVPAIRC</t>
  </si>
  <si>
    <t>MLWVPVALV</t>
  </si>
  <si>
    <t>MLWVPIDEJ</t>
  </si>
  <si>
    <t xml:space="preserve">MLWSPBRNN </t>
  </si>
  <si>
    <t>MLWMPPUMP</t>
  </si>
  <si>
    <t>MLWEPTRMT</t>
  </si>
  <si>
    <t>MLWVPBATT</t>
  </si>
  <si>
    <t>MLWVPFGDN</t>
  </si>
  <si>
    <t>MLWMPVALV</t>
  </si>
  <si>
    <t>MLWOPNONP</t>
  </si>
  <si>
    <t>MLWEPPTPF</t>
  </si>
  <si>
    <t xml:space="preserve">MLWSPEJNT </t>
  </si>
  <si>
    <t>MLWMPHEAT</t>
  </si>
  <si>
    <t>MLWMPBELT</t>
  </si>
  <si>
    <t xml:space="preserve">MLWVPTRMT  </t>
  </si>
  <si>
    <t>MLWMPECRN</t>
  </si>
  <si>
    <t>MLWSPDFAF</t>
  </si>
  <si>
    <t>MLWEPCTRL</t>
  </si>
  <si>
    <t>MLWSPEJNT</t>
  </si>
  <si>
    <t>ITCB11701</t>
  </si>
  <si>
    <t>2023</t>
  </si>
  <si>
    <t>MLWEPSWGR</t>
  </si>
  <si>
    <t>MLWNPTOOL</t>
  </si>
  <si>
    <t>MLWEPMTRL</t>
  </si>
  <si>
    <t>MLWSPBRNN</t>
  </si>
  <si>
    <t>MLWVPHEAT</t>
  </si>
  <si>
    <t>MLWSPVALV</t>
  </si>
  <si>
    <t>MLWVPGRBX</t>
  </si>
  <si>
    <t>MLWOPFGDP</t>
  </si>
  <si>
    <t>MLWNPBLDG</t>
  </si>
  <si>
    <t>MLWNPINSL</t>
  </si>
  <si>
    <t>MLWVPPIPE</t>
  </si>
  <si>
    <t>MLWVPOPIP</t>
  </si>
  <si>
    <t xml:space="preserve">MLWSPEJNT  </t>
  </si>
  <si>
    <t>MLWEPMOTR</t>
  </si>
  <si>
    <t>MLWVPDSIN</t>
  </si>
  <si>
    <t>MLWEPVALV</t>
  </si>
  <si>
    <t>MLWSPGRBX</t>
  </si>
  <si>
    <t>MLWEPHVAC</t>
  </si>
  <si>
    <t>MLWNPWINT</t>
  </si>
  <si>
    <t xml:space="preserve">MLWOPFGDP  </t>
  </si>
  <si>
    <t>ITCB413W0</t>
  </si>
  <si>
    <t xml:space="preserve">MLWDFALND </t>
  </si>
  <si>
    <t>2024</t>
  </si>
  <si>
    <t xml:space="preserve">MLWPC0ELG </t>
  </si>
  <si>
    <t xml:space="preserve">MLWVPVALV  </t>
  </si>
  <si>
    <t xml:space="preserve">MLWVPTRMT </t>
  </si>
  <si>
    <t xml:space="preserve">MLWVPFGDN </t>
  </si>
  <si>
    <t xml:space="preserve">MLWVPDSIN </t>
  </si>
  <si>
    <t xml:space="preserve">MLWEPCTRL </t>
  </si>
  <si>
    <t xml:space="preserve">MLWMPECRN </t>
  </si>
  <si>
    <t xml:space="preserve">MLWEPMOTR  </t>
  </si>
  <si>
    <t>MLWVPTANK</t>
  </si>
  <si>
    <t xml:space="preserve">MLWMPBELT  </t>
  </si>
  <si>
    <t xml:space="preserve">MLWVPPUMP </t>
  </si>
  <si>
    <t>MLWMPOTHR</t>
  </si>
  <si>
    <t>MLWMPCOMP</t>
  </si>
  <si>
    <t xml:space="preserve">MLWEPMOTR </t>
  </si>
  <si>
    <t xml:space="preserve">MLWOPFGDP </t>
  </si>
  <si>
    <t xml:space="preserve">MLWNPTOOL </t>
  </si>
  <si>
    <t>MLWVPEJNT</t>
  </si>
  <si>
    <t xml:space="preserve">MLWMPOCOM </t>
  </si>
  <si>
    <t xml:space="preserve">MLWVPVALV </t>
  </si>
  <si>
    <t xml:space="preserve">MLWVPEJNT </t>
  </si>
  <si>
    <t xml:space="preserve">MLWMPBELT </t>
  </si>
  <si>
    <t xml:space="preserve">MLWVIDFMR </t>
  </si>
  <si>
    <t xml:space="preserve">MLWMPPUMP </t>
  </si>
  <si>
    <t xml:space="preserve">MLWEPHVAC </t>
  </si>
  <si>
    <t xml:space="preserve">MLWVPELGC </t>
  </si>
  <si>
    <t xml:space="preserve">MLWEPPUMP </t>
  </si>
  <si>
    <t xml:space="preserve">MLWVPTANK </t>
  </si>
  <si>
    <t xml:space="preserve">MLWMPCOMP </t>
  </si>
  <si>
    <t xml:space="preserve">MLWMPCTRL </t>
  </si>
  <si>
    <t xml:space="preserve">MLWMPOTHR </t>
  </si>
  <si>
    <t xml:space="preserve">MLWSPDFAF </t>
  </si>
  <si>
    <t xml:space="preserve">MLWMPMOTR </t>
  </si>
  <si>
    <t xml:space="preserve">MLWSPPHCH </t>
  </si>
  <si>
    <t xml:space="preserve">MLWVPGRBX </t>
  </si>
  <si>
    <t xml:space="preserve">MLWVPCNTM </t>
  </si>
  <si>
    <t xml:space="preserve">MLWVPAIRC </t>
  </si>
  <si>
    <t xml:space="preserve">MLWNPWINT </t>
  </si>
  <si>
    <t xml:space="preserve">MLWSPVALV </t>
  </si>
  <si>
    <t xml:space="preserve">MLWVPABEJ </t>
  </si>
  <si>
    <t xml:space="preserve">MLWMPHSTF </t>
  </si>
  <si>
    <t xml:space="preserve">MLWVP21ID </t>
  </si>
  <si>
    <t xml:space="preserve">MLWSPGRBX </t>
  </si>
  <si>
    <t>KMLFALFCI</t>
  </si>
  <si>
    <t>000019836</t>
  </si>
  <si>
    <t>KMLFALFHR</t>
  </si>
  <si>
    <t>ML016SP03</t>
  </si>
  <si>
    <t>ML116SP03</t>
  </si>
  <si>
    <t>ML216SP09</t>
  </si>
  <si>
    <t>ML216SP01</t>
  </si>
  <si>
    <t>000022392</t>
  </si>
  <si>
    <t xml:space="preserve">MLWNPBLDG </t>
  </si>
  <si>
    <t xml:space="preserve">MLWHAULRD </t>
  </si>
  <si>
    <t>ML216SP07</t>
  </si>
  <si>
    <t>MLP17EP03</t>
  </si>
  <si>
    <t>ML016VC01</t>
  </si>
  <si>
    <t>MLP18EP03</t>
  </si>
  <si>
    <t>ML015VP01</t>
  </si>
  <si>
    <t>MLPMPDRNG</t>
  </si>
  <si>
    <t xml:space="preserve">MLWSPASHL </t>
  </si>
  <si>
    <t>Mountaineer Generating Plant</t>
  </si>
  <si>
    <t>000009803</t>
  </si>
  <si>
    <t>Retirement</t>
  </si>
  <si>
    <t>Environmental Base Revenue Requirement (BRR)</t>
  </si>
  <si>
    <t>2023-00159</t>
  </si>
  <si>
    <t>Ln No.</t>
  </si>
  <si>
    <t>Month / Year</t>
  </si>
  <si>
    <t>Mitchell Non-FGD</t>
  </si>
  <si>
    <t>Adjusted Environmental Base</t>
  </si>
  <si>
    <t>Current Enironmental Base</t>
  </si>
  <si>
    <t>(1)</t>
  </si>
  <si>
    <t>(2)</t>
  </si>
  <si>
    <t>(3)</t>
  </si>
  <si>
    <t>(4)</t>
  </si>
  <si>
    <t>(5)</t>
  </si>
  <si>
    <t>=(3)-(4)</t>
  </si>
  <si>
    <t>Total</t>
  </si>
  <si>
    <t>Description</t>
  </si>
  <si>
    <t>Total Operating Expense</t>
  </si>
  <si>
    <t>502X-Consumables</t>
  </si>
  <si>
    <t>408100515--Property Tax</t>
  </si>
  <si>
    <t>4030001--Depreciation</t>
  </si>
  <si>
    <t>5010027--Gypsum Disposal</t>
  </si>
  <si>
    <t>5120000--FGD Maintenance Expense</t>
  </si>
  <si>
    <t>Total Mitchell FGD Operating Expenses</t>
  </si>
  <si>
    <t xml:space="preserve">Retail Allocation Factor </t>
  </si>
  <si>
    <t>Retail Allocation of  FGD Expenses</t>
  </si>
  <si>
    <t>Total FGD Operating Expense Adjustment</t>
  </si>
  <si>
    <t>Witness: John D. Cullop</t>
  </si>
  <si>
    <r>
      <t xml:space="preserve">Line </t>
    </r>
    <r>
      <rPr>
        <b/>
        <u/>
        <sz val="10"/>
        <rFont val="Times New Roman"/>
        <family val="1"/>
      </rPr>
      <t>No.</t>
    </r>
  </si>
  <si>
    <t>April 2025</t>
  </si>
  <si>
    <t>Eliminate Mitchell FGD Operating Expenses</t>
  </si>
  <si>
    <t>Adjustments to Remove: Mitchell Plant FGD and FGD Consumable Inventory</t>
  </si>
  <si>
    <t>Test Year Twelve Months Ended 5/31/2025</t>
  </si>
  <si>
    <t>Line No.</t>
  </si>
  <si>
    <t xml:space="preserve">Mitchell FGD Electric Plant In Service </t>
  </si>
  <si>
    <t xml:space="preserve">Less Accum. Prov. For Depreciation </t>
  </si>
  <si>
    <t>Net Rate Base Reduction  (Ln 1 - Ln 2 - Ln 3)</t>
  </si>
  <si>
    <t xml:space="preserve">Remove FGD Consumable Inventory </t>
  </si>
  <si>
    <r>
      <t xml:space="preserve">Total Company </t>
    </r>
    <r>
      <rPr>
        <b/>
        <u/>
        <sz val="10"/>
        <rFont val="Times New Roman"/>
        <family val="1"/>
      </rPr>
      <t>Adjustment</t>
    </r>
  </si>
  <si>
    <r>
      <t xml:space="preserve">Allocation </t>
    </r>
    <r>
      <rPr>
        <b/>
        <u/>
        <sz val="10"/>
        <rFont val="Times New Roman"/>
        <family val="1"/>
      </rPr>
      <t>Code</t>
    </r>
  </si>
  <si>
    <r>
      <t>Allocation</t>
    </r>
    <r>
      <rPr>
        <b/>
        <u/>
        <sz val="10"/>
        <rFont val="Times New Roman"/>
        <family val="1"/>
      </rPr>
      <t xml:space="preserve"> Factors</t>
    </r>
  </si>
  <si>
    <r>
      <t xml:space="preserve">Kentucky PSC Retail </t>
    </r>
    <r>
      <rPr>
        <b/>
        <u/>
        <sz val="10"/>
        <rFont val="Times New Roman"/>
        <family val="1"/>
      </rPr>
      <t>Jurisdiction Adjustment</t>
    </r>
  </si>
  <si>
    <t>(3)*(5)</t>
  </si>
  <si>
    <t>PDAF</t>
  </si>
  <si>
    <t>PDAF/EAF</t>
  </si>
  <si>
    <t>Removal of Mitchell FGD Environmental Surcharge Rider Revenues</t>
  </si>
  <si>
    <t>Test Year Ended 5/31/2025</t>
  </si>
  <si>
    <t>Billed &amp; Accrued Environmental Surcharge Revenues for Test Year</t>
  </si>
  <si>
    <t>Tariff ES</t>
  </si>
  <si>
    <t>Environmental Base Revenue for Base Period</t>
  </si>
  <si>
    <t>Mitchell Retail Revenues to Remain in Base Rates</t>
  </si>
  <si>
    <t>Subtotal Environmental Cost Recovery Revenues (1+2-3)</t>
  </si>
  <si>
    <t>Less Deferrals:</t>
  </si>
  <si>
    <t>(Over)/Under</t>
  </si>
  <si>
    <t>Amount</t>
  </si>
  <si>
    <t>Reduce Base Revenues</t>
  </si>
  <si>
    <t>Allocated Adj Amount</t>
  </si>
  <si>
    <t>Net Reduction to Base Revenues</t>
  </si>
  <si>
    <t>COST OF CAPITAL</t>
  </si>
  <si>
    <t>LINE NO.</t>
  </si>
  <si>
    <t>Component</t>
  </si>
  <si>
    <t>Balances</t>
  </si>
  <si>
    <t>Cap.                                Structure</t>
  </si>
  <si>
    <t>Cost                                                Rates</t>
  </si>
  <si>
    <t>WACC                                              (Net of Tax)</t>
  </si>
  <si>
    <t>GRCF</t>
  </si>
  <si>
    <t>WACC       (PRE-TAX)</t>
  </si>
  <si>
    <t>L/T DEBT</t>
  </si>
  <si>
    <t>S/T DEBT</t>
  </si>
  <si>
    <t>C EQUITY</t>
  </si>
  <si>
    <t>*</t>
  </si>
  <si>
    <t>TOTAL</t>
  </si>
  <si>
    <t>Debt</t>
  </si>
  <si>
    <t>Equity</t>
  </si>
  <si>
    <t>Operating Revenues</t>
  </si>
  <si>
    <t>Less Uncollectible Accounts Expense</t>
  </si>
  <si>
    <t>KPSC Maintenance Assessment Fee</t>
  </si>
  <si>
    <t>Income Before Income Taxes</t>
  </si>
  <si>
    <t>Less State Income Taxes (Ln 4 x 5.0097)</t>
  </si>
  <si>
    <t>Taxable Income for Federal Income Taxes</t>
  </si>
  <si>
    <t>Less Federal Income Taxes (Ln 11*21%)</t>
  </si>
  <si>
    <t>Operating  Income Percentage</t>
  </si>
  <si>
    <t>Gross Up Factor  (100.00/Ln 9)</t>
  </si>
  <si>
    <t>Annualized amount</t>
  </si>
  <si>
    <t>W08</t>
  </si>
  <si>
    <t>W57</t>
  </si>
  <si>
    <t>W19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</si>
</sst>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6" formatCode="&quot;$&quot;#,##0_);[Red]\(&quot;$&quot;#,##0\)"/>
    <numFmt numFmtId="8" formatCode="&quot;$&quot;#,##0.00_);[Red]\(&quot;$&quot;#,##0.00\)"/>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0.0%;[Red]\(0.0\)%"/>
    <numFmt numFmtId="166" formatCode="&quot;ID: &quot;\ #,##0"/>
    <numFmt numFmtId="167" formatCode="0_);\(0\)"/>
    <numFmt numFmtId="168" formatCode="0.00%_);[Red]\(0.00%\)"/>
    <numFmt numFmtId="169" formatCode="m/d/yyyy;@"/>
    <numFmt numFmtId="170" formatCode="_(* #,##0_);_(* \(#,##0\);_(* &quot;-&quot;??_);_(@_)"/>
    <numFmt numFmtId="171" formatCode="0.0000%"/>
    <numFmt numFmtId="172" formatCode="0.000%"/>
    <numFmt numFmtId="173" formatCode="0.0%"/>
    <numFmt numFmtId="174" formatCode="0.000000"/>
    <numFmt numFmtId="175" formatCode="0.0000"/>
    <numFmt numFmtId="176" formatCode="_(* #,##0.0000_);_(* \(#,##0.0000\);_(* &quot;-&quot;??_);_(@_)"/>
    <numFmt numFmtId="177" formatCode="_(* #,##0.000000_);_(* \(#,##0.000000\);_(* &quot;-&quot;??_);_(@_)"/>
  </numFmts>
  <fonts count="42" x14ac:knownFonts="1">
    <font>
      <sz val="11"/>
      <color theme="1"/>
      <name val="Aptos Narrow"/>
      <family val="2"/>
      <scheme val="minor"/>
    </font>
    <font>
      <sz val="11"/>
      <color theme="1"/>
      <name val="Aptos Narrow"/>
      <family val="2"/>
      <scheme val="minor"/>
    </font>
    <font>
      <b/>
      <sz val="10"/>
      <color indexed="8"/>
      <name val="Times New Roman"/>
      <family val="1"/>
    </font>
    <font>
      <sz val="10"/>
      <color theme="1"/>
      <name val="Times New Roman"/>
      <family val="1"/>
    </font>
    <font>
      <sz val="11"/>
      <color indexed="8"/>
      <name val="Calibri"/>
      <family val="2"/>
    </font>
    <font>
      <sz val="10"/>
      <color indexed="8"/>
      <name val="Times New Roman"/>
      <family val="1"/>
    </font>
    <font>
      <sz val="10"/>
      <name val="Arial"/>
      <family val="2"/>
    </font>
    <font>
      <b/>
      <sz val="10"/>
      <color rgb="FF000000"/>
      <name val="Times New Roman"/>
      <family val="1"/>
    </font>
    <font>
      <sz val="10"/>
      <color rgb="FF000000"/>
      <name val="Times New Roman"/>
      <family val="1"/>
    </font>
    <font>
      <b/>
      <sz val="10"/>
      <name val="Arial"/>
      <family val="2"/>
    </font>
    <font>
      <b/>
      <sz val="10"/>
      <color indexed="8"/>
      <name val="Arial"/>
      <family val="2"/>
    </font>
    <font>
      <sz val="10"/>
      <color indexed="8"/>
      <name val="Arial"/>
      <family val="2"/>
    </font>
    <font>
      <sz val="8"/>
      <name val="Arial"/>
      <family val="2"/>
    </font>
    <font>
      <sz val="9"/>
      <name val="Arial"/>
      <family val="2"/>
    </font>
    <font>
      <b/>
      <sz val="14"/>
      <name val="Arial"/>
      <family val="2"/>
    </font>
    <font>
      <b/>
      <sz val="10"/>
      <color indexed="9"/>
      <name val="Arial"/>
      <family val="2"/>
    </font>
    <font>
      <b/>
      <u/>
      <sz val="10"/>
      <color indexed="9"/>
      <name val="Arial"/>
      <family val="2"/>
    </font>
    <font>
      <u/>
      <sz val="10"/>
      <color indexed="8"/>
      <name val="Arial"/>
      <family val="2"/>
    </font>
    <font>
      <b/>
      <sz val="10"/>
      <color indexed="33"/>
      <name val="Arial"/>
      <family val="2"/>
    </font>
    <font>
      <sz val="10"/>
      <color indexed="14"/>
      <name val="Arial"/>
      <family val="2"/>
    </font>
    <font>
      <u/>
      <sz val="10"/>
      <name val="Arial"/>
      <family val="2"/>
    </font>
    <font>
      <sz val="10"/>
      <color indexed="64"/>
      <name val="Arial"/>
      <family val="2"/>
    </font>
    <font>
      <b/>
      <u/>
      <sz val="10"/>
      <color indexed="64"/>
      <name val="Times New Roman"/>
      <family val="1"/>
    </font>
    <font>
      <sz val="10"/>
      <color theme="1"/>
      <name val="Aptos Narrow"/>
      <family val="2"/>
      <scheme val="minor"/>
    </font>
    <font>
      <sz val="10"/>
      <color indexed="64"/>
      <name val="Times New Roman"/>
      <family val="1"/>
    </font>
    <font>
      <sz val="10"/>
      <name val="Times New Roman"/>
      <family val="1"/>
    </font>
    <font>
      <b/>
      <sz val="10"/>
      <name val="Times New Roman"/>
      <family val="1"/>
    </font>
    <font>
      <b/>
      <sz val="10"/>
      <color indexed="12"/>
      <name val="Times New Roman"/>
      <family val="1"/>
    </font>
    <font>
      <b/>
      <i/>
      <u/>
      <sz val="10"/>
      <name val="Times New Roman"/>
      <family val="1"/>
    </font>
    <font>
      <b/>
      <i/>
      <sz val="10"/>
      <name val="Times New Roman"/>
      <family val="1"/>
    </font>
    <font>
      <b/>
      <u/>
      <sz val="10"/>
      <name val="Times New Roman"/>
      <family val="1"/>
    </font>
    <font>
      <sz val="9"/>
      <color indexed="81"/>
      <name val="Tahoma"/>
      <family val="2"/>
    </font>
    <font>
      <sz val="9"/>
      <name val="Segoe UI"/>
      <family val="2"/>
    </font>
    <font>
      <b/>
      <sz val="10"/>
      <color theme="1"/>
      <name val="Times New Roman"/>
      <family val="1"/>
    </font>
    <font>
      <b/>
      <u val="singleAccounting"/>
      <sz val="10"/>
      <color theme="1"/>
      <name val="Times New Roman"/>
      <family val="1"/>
    </font>
    <font>
      <b/>
      <u val="singleAccounting"/>
      <sz val="10"/>
      <color rgb="FF000000"/>
      <name val="Times New Roman"/>
      <family val="1"/>
    </font>
    <font>
      <sz val="9"/>
      <name val="Times New Roman"/>
      <family val="1"/>
    </font>
    <font>
      <b/>
      <u/>
      <sz val="11"/>
      <color theme="1"/>
      <name val="Aptos Narrow"/>
      <family val="2"/>
      <scheme val="minor"/>
    </font>
    <font>
      <sz val="10"/>
      <name val="MS Sans Serif"/>
      <family val="2"/>
    </font>
    <font>
      <b/>
      <sz val="10"/>
      <color indexed="12"/>
      <name val="Arial"/>
      <family val="2"/>
    </font>
    <font>
      <sz val="10"/>
      <color indexed="10"/>
      <name val="Arial"/>
      <family val="2"/>
    </font>
    <font>
      <b/>
      <u/>
      <sz val="10"/>
      <name val="Arial"/>
      <family val="2"/>
    </font>
  </fonts>
  <fills count="9">
    <fill>
      <patternFill patternType="none"/>
    </fill>
    <fill>
      <patternFill patternType="gray125"/>
    </fill>
    <fill>
      <patternFill patternType="solid">
        <fgColor theme="5" tint="0.79998168889431442"/>
        <bgColor indexed="64"/>
      </patternFill>
    </fill>
    <fill>
      <patternFill patternType="solid">
        <fgColor theme="2" tint="-0.249977111117893"/>
        <bgColor indexed="64"/>
      </patternFill>
    </fill>
    <fill>
      <patternFill patternType="solid">
        <fgColor rgb="FFDDEBF7"/>
        <bgColor rgb="FF000000"/>
      </patternFill>
    </fill>
    <fill>
      <patternFill patternType="solid">
        <fgColor indexed="8"/>
        <bgColor indexed="64"/>
      </patternFill>
    </fill>
    <fill>
      <patternFill patternType="solid">
        <fgColor indexed="9"/>
        <bgColor indexed="64"/>
      </patternFill>
    </fill>
    <fill>
      <patternFill patternType="solid">
        <fgColor theme="3" tint="0.89999084444715716"/>
        <bgColor indexed="64"/>
      </patternFill>
    </fill>
    <fill>
      <patternFill patternType="solid">
        <fgColor rgb="FF92D050"/>
        <bgColor indexed="64"/>
      </patternFill>
    </fill>
  </fills>
  <borders count="41">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double">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double">
        <color indexed="64"/>
      </left>
      <right style="double">
        <color indexed="64"/>
      </right>
      <top/>
      <bottom/>
      <diagonal/>
    </border>
    <border>
      <left/>
      <right/>
      <top/>
      <bottom style="thick">
        <color indexed="64"/>
      </bottom>
      <diagonal/>
    </border>
    <border>
      <left style="thin">
        <color indexed="64"/>
      </left>
      <right/>
      <top/>
      <bottom style="thick">
        <color indexed="64"/>
      </bottom>
      <diagonal/>
    </border>
    <border>
      <left style="double">
        <color indexed="64"/>
      </left>
      <right style="double">
        <color indexed="64"/>
      </right>
      <top/>
      <bottom style="thick">
        <color indexed="64"/>
      </bottom>
      <diagonal/>
    </border>
    <border>
      <left/>
      <right/>
      <top style="thick">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style="double">
        <color indexed="64"/>
      </right>
      <top/>
      <bottom style="thin">
        <color indexed="64"/>
      </bottom>
      <diagonal/>
    </border>
    <border>
      <left style="thin">
        <color indexed="8"/>
      </left>
      <right/>
      <top style="thin">
        <color indexed="8"/>
      </top>
      <bottom/>
      <diagonal/>
    </border>
    <border>
      <left style="thin">
        <color indexed="8"/>
      </left>
      <right/>
      <top/>
      <bottom/>
      <diagonal/>
    </border>
    <border>
      <left/>
      <right/>
      <top style="thin">
        <color indexed="8"/>
      </top>
      <bottom/>
      <diagonal/>
    </border>
    <border>
      <left/>
      <right/>
      <top/>
      <bottom style="double">
        <color indexed="64"/>
      </bottom>
      <diagonal/>
    </border>
    <border>
      <left style="double">
        <color indexed="8"/>
      </left>
      <right/>
      <top style="double">
        <color indexed="8"/>
      </top>
      <bottom/>
      <diagonal/>
    </border>
    <border>
      <left style="double">
        <color indexed="8"/>
      </left>
      <right/>
      <top/>
      <bottom/>
      <diagonal/>
    </border>
    <border>
      <left/>
      <right/>
      <top style="double">
        <color indexed="8"/>
      </top>
      <bottom/>
      <diagonal/>
    </border>
    <border>
      <left/>
      <right/>
      <top style="thin">
        <color indexed="64"/>
      </top>
      <bottom style="double">
        <color indexed="64"/>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27">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4" fillId="0" borderId="0" applyFont="0" applyFill="0" applyBorder="0" applyAlignment="0" applyProtection="0"/>
    <xf numFmtId="9" fontId="4" fillId="0" borderId="0" applyFont="0" applyFill="0" applyBorder="0" applyAlignment="0" applyProtection="0"/>
    <xf numFmtId="44" fontId="6" fillId="0" borderId="0" applyFont="0" applyFill="0" applyBorder="0" applyAlignment="0" applyProtection="0"/>
    <xf numFmtId="0" fontId="1" fillId="0" borderId="0"/>
    <xf numFmtId="43" fontId="6" fillId="0" borderId="0" applyFont="0" applyFill="0" applyBorder="0" applyAlignment="0" applyProtection="0"/>
    <xf numFmtId="9" fontId="6" fillId="0" borderId="0" applyFont="0" applyFill="0" applyBorder="0" applyAlignment="0" applyProtection="0"/>
    <xf numFmtId="0" fontId="21" fillId="0" borderId="0"/>
    <xf numFmtId="0" fontId="1" fillId="0" borderId="0"/>
    <xf numFmtId="0" fontId="21" fillId="0" borderId="0"/>
    <xf numFmtId="0" fontId="1" fillId="0" borderId="0"/>
    <xf numFmtId="0" fontId="21" fillId="0" borderId="0"/>
    <xf numFmtId="0" fontId="6" fillId="0" borderId="0"/>
    <xf numFmtId="0" fontId="6" fillId="0" borderId="0"/>
    <xf numFmtId="43" fontId="6" fillId="0" borderId="0" applyFont="0" applyFill="0" applyBorder="0" applyAlignment="0" applyProtection="0"/>
    <xf numFmtId="0" fontId="32" fillId="0" borderId="0"/>
    <xf numFmtId="43" fontId="4" fillId="0" borderId="0" applyFont="0" applyFill="0" applyBorder="0" applyAlignment="0" applyProtection="0"/>
    <xf numFmtId="43" fontId="1" fillId="0" borderId="0" applyFont="0" applyFill="0" applyBorder="0" applyAlignment="0" applyProtection="0"/>
    <xf numFmtId="0" fontId="6" fillId="0" borderId="0"/>
    <xf numFmtId="0" fontId="6" fillId="0" borderId="0"/>
    <xf numFmtId="0" fontId="6" fillId="0" borderId="0"/>
    <xf numFmtId="0" fontId="6" fillId="0" borderId="0"/>
    <xf numFmtId="0" fontId="38" fillId="0" borderId="0"/>
    <xf numFmtId="43" fontId="6" fillId="0" borderId="0" applyFont="0" applyFill="0" applyBorder="0" applyAlignment="0" applyProtection="0"/>
  </cellStyleXfs>
  <cellXfs count="469">
    <xf numFmtId="0" fontId="0" fillId="0" borderId="0" xfId="0"/>
    <xf numFmtId="0" fontId="3" fillId="0" borderId="4" xfId="3" applyFont="1" applyBorder="1" applyAlignment="1">
      <alignment horizontal="center"/>
    </xf>
    <xf numFmtId="0" fontId="3" fillId="0" borderId="5" xfId="3" applyFont="1" applyBorder="1"/>
    <xf numFmtId="0" fontId="3" fillId="0" borderId="0" xfId="3" applyFont="1"/>
    <xf numFmtId="0" fontId="3" fillId="0" borderId="4" xfId="3" applyFont="1" applyBorder="1"/>
    <xf numFmtId="0" fontId="2" fillId="0" borderId="4" xfId="3" applyFont="1" applyBorder="1" applyAlignment="1">
      <alignment horizontal="center"/>
    </xf>
    <xf numFmtId="164" fontId="5" fillId="0" borderId="4" xfId="4" applyNumberFormat="1" applyFont="1" applyFill="1" applyBorder="1" applyAlignment="1">
      <alignment horizontal="center"/>
    </xf>
    <xf numFmtId="164" fontId="3" fillId="0" borderId="4" xfId="3" applyNumberFormat="1" applyFont="1" applyBorder="1" applyAlignment="1">
      <alignment horizontal="center"/>
    </xf>
    <xf numFmtId="0" fontId="3" fillId="2" borderId="5" xfId="3" applyFont="1" applyFill="1" applyBorder="1"/>
    <xf numFmtId="0" fontId="3" fillId="2" borderId="0" xfId="3" applyFont="1" applyFill="1"/>
    <xf numFmtId="164" fontId="3" fillId="2" borderId="4" xfId="3" applyNumberFormat="1" applyFont="1" applyFill="1" applyBorder="1" applyAlignment="1">
      <alignment horizontal="center"/>
    </xf>
    <xf numFmtId="0" fontId="0" fillId="2" borderId="0" xfId="0" applyFill="1"/>
    <xf numFmtId="164" fontId="3" fillId="0" borderId="8" xfId="3" applyNumberFormat="1" applyFont="1" applyBorder="1" applyAlignment="1">
      <alignment horizontal="center"/>
    </xf>
    <xf numFmtId="0" fontId="3" fillId="0" borderId="5" xfId="3" applyFont="1" applyBorder="1" applyAlignment="1">
      <alignment horizontal="right"/>
    </xf>
    <xf numFmtId="0" fontId="2" fillId="0" borderId="5" xfId="3" applyFont="1" applyBorder="1" applyAlignment="1">
      <alignment horizontal="right"/>
    </xf>
    <xf numFmtId="0" fontId="2" fillId="0" borderId="0" xfId="3" applyFont="1"/>
    <xf numFmtId="164" fontId="5" fillId="0" borderId="4" xfId="6" applyNumberFormat="1" applyFont="1" applyBorder="1" applyAlignment="1">
      <alignment horizontal="center"/>
    </xf>
    <xf numFmtId="164" fontId="5" fillId="0" borderId="4" xfId="3" applyNumberFormat="1" applyFont="1" applyBorder="1" applyAlignment="1">
      <alignment horizontal="center"/>
    </xf>
    <xf numFmtId="164" fontId="3" fillId="0" borderId="4" xfId="3" quotePrefix="1" applyNumberFormat="1" applyFont="1" applyBorder="1" applyAlignment="1">
      <alignment horizontal="center"/>
    </xf>
    <xf numFmtId="0" fontId="5" fillId="0" borderId="5" xfId="3" applyFont="1" applyBorder="1" applyAlignment="1">
      <alignment horizontal="left"/>
    </xf>
    <xf numFmtId="164" fontId="3" fillId="0" borderId="4" xfId="7" applyNumberFormat="1" applyFont="1" applyBorder="1" applyAlignment="1">
      <alignment horizontal="center"/>
    </xf>
    <xf numFmtId="0" fontId="2" fillId="0" borderId="10" xfId="3" applyFont="1" applyBorder="1" applyAlignment="1">
      <alignment horizontal="center"/>
    </xf>
    <xf numFmtId="0" fontId="2" fillId="0" borderId="11" xfId="3" applyFont="1" applyBorder="1" applyAlignment="1">
      <alignment horizontal="right"/>
    </xf>
    <xf numFmtId="0" fontId="2" fillId="0" borderId="12" xfId="3" applyFont="1" applyBorder="1"/>
    <xf numFmtId="0" fontId="3" fillId="0" borderId="0" xfId="0" applyFont="1" applyAlignment="1">
      <alignment horizontal="right"/>
    </xf>
    <xf numFmtId="44" fontId="0" fillId="0" borderId="13" xfId="1" applyFont="1" applyBorder="1"/>
    <xf numFmtId="44" fontId="0" fillId="0" borderId="14" xfId="1" applyFont="1" applyBorder="1"/>
    <xf numFmtId="164" fontId="5" fillId="0" borderId="4" xfId="4" applyNumberFormat="1" applyFont="1" applyBorder="1" applyAlignment="1">
      <alignment horizontal="center"/>
    </xf>
    <xf numFmtId="164" fontId="3" fillId="3" borderId="4" xfId="3" applyNumberFormat="1" applyFont="1" applyFill="1" applyBorder="1" applyAlignment="1">
      <alignment horizontal="center"/>
    </xf>
    <xf numFmtId="10" fontId="5" fillId="0" borderId="0" xfId="5" applyNumberFormat="1" applyFont="1" applyBorder="1" applyAlignment="1">
      <alignment horizontal="right"/>
    </xf>
    <xf numFmtId="10" fontId="3" fillId="3" borderId="4" xfId="2" applyNumberFormat="1" applyFont="1" applyFill="1" applyBorder="1" applyAlignment="1">
      <alignment horizontal="center"/>
    </xf>
    <xf numFmtId="164" fontId="5" fillId="3" borderId="4" xfId="6" applyNumberFormat="1" applyFont="1" applyFill="1" applyBorder="1" applyAlignment="1">
      <alignment horizontal="center"/>
    </xf>
    <xf numFmtId="0" fontId="7" fillId="0" borderId="0" xfId="0" applyFont="1"/>
    <xf numFmtId="0" fontId="8" fillId="0" borderId="0" xfId="0" applyFont="1"/>
    <xf numFmtId="17" fontId="7" fillId="0" borderId="0" xfId="0" applyNumberFormat="1" applyFont="1" applyAlignment="1">
      <alignment horizontal="center"/>
    </xf>
    <xf numFmtId="6" fontId="8" fillId="0" borderId="0" xfId="0" applyNumberFormat="1" applyFont="1"/>
    <xf numFmtId="44" fontId="8" fillId="0" borderId="0" xfId="1" applyFont="1"/>
    <xf numFmtId="0" fontId="8" fillId="0" borderId="0" xfId="0" applyFont="1" applyAlignment="1">
      <alignment horizontal="left"/>
    </xf>
    <xf numFmtId="0" fontId="8" fillId="0" borderId="0" xfId="0" applyFont="1" applyAlignment="1">
      <alignment horizontal="center" vertical="center"/>
    </xf>
    <xf numFmtId="10" fontId="3" fillId="4" borderId="0" xfId="0" applyNumberFormat="1" applyFont="1" applyFill="1"/>
    <xf numFmtId="165" fontId="6" fillId="0" borderId="22" xfId="9" applyNumberFormat="1" applyFont="1" applyFill="1" applyBorder="1" applyAlignment="1">
      <alignment horizontal="right"/>
    </xf>
    <xf numFmtId="165" fontId="6" fillId="0" borderId="0" xfId="9" applyNumberFormat="1" applyFont="1" applyFill="1" applyBorder="1" applyAlignment="1">
      <alignment horizontal="right"/>
    </xf>
    <xf numFmtId="165" fontId="6" fillId="0" borderId="23" xfId="9" applyNumberFormat="1" applyFont="1" applyFill="1" applyBorder="1" applyAlignment="1">
      <alignment horizontal="right"/>
    </xf>
    <xf numFmtId="165" fontId="6" fillId="0" borderId="25" xfId="9" applyNumberFormat="1" applyFont="1" applyFill="1" applyBorder="1" applyAlignment="1">
      <alignment horizontal="right"/>
    </xf>
    <xf numFmtId="165" fontId="9" fillId="0" borderId="0" xfId="9" applyNumberFormat="1" applyFont="1" applyFill="1" applyBorder="1" applyAlignment="1">
      <alignment horizontal="right"/>
    </xf>
    <xf numFmtId="165" fontId="9" fillId="0" borderId="22" xfId="9" applyNumberFormat="1" applyFont="1" applyFill="1" applyBorder="1" applyAlignment="1">
      <alignment horizontal="right"/>
    </xf>
    <xf numFmtId="41" fontId="9" fillId="0" borderId="0" xfId="8" applyNumberFormat="1" applyFont="1" applyFill="1" applyBorder="1" applyAlignment="1">
      <alignment horizontal="right"/>
    </xf>
    <xf numFmtId="43" fontId="6" fillId="0" borderId="0" xfId="8" applyFont="1" applyFill="1"/>
    <xf numFmtId="43" fontId="6" fillId="0" borderId="17" xfId="8" applyFont="1" applyFill="1" applyBorder="1"/>
    <xf numFmtId="43" fontId="0" fillId="0" borderId="17" xfId="8" applyFont="1" applyFill="1" applyBorder="1"/>
    <xf numFmtId="43" fontId="0" fillId="0" borderId="0" xfId="8" applyFont="1" applyFill="1"/>
    <xf numFmtId="43" fontId="20" fillId="0" borderId="0" xfId="8" applyFont="1" applyFill="1" applyAlignment="1"/>
    <xf numFmtId="43" fontId="9" fillId="0" borderId="0" xfId="8" applyFont="1" applyFill="1"/>
    <xf numFmtId="41" fontId="6" fillId="0" borderId="0" xfId="8" applyNumberFormat="1" applyFont="1" applyFill="1"/>
    <xf numFmtId="0" fontId="22" fillId="0" borderId="13" xfId="10" applyFont="1" applyBorder="1" applyAlignment="1">
      <alignment horizontal="center" vertical="center"/>
    </xf>
    <xf numFmtId="0" fontId="23" fillId="0" borderId="0" xfId="0" applyFont="1"/>
    <xf numFmtId="0" fontId="24" fillId="0" borderId="13" xfId="10" applyFont="1" applyBorder="1" applyAlignment="1">
      <alignment horizontal="center" vertical="center"/>
    </xf>
    <xf numFmtId="0" fontId="5" fillId="0" borderId="13" xfId="11" applyFont="1" applyBorder="1" applyAlignment="1">
      <alignment horizontal="center" vertical="center"/>
    </xf>
    <xf numFmtId="49" fontId="5" fillId="0" borderId="13" xfId="11" applyNumberFormat="1" applyFont="1" applyBorder="1" applyAlignment="1">
      <alignment horizontal="center" vertical="center"/>
    </xf>
    <xf numFmtId="0" fontId="25" fillId="0" borderId="13" xfId="10" applyFont="1" applyBorder="1" applyAlignment="1">
      <alignment horizontal="center" vertical="center"/>
    </xf>
    <xf numFmtId="0" fontId="24" fillId="0" borderId="13" xfId="12" applyFont="1" applyBorder="1" applyAlignment="1">
      <alignment horizontal="center" vertical="center"/>
    </xf>
    <xf numFmtId="1" fontId="25" fillId="0" borderId="13" xfId="10" applyNumberFormat="1" applyFont="1" applyBorder="1" applyAlignment="1">
      <alignment horizontal="center" vertical="center"/>
    </xf>
    <xf numFmtId="0" fontId="24" fillId="0" borderId="13" xfId="13" applyFont="1" applyBorder="1" applyAlignment="1">
      <alignment horizontal="center" vertical="center"/>
    </xf>
    <xf numFmtId="0" fontId="25" fillId="0" borderId="13" xfId="0" applyFont="1" applyBorder="1" applyAlignment="1">
      <alignment horizontal="center" vertical="center"/>
    </xf>
    <xf numFmtId="0" fontId="25" fillId="0" borderId="13" xfId="11" applyFont="1" applyBorder="1" applyAlignment="1">
      <alignment horizontal="center" vertical="center"/>
    </xf>
    <xf numFmtId="0" fontId="24" fillId="0" borderId="13" xfId="14" applyFont="1" applyBorder="1" applyAlignment="1">
      <alignment horizontal="center" vertical="center"/>
    </xf>
    <xf numFmtId="0" fontId="24" fillId="6" borderId="13" xfId="12" applyFont="1" applyFill="1" applyBorder="1" applyAlignment="1">
      <alignment horizontal="center" vertical="center"/>
    </xf>
    <xf numFmtId="0" fontId="24" fillId="6" borderId="13" xfId="10" applyFont="1" applyFill="1" applyBorder="1" applyAlignment="1">
      <alignment horizontal="center" vertical="center"/>
    </xf>
    <xf numFmtId="0" fontId="24" fillId="6" borderId="13" xfId="0" applyFont="1" applyFill="1" applyBorder="1" applyAlignment="1">
      <alignment horizontal="center" vertical="center"/>
    </xf>
    <xf numFmtId="0" fontId="25" fillId="6" borderId="13" xfId="0" applyFont="1" applyFill="1" applyBorder="1" applyAlignment="1">
      <alignment horizontal="center" vertical="center"/>
    </xf>
    <xf numFmtId="0" fontId="25" fillId="6" borderId="13" xfId="0" applyFont="1" applyFill="1" applyBorder="1" applyAlignment="1">
      <alignment horizontal="center" vertical="center" wrapText="1"/>
    </xf>
    <xf numFmtId="0" fontId="25" fillId="0" borderId="13" xfId="15" applyFont="1" applyBorder="1" applyAlignment="1">
      <alignment horizontal="center" vertical="center"/>
    </xf>
    <xf numFmtId="0" fontId="25" fillId="0" borderId="0" xfId="16" applyFont="1"/>
    <xf numFmtId="0" fontId="26" fillId="0" borderId="0" xfId="16" applyFont="1" applyAlignment="1">
      <alignment horizontal="center"/>
    </xf>
    <xf numFmtId="3" fontId="25" fillId="0" borderId="0" xfId="16" applyNumberFormat="1" applyFont="1" applyProtection="1">
      <protection locked="0"/>
    </xf>
    <xf numFmtId="0" fontId="26" fillId="0" borderId="15" xfId="16" applyFont="1" applyBorder="1" applyAlignment="1">
      <alignment horizontal="center"/>
    </xf>
    <xf numFmtId="3" fontId="25" fillId="0" borderId="0" xfId="16" applyNumberFormat="1" applyFont="1" applyAlignment="1" applyProtection="1">
      <alignment horizontal="center"/>
      <protection locked="0"/>
    </xf>
    <xf numFmtId="0" fontId="26" fillId="0" borderId="27" xfId="16" applyFont="1" applyBorder="1" applyAlignment="1">
      <alignment horizontal="center"/>
    </xf>
    <xf numFmtId="0" fontId="25" fillId="0" borderId="28" xfId="16" applyFont="1" applyBorder="1"/>
    <xf numFmtId="167" fontId="26" fillId="0" borderId="0" xfId="17" applyNumberFormat="1" applyFont="1" applyFill="1" applyBorder="1" applyAlignment="1">
      <alignment horizontal="center"/>
    </xf>
    <xf numFmtId="1" fontId="25" fillId="0" borderId="0" xfId="16" applyNumberFormat="1" applyFont="1" applyProtection="1">
      <protection locked="0"/>
    </xf>
    <xf numFmtId="15" fontId="27" fillId="0" borderId="28" xfId="16" quotePrefix="1" applyNumberFormat="1" applyFont="1" applyBorder="1" applyAlignment="1">
      <alignment horizontal="center"/>
    </xf>
    <xf numFmtId="0" fontId="26" fillId="0" borderId="23" xfId="16" applyFont="1" applyBorder="1" applyAlignment="1">
      <alignment horizontal="center"/>
    </xf>
    <xf numFmtId="0" fontId="25" fillId="0" borderId="29" xfId="16" applyFont="1" applyBorder="1"/>
    <xf numFmtId="0" fontId="25" fillId="0" borderId="0" xfId="16" applyFont="1" applyAlignment="1">
      <alignment horizontal="fill"/>
    </xf>
    <xf numFmtId="0" fontId="26" fillId="0" borderId="0" xfId="16" applyFont="1"/>
    <xf numFmtId="0" fontId="25" fillId="0" borderId="0" xfId="16" applyFont="1" applyAlignment="1">
      <alignment horizontal="right"/>
    </xf>
    <xf numFmtId="169" fontId="26" fillId="0" borderId="0" xfId="16" applyNumberFormat="1" applyFont="1" applyAlignment="1">
      <alignment horizontal="center"/>
    </xf>
    <xf numFmtId="169" fontId="26" fillId="0" borderId="0" xfId="16" applyNumberFormat="1" applyFont="1" applyAlignment="1" applyProtection="1">
      <alignment horizontal="center"/>
      <protection locked="0"/>
    </xf>
    <xf numFmtId="3" fontId="26" fillId="0" borderId="0" xfId="16" applyNumberFormat="1" applyFont="1" applyProtection="1">
      <protection locked="0"/>
    </xf>
    <xf numFmtId="9" fontId="26" fillId="0" borderId="0" xfId="9" applyFont="1" applyFill="1" applyBorder="1" applyAlignment="1">
      <alignment horizontal="right"/>
    </xf>
    <xf numFmtId="0" fontId="26" fillId="0" borderId="0" xfId="16" applyFont="1" applyAlignment="1">
      <alignment horizontal="right"/>
    </xf>
    <xf numFmtId="0" fontId="25" fillId="0" borderId="0" xfId="16" quotePrefix="1" applyFont="1"/>
    <xf numFmtId="37" fontId="25" fillId="0" borderId="0" xfId="16" applyNumberFormat="1" applyFont="1"/>
    <xf numFmtId="170" fontId="25" fillId="0" borderId="0" xfId="17" quotePrefix="1" applyNumberFormat="1" applyFont="1" applyFill="1" applyBorder="1" applyAlignment="1"/>
    <xf numFmtId="37" fontId="26" fillId="0" borderId="0" xfId="16" applyNumberFormat="1" applyFont="1" applyProtection="1">
      <protection locked="0"/>
    </xf>
    <xf numFmtId="37" fontId="25" fillId="0" borderId="23" xfId="16" applyNumberFormat="1" applyFont="1" applyBorder="1"/>
    <xf numFmtId="170" fontId="25" fillId="0" borderId="23" xfId="17" quotePrefix="1" applyNumberFormat="1" applyFont="1" applyFill="1" applyBorder="1" applyAlignment="1"/>
    <xf numFmtId="37" fontId="26" fillId="0" borderId="23" xfId="16" applyNumberFormat="1" applyFont="1" applyBorder="1" applyProtection="1">
      <protection locked="0"/>
    </xf>
    <xf numFmtId="37" fontId="25" fillId="0" borderId="0" xfId="16" applyNumberFormat="1" applyFont="1" applyAlignment="1">
      <alignment horizontal="fill"/>
    </xf>
    <xf numFmtId="0" fontId="27" fillId="0" borderId="13" xfId="16" applyFont="1" applyBorder="1" applyAlignment="1">
      <alignment horizontal="center"/>
    </xf>
    <xf numFmtId="37" fontId="25" fillId="0" borderId="30" xfId="16" applyNumberFormat="1" applyFont="1" applyBorder="1"/>
    <xf numFmtId="37" fontId="26" fillId="0" borderId="30" xfId="16" applyNumberFormat="1" applyFont="1" applyBorder="1" applyProtection="1">
      <protection locked="0"/>
    </xf>
    <xf numFmtId="37" fontId="25" fillId="0" borderId="0" xfId="16" applyNumberFormat="1" applyFont="1" applyProtection="1">
      <protection locked="0"/>
    </xf>
    <xf numFmtId="0" fontId="5" fillId="0" borderId="0" xfId="16" applyFont="1"/>
    <xf numFmtId="10" fontId="25" fillId="0" borderId="0" xfId="9" applyNumberFormat="1" applyFont="1" applyFill="1" applyBorder="1" applyAlignment="1"/>
    <xf numFmtId="10" fontId="25" fillId="0" borderId="23" xfId="16" applyNumberFormat="1" applyFont="1" applyBorder="1"/>
    <xf numFmtId="37" fontId="25" fillId="0" borderId="23" xfId="16" applyNumberFormat="1" applyFont="1" applyBorder="1" applyProtection="1">
      <protection locked="0"/>
    </xf>
    <xf numFmtId="37" fontId="26" fillId="0" borderId="30" xfId="16" applyNumberFormat="1" applyFont="1" applyBorder="1"/>
    <xf numFmtId="171" fontId="25" fillId="0" borderId="0" xfId="16" applyNumberFormat="1" applyFont="1"/>
    <xf numFmtId="1" fontId="25" fillId="0" borderId="0" xfId="16" applyNumberFormat="1" applyFont="1"/>
    <xf numFmtId="1" fontId="26" fillId="0" borderId="0" xfId="16" applyNumberFormat="1" applyFont="1" applyAlignment="1">
      <alignment horizontal="center"/>
    </xf>
    <xf numFmtId="0" fontId="26" fillId="0" borderId="31" xfId="16" applyFont="1" applyBorder="1" applyAlignment="1">
      <alignment horizontal="center"/>
    </xf>
    <xf numFmtId="0" fontId="25" fillId="0" borderId="32" xfId="16" applyFont="1" applyBorder="1"/>
    <xf numFmtId="0" fontId="25" fillId="0" borderId="33" xfId="16" applyFont="1" applyBorder="1"/>
    <xf numFmtId="169" fontId="25" fillId="0" borderId="0" xfId="16" applyNumberFormat="1" applyFont="1" applyAlignment="1" applyProtection="1">
      <alignment horizontal="center"/>
      <protection locked="0"/>
    </xf>
    <xf numFmtId="0" fontId="28" fillId="0" borderId="0" xfId="16" applyFont="1"/>
    <xf numFmtId="37" fontId="26" fillId="0" borderId="34" xfId="16" applyNumberFormat="1" applyFont="1" applyBorder="1"/>
    <xf numFmtId="0" fontId="29" fillId="0" borderId="0" xfId="16" applyFont="1" applyAlignment="1">
      <alignment horizontal="right"/>
    </xf>
    <xf numFmtId="1" fontId="30" fillId="0" borderId="0" xfId="16" applyNumberFormat="1" applyFont="1" applyAlignment="1">
      <alignment horizontal="left"/>
    </xf>
    <xf numFmtId="3" fontId="25" fillId="0" borderId="0" xfId="16" applyNumberFormat="1" applyFont="1"/>
    <xf numFmtId="3" fontId="25" fillId="0" borderId="23" xfId="16" applyNumberFormat="1" applyFont="1" applyBorder="1"/>
    <xf numFmtId="171" fontId="26" fillId="0" borderId="0" xfId="16" applyNumberFormat="1" applyFont="1"/>
    <xf numFmtId="171" fontId="25" fillId="0" borderId="23" xfId="16" applyNumberFormat="1" applyFont="1" applyBorder="1"/>
    <xf numFmtId="171" fontId="25" fillId="0" borderId="0" xfId="16" applyNumberFormat="1" applyFont="1" applyProtection="1">
      <protection locked="0"/>
    </xf>
    <xf numFmtId="3" fontId="25" fillId="0" borderId="0" xfId="16" applyNumberFormat="1" applyFont="1" applyAlignment="1">
      <alignment horizontal="fill"/>
    </xf>
    <xf numFmtId="3" fontId="25" fillId="0" borderId="34" xfId="16" applyNumberFormat="1" applyFont="1" applyBorder="1"/>
    <xf numFmtId="3" fontId="26" fillId="0" borderId="0" xfId="16" applyNumberFormat="1" applyFont="1" applyAlignment="1">
      <alignment horizontal="center"/>
    </xf>
    <xf numFmtId="3" fontId="26" fillId="0" borderId="0" xfId="16" applyNumberFormat="1" applyFont="1" applyAlignment="1" applyProtection="1">
      <alignment horizontal="center"/>
      <protection locked="0"/>
    </xf>
    <xf numFmtId="172" fontId="25" fillId="0" borderId="0" xfId="9" applyNumberFormat="1" applyFont="1" applyFill="1" applyBorder="1" applyAlignment="1" applyProtection="1">
      <protection locked="0"/>
    </xf>
    <xf numFmtId="43" fontId="25" fillId="0" borderId="0" xfId="17" applyFont="1" applyFill="1" applyBorder="1" applyAlignment="1"/>
    <xf numFmtId="170" fontId="25" fillId="0" borderId="0" xfId="17" applyNumberFormat="1" applyFont="1" applyFill="1" applyBorder="1" applyAlignment="1"/>
    <xf numFmtId="171" fontId="25" fillId="0" borderId="23" xfId="9" applyNumberFormat="1" applyFont="1" applyFill="1" applyBorder="1" applyAlignment="1"/>
    <xf numFmtId="171" fontId="25" fillId="0" borderId="0" xfId="9" applyNumberFormat="1" applyFont="1" applyFill="1" applyBorder="1" applyAlignment="1"/>
    <xf numFmtId="171" fontId="25" fillId="0" borderId="0" xfId="9" applyNumberFormat="1" applyFont="1" applyFill="1" applyBorder="1" applyAlignment="1" applyProtection="1">
      <protection locked="0"/>
    </xf>
    <xf numFmtId="170" fontId="25" fillId="0" borderId="0" xfId="17" applyNumberFormat="1" applyFont="1" applyFill="1" applyBorder="1" applyAlignment="1" applyProtection="1">
      <protection locked="0"/>
    </xf>
    <xf numFmtId="0" fontId="24" fillId="0" borderId="0" xfId="12" applyFont="1"/>
    <xf numFmtId="0" fontId="3" fillId="0" borderId="0" xfId="0" applyFont="1"/>
    <xf numFmtId="43" fontId="24" fillId="0" borderId="0" xfId="8" applyFont="1" applyFill="1"/>
    <xf numFmtId="49" fontId="24" fillId="0" borderId="0" xfId="12" applyNumberFormat="1" applyFont="1"/>
    <xf numFmtId="49" fontId="24" fillId="0" borderId="0" xfId="12" applyNumberFormat="1" applyFont="1" applyAlignment="1">
      <alignment horizontal="left"/>
    </xf>
    <xf numFmtId="0" fontId="24" fillId="0" borderId="0" xfId="12" applyFont="1" applyAlignment="1">
      <alignment horizontal="left"/>
    </xf>
    <xf numFmtId="43" fontId="24" fillId="0" borderId="0" xfId="8" applyFont="1"/>
    <xf numFmtId="49" fontId="2" fillId="0" borderId="12" xfId="13" applyNumberFormat="1" applyFont="1" applyBorder="1" applyAlignment="1">
      <alignment horizontal="center"/>
    </xf>
    <xf numFmtId="49" fontId="2" fillId="0" borderId="12" xfId="13" applyNumberFormat="1" applyFont="1" applyBorder="1" applyAlignment="1">
      <alignment horizontal="left"/>
    </xf>
    <xf numFmtId="0" fontId="2" fillId="0" borderId="12" xfId="13" applyFont="1" applyBorder="1" applyAlignment="1">
      <alignment horizontal="center"/>
    </xf>
    <xf numFmtId="49" fontId="24" fillId="0" borderId="0" xfId="12" applyNumberFormat="1" applyFont="1" applyAlignment="1">
      <alignment horizontal="center"/>
    </xf>
    <xf numFmtId="43" fontId="24" fillId="0" borderId="0" xfId="12" applyNumberFormat="1" applyFont="1"/>
    <xf numFmtId="43" fontId="24" fillId="0" borderId="0" xfId="14" applyNumberFormat="1" applyFont="1"/>
    <xf numFmtId="43" fontId="24" fillId="0" borderId="23" xfId="12" applyNumberFormat="1" applyFont="1" applyBorder="1"/>
    <xf numFmtId="43" fontId="24" fillId="0" borderId="23" xfId="14" applyNumberFormat="1" applyFont="1" applyBorder="1"/>
    <xf numFmtId="0" fontId="25" fillId="0" borderId="0" xfId="18" applyFont="1"/>
    <xf numFmtId="0" fontId="25" fillId="0" borderId="0" xfId="18" applyFont="1" applyAlignment="1">
      <alignment horizontal="left"/>
    </xf>
    <xf numFmtId="43" fontId="3" fillId="0" borderId="0" xfId="8" applyFont="1"/>
    <xf numFmtId="43" fontId="24" fillId="0" borderId="35" xfId="14" applyNumberFormat="1" applyFont="1" applyBorder="1"/>
    <xf numFmtId="43" fontId="3" fillId="0" borderId="0" xfId="8" applyFont="1" applyFill="1"/>
    <xf numFmtId="49" fontId="24" fillId="0" borderId="0" xfId="14" applyNumberFormat="1" applyFont="1"/>
    <xf numFmtId="0" fontId="24" fillId="0" borderId="0" xfId="14" applyFont="1" applyAlignment="1">
      <alignment horizontal="left"/>
    </xf>
    <xf numFmtId="0" fontId="24" fillId="0" borderId="0" xfId="14" applyFont="1"/>
    <xf numFmtId="43" fontId="24" fillId="0" borderId="0" xfId="19" applyFont="1"/>
    <xf numFmtId="43" fontId="24" fillId="0" borderId="0" xfId="20" applyFont="1" applyFill="1"/>
    <xf numFmtId="49" fontId="24" fillId="0" borderId="0" xfId="15" applyNumberFormat="1" applyFont="1"/>
    <xf numFmtId="43" fontId="24" fillId="0" borderId="0" xfId="20" applyFont="1" applyFill="1" applyBorder="1"/>
    <xf numFmtId="43" fontId="24" fillId="0" borderId="23" xfId="20" applyFont="1" applyFill="1" applyBorder="1"/>
    <xf numFmtId="0" fontId="26" fillId="0" borderId="0" xfId="0" applyFont="1" applyAlignment="1">
      <alignment horizontal="center"/>
    </xf>
    <xf numFmtId="0" fontId="7" fillId="0" borderId="0" xfId="0" applyFont="1" applyAlignment="1">
      <alignment horizontal="center"/>
    </xf>
    <xf numFmtId="0" fontId="7" fillId="0" borderId="12" xfId="0" applyFont="1" applyBorder="1" applyAlignment="1">
      <alignment horizontal="center" wrapText="1"/>
    </xf>
    <xf numFmtId="0" fontId="7" fillId="0" borderId="0" xfId="0" applyFont="1" applyAlignment="1">
      <alignment horizontal="center" wrapText="1"/>
    </xf>
    <xf numFmtId="49" fontId="26" fillId="0" borderId="0" xfId="0" applyNumberFormat="1" applyFont="1" applyAlignment="1">
      <alignment horizontal="center"/>
    </xf>
    <xf numFmtId="0" fontId="8" fillId="0" borderId="0" xfId="0" applyFont="1" applyAlignment="1">
      <alignment horizontal="center" wrapText="1"/>
    </xf>
    <xf numFmtId="0" fontId="8" fillId="0" borderId="0" xfId="0" applyFont="1" applyAlignment="1">
      <alignment horizontal="center"/>
    </xf>
    <xf numFmtId="16" fontId="8" fillId="0" borderId="0" xfId="0" applyNumberFormat="1" applyFont="1" applyAlignment="1">
      <alignment horizontal="center"/>
    </xf>
    <xf numFmtId="6" fontId="8" fillId="0" borderId="30" xfId="0" applyNumberFormat="1" applyFont="1" applyBorder="1"/>
    <xf numFmtId="164" fontId="3" fillId="0" borderId="0" xfId="1" applyNumberFormat="1" applyFont="1"/>
    <xf numFmtId="164" fontId="3" fillId="0" borderId="0" xfId="0" applyNumberFormat="1" applyFont="1"/>
    <xf numFmtId="44" fontId="3" fillId="0" borderId="0" xfId="1" applyFont="1"/>
    <xf numFmtId="0" fontId="7" fillId="0" borderId="0" xfId="0" applyFont="1" applyAlignment="1">
      <alignment horizontal="left"/>
    </xf>
    <xf numFmtId="0" fontId="8" fillId="0" borderId="30" xfId="0" applyFont="1" applyBorder="1" applyAlignment="1">
      <alignment horizontal="center"/>
    </xf>
    <xf numFmtId="16" fontId="8" fillId="0" borderId="30" xfId="0" applyNumberFormat="1" applyFont="1" applyBorder="1" applyAlignment="1">
      <alignment horizontal="center"/>
    </xf>
    <xf numFmtId="164" fontId="3" fillId="0" borderId="30" xfId="1" applyNumberFormat="1" applyFont="1" applyBorder="1"/>
    <xf numFmtId="164" fontId="3" fillId="0" borderId="30" xfId="0" applyNumberFormat="1" applyFont="1" applyBorder="1"/>
    <xf numFmtId="164" fontId="34" fillId="0" borderId="0" xfId="1" applyNumberFormat="1" applyFont="1"/>
    <xf numFmtId="0" fontId="34" fillId="0" borderId="0" xfId="0" applyFont="1"/>
    <xf numFmtId="6" fontId="35" fillId="0" borderId="0" xfId="0" applyNumberFormat="1" applyFont="1"/>
    <xf numFmtId="49" fontId="26" fillId="0" borderId="0" xfId="15" applyNumberFormat="1" applyFont="1" applyAlignment="1">
      <alignment horizontal="center" wrapText="1"/>
    </xf>
    <xf numFmtId="49" fontId="30" fillId="0" borderId="0" xfId="15" applyNumberFormat="1" applyFont="1" applyAlignment="1">
      <alignment horizontal="center" wrapText="1"/>
    </xf>
    <xf numFmtId="0" fontId="26" fillId="0" borderId="0" xfId="15" applyFont="1"/>
    <xf numFmtId="37" fontId="26" fillId="0" borderId="0" xfId="15" applyNumberFormat="1" applyFont="1" applyAlignment="1">
      <alignment horizontal="center"/>
    </xf>
    <xf numFmtId="0" fontId="25" fillId="0" borderId="0" xfId="15" applyFont="1" applyAlignment="1">
      <alignment horizontal="center"/>
    </xf>
    <xf numFmtId="49" fontId="30" fillId="0" borderId="0" xfId="15" applyNumberFormat="1" applyFont="1" applyAlignment="1">
      <alignment horizontal="left"/>
    </xf>
    <xf numFmtId="17" fontId="33" fillId="0" borderId="36" xfId="0" applyNumberFormat="1" applyFont="1" applyBorder="1" applyAlignment="1">
      <alignment horizontal="center"/>
    </xf>
    <xf numFmtId="0" fontId="26" fillId="0" borderId="0" xfId="15" applyFont="1" applyAlignment="1">
      <alignment horizontal="center"/>
    </xf>
    <xf numFmtId="0" fontId="25" fillId="0" borderId="0" xfId="15" applyFont="1"/>
    <xf numFmtId="49" fontId="25" fillId="0" borderId="0" xfId="15" applyNumberFormat="1" applyFont="1"/>
    <xf numFmtId="164" fontId="25" fillId="0" borderId="1" xfId="1" applyNumberFormat="1" applyFont="1" applyFill="1" applyBorder="1"/>
    <xf numFmtId="164" fontId="25" fillId="0" borderId="0" xfId="15" applyNumberFormat="1" applyFont="1"/>
    <xf numFmtId="164" fontId="25" fillId="0" borderId="4" xfId="1" applyNumberFormat="1" applyFont="1" applyFill="1" applyBorder="1"/>
    <xf numFmtId="164" fontId="26" fillId="0" borderId="7" xfId="1" applyNumberFormat="1" applyFont="1" applyFill="1" applyBorder="1"/>
    <xf numFmtId="49" fontId="25" fillId="0" borderId="0" xfId="15" applyNumberFormat="1" applyFont="1" applyAlignment="1">
      <alignment horizontal="left" wrapText="1"/>
    </xf>
    <xf numFmtId="49" fontId="26" fillId="0" borderId="0" xfId="15" applyNumberFormat="1" applyFont="1" applyAlignment="1">
      <alignment horizontal="left"/>
    </xf>
    <xf numFmtId="173" fontId="26" fillId="0" borderId="15" xfId="0" applyNumberFormat="1" applyFont="1" applyBorder="1" applyAlignment="1">
      <alignment horizontal="center"/>
    </xf>
    <xf numFmtId="49" fontId="25" fillId="0" borderId="0" xfId="15" applyNumberFormat="1" applyFont="1" applyAlignment="1">
      <alignment horizontal="left"/>
    </xf>
    <xf numFmtId="49" fontId="30" fillId="0" borderId="0" xfId="15" applyNumberFormat="1" applyFont="1" applyAlignment="1">
      <alignment horizontal="left" wrapText="1"/>
    </xf>
    <xf numFmtId="164" fontId="26" fillId="0" borderId="1" xfId="1" applyNumberFormat="1" applyFont="1" applyFill="1" applyBorder="1"/>
    <xf numFmtId="164" fontId="25" fillId="0" borderId="10" xfId="1" applyNumberFormat="1" applyFont="1" applyFill="1" applyBorder="1"/>
    <xf numFmtId="164" fontId="26" fillId="0" borderId="15" xfId="1" applyNumberFormat="1" applyFont="1" applyFill="1" applyBorder="1"/>
    <xf numFmtId="0" fontId="26" fillId="0" borderId="0" xfId="15" applyFont="1" applyAlignment="1">
      <alignment horizontal="right"/>
    </xf>
    <xf numFmtId="164" fontId="26" fillId="0" borderId="0" xfId="1" applyNumberFormat="1" applyFont="1" applyFill="1"/>
    <xf numFmtId="49" fontId="26" fillId="0" borderId="0" xfId="15" applyNumberFormat="1" applyFont="1" applyAlignment="1">
      <alignment horizontal="center"/>
    </xf>
    <xf numFmtId="164" fontId="26" fillId="0" borderId="0" xfId="15" applyNumberFormat="1" applyFont="1"/>
    <xf numFmtId="0" fontId="25" fillId="0" borderId="0" xfId="21" applyFont="1"/>
    <xf numFmtId="0" fontId="36" fillId="0" borderId="0" xfId="15" applyFont="1" applyAlignment="1">
      <alignment horizontal="right"/>
    </xf>
    <xf numFmtId="0" fontId="26" fillId="0" borderId="0" xfId="21" applyFont="1" applyAlignment="1">
      <alignment horizontal="center" vertical="center"/>
    </xf>
    <xf numFmtId="167" fontId="26" fillId="0" borderId="0" xfId="16" applyNumberFormat="1" applyFont="1" applyAlignment="1">
      <alignment horizontal="center"/>
    </xf>
    <xf numFmtId="0" fontId="25" fillId="0" borderId="0" xfId="16" applyFont="1" applyAlignment="1">
      <alignment horizontal="center"/>
    </xf>
    <xf numFmtId="0" fontId="25" fillId="0" borderId="0" xfId="21" applyFont="1" applyAlignment="1">
      <alignment horizontal="left"/>
    </xf>
    <xf numFmtId="0" fontId="25" fillId="0" borderId="0" xfId="21" applyFont="1" applyAlignment="1"/>
    <xf numFmtId="0" fontId="25" fillId="0" borderId="0" xfId="16" applyFont="1" applyAlignment="1"/>
    <xf numFmtId="0" fontId="30" fillId="0" borderId="0" xfId="15" applyFont="1" applyAlignment="1">
      <alignment horizontal="center" vertical="center"/>
    </xf>
    <xf numFmtId="0" fontId="30" fillId="0" borderId="0" xfId="16" applyFont="1" applyAlignment="1">
      <alignment horizontal="center" vertical="center"/>
    </xf>
    <xf numFmtId="0" fontId="26" fillId="0" borderId="0" xfId="21" applyFont="1" applyAlignment="1"/>
    <xf numFmtId="0" fontId="26" fillId="0" borderId="0" xfId="16" applyFont="1" applyAlignment="1"/>
    <xf numFmtId="0" fontId="26" fillId="0" borderId="0" xfId="16" applyFont="1" applyAlignment="1">
      <alignment horizontal="left"/>
    </xf>
    <xf numFmtId="0" fontId="6" fillId="0" borderId="0" xfId="21" applyAlignment="1"/>
    <xf numFmtId="0" fontId="26" fillId="0" borderId="0" xfId="16" applyFont="1" applyAlignment="1">
      <alignment horizontal="center" vertical="center"/>
    </xf>
    <xf numFmtId="164" fontId="0" fillId="0" borderId="0" xfId="1" applyNumberFormat="1" applyFont="1"/>
    <xf numFmtId="164" fontId="0" fillId="0" borderId="0" xfId="0" applyNumberFormat="1"/>
    <xf numFmtId="164" fontId="0" fillId="0" borderId="34" xfId="0" applyNumberFormat="1" applyBorder="1"/>
    <xf numFmtId="0" fontId="3" fillId="0" borderId="0" xfId="7" applyFont="1"/>
    <xf numFmtId="0" fontId="26" fillId="0" borderId="0" xfId="22" applyFont="1" applyAlignment="1">
      <alignment horizontal="center"/>
    </xf>
    <xf numFmtId="0" fontId="25" fillId="0" borderId="0" xfId="22" applyFont="1"/>
    <xf numFmtId="49" fontId="26" fillId="0" borderId="0" xfId="22" applyNumberFormat="1" applyFont="1" applyAlignment="1">
      <alignment horizontal="center"/>
    </xf>
    <xf numFmtId="0" fontId="33" fillId="0" borderId="0" xfId="7" applyFont="1"/>
    <xf numFmtId="167" fontId="33" fillId="0" borderId="0" xfId="7" applyNumberFormat="1" applyFont="1" applyAlignment="1">
      <alignment horizontal="center"/>
    </xf>
    <xf numFmtId="0" fontId="3" fillId="0" borderId="0" xfId="7" applyFont="1" applyAlignment="1">
      <alignment horizontal="center" vertical="center"/>
    </xf>
    <xf numFmtId="0" fontId="3" fillId="0" borderId="0" xfId="7" applyFont="1" applyAlignment="1">
      <alignment horizontal="center"/>
    </xf>
    <xf numFmtId="0" fontId="25" fillId="0" borderId="0" xfId="0" applyFont="1" applyAlignment="1">
      <alignment horizontal="center"/>
    </xf>
    <xf numFmtId="40" fontId="25" fillId="0" borderId="0" xfId="0" applyNumberFormat="1" applyFont="1" applyAlignment="1">
      <alignment horizontal="left" vertical="top"/>
    </xf>
    <xf numFmtId="164" fontId="0" fillId="7" borderId="34" xfId="1" applyNumberFormat="1" applyFont="1" applyFill="1" applyBorder="1"/>
    <xf numFmtId="164" fontId="0" fillId="7" borderId="0" xfId="0" applyNumberFormat="1" applyFill="1"/>
    <xf numFmtId="0" fontId="37" fillId="0" borderId="0" xfId="0" applyFont="1"/>
    <xf numFmtId="0" fontId="0" fillId="0" borderId="0" xfId="0" applyAlignment="1">
      <alignment horizontal="right"/>
    </xf>
    <xf numFmtId="49" fontId="25" fillId="0" borderId="0" xfId="23" applyNumberFormat="1" applyFont="1" applyAlignment="1">
      <alignment horizontal="left"/>
    </xf>
    <xf numFmtId="164" fontId="5" fillId="7" borderId="4" xfId="3" applyNumberFormat="1" applyFont="1" applyFill="1" applyBorder="1" applyAlignment="1">
      <alignment horizontal="center"/>
    </xf>
    <xf numFmtId="164" fontId="2" fillId="7" borderId="9" xfId="3" applyNumberFormat="1" applyFont="1" applyFill="1" applyBorder="1" applyAlignment="1">
      <alignment horizontal="center"/>
    </xf>
    <xf numFmtId="164" fontId="2" fillId="7" borderId="10" xfId="3" applyNumberFormat="1" applyFont="1" applyFill="1" applyBorder="1" applyAlignment="1">
      <alignment horizontal="center"/>
    </xf>
    <xf numFmtId="164" fontId="2" fillId="7" borderId="7" xfId="3" applyNumberFormat="1" applyFont="1" applyFill="1" applyBorder="1" applyAlignment="1">
      <alignment horizontal="center"/>
    </xf>
    <xf numFmtId="164" fontId="2" fillId="7" borderId="4" xfId="3" applyNumberFormat="1" applyFont="1" applyFill="1" applyBorder="1" applyAlignment="1">
      <alignment horizontal="center"/>
    </xf>
    <xf numFmtId="164" fontId="5" fillId="7" borderId="4" xfId="6" applyNumberFormat="1" applyFont="1" applyFill="1" applyBorder="1" applyAlignment="1">
      <alignment horizontal="center"/>
    </xf>
    <xf numFmtId="10" fontId="3" fillId="7" borderId="4" xfId="2" applyNumberFormat="1" applyFont="1" applyFill="1" applyBorder="1" applyAlignment="1">
      <alignment horizontal="center"/>
    </xf>
    <xf numFmtId="164" fontId="0" fillId="7" borderId="13" xfId="0" applyNumberFormat="1" applyFill="1" applyBorder="1"/>
    <xf numFmtId="164" fontId="0" fillId="7" borderId="14" xfId="0" applyNumberFormat="1" applyFill="1" applyBorder="1"/>
    <xf numFmtId="164" fontId="0" fillId="7" borderId="15" xfId="0" applyNumberFormat="1" applyFill="1" applyBorder="1"/>
    <xf numFmtId="164" fontId="0" fillId="7" borderId="10" xfId="0" applyNumberFormat="1" applyFill="1" applyBorder="1"/>
    <xf numFmtId="44" fontId="0" fillId="7" borderId="15" xfId="0" applyNumberFormat="1" applyFill="1" applyBorder="1"/>
    <xf numFmtId="0" fontId="6" fillId="0" borderId="0" xfId="24" applyAlignment="1">
      <alignment horizontal="center"/>
    </xf>
    <xf numFmtId="0" fontId="6" fillId="0" borderId="0" xfId="24"/>
    <xf numFmtId="49" fontId="38" fillId="0" borderId="15" xfId="25" applyNumberFormat="1" applyBorder="1" applyAlignment="1">
      <alignment horizontal="center" wrapText="1"/>
    </xf>
    <xf numFmtId="49" fontId="38" fillId="5" borderId="35" xfId="25" applyNumberFormat="1" applyFill="1" applyBorder="1" applyAlignment="1">
      <alignment wrapText="1"/>
    </xf>
    <xf numFmtId="49" fontId="38" fillId="0" borderId="37" xfId="25" applyNumberFormat="1" applyBorder="1" applyAlignment="1">
      <alignment horizontal="center" wrapText="1"/>
    </xf>
    <xf numFmtId="49" fontId="38" fillId="5" borderId="38" xfId="25" applyNumberFormat="1" applyFill="1" applyBorder="1" applyAlignment="1">
      <alignment wrapText="1"/>
    </xf>
    <xf numFmtId="49" fontId="38" fillId="0" borderId="38" xfId="25" applyNumberFormat="1" applyBorder="1" applyAlignment="1">
      <alignment horizontal="center" wrapText="1"/>
    </xf>
    <xf numFmtId="49" fontId="38" fillId="0" borderId="15" xfId="25" applyNumberFormat="1" applyBorder="1" applyAlignment="1">
      <alignment wrapText="1"/>
    </xf>
    <xf numFmtId="0" fontId="38" fillId="5" borderId="38" xfId="25" applyFill="1" applyBorder="1"/>
    <xf numFmtId="0" fontId="38" fillId="0" borderId="38" xfId="25" applyBorder="1" applyAlignment="1">
      <alignment horizontal="center"/>
    </xf>
    <xf numFmtId="0" fontId="38" fillId="5" borderId="38" xfId="25" applyFill="1" applyBorder="1" applyAlignment="1">
      <alignment horizontal="center"/>
    </xf>
    <xf numFmtId="0" fontId="38" fillId="0" borderId="38" xfId="25" applyBorder="1"/>
    <xf numFmtId="49" fontId="38" fillId="0" borderId="39" xfId="25" applyNumberFormat="1" applyBorder="1" applyAlignment="1">
      <alignment horizontal="center" wrapText="1"/>
    </xf>
    <xf numFmtId="49" fontId="38" fillId="0" borderId="5" xfId="25" applyNumberFormat="1" applyBorder="1" applyAlignment="1">
      <alignment horizontal="center" wrapText="1"/>
    </xf>
    <xf numFmtId="49" fontId="38" fillId="5" borderId="0" xfId="25" applyNumberFormat="1" applyFill="1" applyAlignment="1">
      <alignment wrapText="1"/>
    </xf>
    <xf numFmtId="49" fontId="38" fillId="0" borderId="0" xfId="25" applyNumberFormat="1" applyAlignment="1">
      <alignment horizontal="center" wrapText="1"/>
    </xf>
    <xf numFmtId="174" fontId="39" fillId="0" borderId="0" xfId="25" applyNumberFormat="1" applyFont="1" applyAlignment="1">
      <alignment horizontal="center" wrapText="1"/>
    </xf>
    <xf numFmtId="49" fontId="38" fillId="0" borderId="4" xfId="25" applyNumberFormat="1" applyBorder="1" applyAlignment="1">
      <alignment wrapText="1"/>
    </xf>
    <xf numFmtId="0" fontId="38" fillId="5" borderId="0" xfId="25" applyFill="1"/>
    <xf numFmtId="0" fontId="38" fillId="0" borderId="0" xfId="25" applyAlignment="1">
      <alignment horizontal="center"/>
    </xf>
    <xf numFmtId="0" fontId="38" fillId="5" borderId="0" xfId="25" applyFill="1" applyAlignment="1">
      <alignment horizontal="center"/>
    </xf>
    <xf numFmtId="0" fontId="38" fillId="0" borderId="0" xfId="25"/>
    <xf numFmtId="49" fontId="38" fillId="0" borderId="6" xfId="25" applyNumberFormat="1" applyBorder="1" applyAlignment="1">
      <alignment horizontal="center" wrapText="1"/>
    </xf>
    <xf numFmtId="0" fontId="38" fillId="0" borderId="1" xfId="25" applyBorder="1" applyAlignment="1">
      <alignment horizontal="center"/>
    </xf>
    <xf numFmtId="0" fontId="38" fillId="5" borderId="35" xfId="25" applyFill="1" applyBorder="1"/>
    <xf numFmtId="0" fontId="38" fillId="0" borderId="35" xfId="25" applyBorder="1"/>
    <xf numFmtId="0" fontId="38" fillId="0" borderId="1" xfId="25" applyBorder="1"/>
    <xf numFmtId="0" fontId="38" fillId="0" borderId="3" xfId="25" applyBorder="1"/>
    <xf numFmtId="0" fontId="0" fillId="0" borderId="4" xfId="25" applyFont="1" applyBorder="1" applyAlignment="1">
      <alignment horizontal="center"/>
    </xf>
    <xf numFmtId="0" fontId="38" fillId="0" borderId="4" xfId="25" applyBorder="1"/>
    <xf numFmtId="0" fontId="0" fillId="0" borderId="0" xfId="25" applyFont="1"/>
    <xf numFmtId="5" fontId="11" fillId="0" borderId="0" xfId="25" applyNumberFormat="1" applyFont="1"/>
    <xf numFmtId="10" fontId="11" fillId="0" borderId="0" xfId="25" applyNumberFormat="1" applyFont="1"/>
    <xf numFmtId="49" fontId="38" fillId="0" borderId="0" xfId="25" applyNumberFormat="1" applyAlignment="1">
      <alignment wrapText="1"/>
    </xf>
    <xf numFmtId="0" fontId="6" fillId="0" borderId="4" xfId="25" applyFont="1" applyBorder="1" applyAlignment="1">
      <alignment horizontal="center"/>
    </xf>
    <xf numFmtId="0" fontId="0" fillId="0" borderId="0" xfId="25" applyFont="1" applyAlignment="1">
      <alignment horizontal="center"/>
    </xf>
    <xf numFmtId="172" fontId="40" fillId="0" borderId="0" xfId="25" applyNumberFormat="1" applyFont="1"/>
    <xf numFmtId="5" fontId="10" fillId="0" borderId="0" xfId="25" applyNumberFormat="1" applyFont="1"/>
    <xf numFmtId="0" fontId="38" fillId="0" borderId="6" xfId="25" applyBorder="1"/>
    <xf numFmtId="0" fontId="0" fillId="0" borderId="10" xfId="25" applyFont="1" applyBorder="1" applyAlignment="1">
      <alignment horizontal="center"/>
    </xf>
    <xf numFmtId="0" fontId="38" fillId="5" borderId="12" xfId="25" applyFill="1" applyBorder="1"/>
    <xf numFmtId="0" fontId="38" fillId="0" borderId="12" xfId="25" applyBorder="1"/>
    <xf numFmtId="0" fontId="38" fillId="0" borderId="10" xfId="25" applyBorder="1"/>
    <xf numFmtId="0" fontId="38" fillId="0" borderId="40" xfId="25" applyBorder="1"/>
    <xf numFmtId="0" fontId="6" fillId="0" borderId="5" xfId="24" applyBorder="1" applyAlignment="1">
      <alignment horizontal="center"/>
    </xf>
    <xf numFmtId="0" fontId="6" fillId="0" borderId="6" xfId="24" applyBorder="1"/>
    <xf numFmtId="0" fontId="41" fillId="0" borderId="0" xfId="24" applyFont="1" applyAlignment="1">
      <alignment horizontal="center"/>
    </xf>
    <xf numFmtId="176" fontId="38" fillId="0" borderId="0" xfId="26" applyNumberFormat="1" applyFont="1" applyBorder="1"/>
    <xf numFmtId="176" fontId="38" fillId="0" borderId="0" xfId="26" applyNumberFormat="1" applyFont="1"/>
    <xf numFmtId="0" fontId="6" fillId="0" borderId="0" xfId="25" applyFont="1"/>
    <xf numFmtId="176" fontId="38" fillId="0" borderId="0" xfId="26" applyNumberFormat="1" applyFont="1" applyAlignment="1">
      <alignment vertical="center"/>
    </xf>
    <xf numFmtId="10" fontId="38" fillId="7" borderId="6" xfId="25" applyNumberFormat="1" applyFill="1" applyBorder="1"/>
    <xf numFmtId="10" fontId="9" fillId="7" borderId="6" xfId="25" quotePrefix="1" applyNumberFormat="1" applyFont="1" applyFill="1" applyBorder="1" applyAlignment="1">
      <alignment horizontal="right" wrapText="1"/>
    </xf>
    <xf numFmtId="174" fontId="38" fillId="7" borderId="0" xfId="25" applyNumberFormat="1" applyFill="1" applyAlignment="1">
      <alignment horizontal="center"/>
    </xf>
    <xf numFmtId="174" fontId="39" fillId="7" borderId="0" xfId="25" applyNumberFormat="1" applyFont="1" applyFill="1" applyAlignment="1">
      <alignment horizontal="center"/>
    </xf>
    <xf numFmtId="10" fontId="38" fillId="7" borderId="0" xfId="25" applyNumberFormat="1" applyFill="1"/>
    <xf numFmtId="172" fontId="38" fillId="7" borderId="0" xfId="25" applyNumberFormat="1" applyFill="1"/>
    <xf numFmtId="10" fontId="11" fillId="0" borderId="0" xfId="25" applyNumberFormat="1" applyFont="1" applyFill="1"/>
    <xf numFmtId="10" fontId="39" fillId="0" borderId="0" xfId="25" applyNumberFormat="1" applyFont="1" applyFill="1"/>
    <xf numFmtId="10" fontId="9" fillId="7" borderId="0" xfId="25" applyNumberFormat="1" applyFont="1" applyFill="1"/>
    <xf numFmtId="175" fontId="38" fillId="0" borderId="0" xfId="25" applyNumberFormat="1" applyFill="1"/>
    <xf numFmtId="0" fontId="38" fillId="0" borderId="0" xfId="25" applyFill="1"/>
    <xf numFmtId="176" fontId="38" fillId="0" borderId="0" xfId="26" applyNumberFormat="1" applyFont="1" applyFill="1"/>
    <xf numFmtId="177" fontId="38" fillId="0" borderId="0" xfId="26" applyNumberFormat="1" applyFont="1" applyFill="1"/>
    <xf numFmtId="175" fontId="38" fillId="7" borderId="0" xfId="25" applyNumberFormat="1" applyFill="1"/>
    <xf numFmtId="0" fontId="38" fillId="7" borderId="0" xfId="25" applyFill="1"/>
    <xf numFmtId="176" fontId="38" fillId="7" borderId="0" xfId="26" applyNumberFormat="1" applyFont="1" applyFill="1"/>
    <xf numFmtId="176" fontId="38" fillId="7" borderId="0" xfId="26" applyNumberFormat="1" applyFont="1" applyFill="1" applyAlignment="1">
      <alignment vertical="center"/>
    </xf>
    <xf numFmtId="174" fontId="38" fillId="7" borderId="0" xfId="25" applyNumberFormat="1" applyFill="1"/>
    <xf numFmtId="10" fontId="5" fillId="7" borderId="0" xfId="5" applyNumberFormat="1" applyFont="1" applyFill="1" applyBorder="1" applyAlignment="1">
      <alignment horizontal="right"/>
    </xf>
    <xf numFmtId="0" fontId="2" fillId="7" borderId="0" xfId="3" applyFont="1" applyFill="1"/>
    <xf numFmtId="0" fontId="0" fillId="0" borderId="0" xfId="0" applyFill="1"/>
    <xf numFmtId="0" fontId="2" fillId="2" borderId="4" xfId="3" applyFont="1" applyFill="1" applyBorder="1" applyAlignment="1">
      <alignment horizontal="center"/>
    </xf>
    <xf numFmtId="5" fontId="11" fillId="8" borderId="0" xfId="25" applyNumberFormat="1" applyFont="1" applyFill="1"/>
    <xf numFmtId="0" fontId="26" fillId="0" borderId="0" xfId="0" applyFont="1" applyAlignment="1">
      <alignment horizontal="center"/>
    </xf>
    <xf numFmtId="0" fontId="26" fillId="0" borderId="0" xfId="16" applyFont="1" applyAlignment="1">
      <alignment horizontal="center"/>
    </xf>
    <xf numFmtId="17" fontId="2" fillId="0" borderId="1" xfId="3" applyNumberFormat="1" applyFont="1" applyBorder="1" applyAlignment="1">
      <alignment horizontal="center" wrapText="1"/>
    </xf>
    <xf numFmtId="0" fontId="2" fillId="0" borderId="4" xfId="3" applyFont="1" applyBorder="1" applyAlignment="1">
      <alignment horizontal="center" wrapText="1"/>
    </xf>
    <xf numFmtId="0" fontId="2" fillId="0" borderId="1" xfId="3" applyFont="1" applyBorder="1" applyAlignment="1">
      <alignment horizontal="center" wrapText="1"/>
    </xf>
    <xf numFmtId="0" fontId="2" fillId="0" borderId="2" xfId="3" applyFont="1" applyBorder="1" applyAlignment="1">
      <alignment horizontal="center"/>
    </xf>
    <xf numFmtId="0" fontId="2" fillId="0" borderId="5" xfId="3" applyFont="1" applyBorder="1" applyAlignment="1">
      <alignment horizontal="center"/>
    </xf>
    <xf numFmtId="0" fontId="2" fillId="0" borderId="3" xfId="3" applyFont="1" applyBorder="1" applyAlignment="1">
      <alignment horizontal="center"/>
    </xf>
    <xf numFmtId="0" fontId="2" fillId="0" borderId="6" xfId="3" applyFont="1" applyBorder="1" applyAlignment="1">
      <alignment horizontal="center"/>
    </xf>
    <xf numFmtId="0" fontId="2" fillId="0" borderId="0" xfId="12" applyFont="1" applyAlignment="1">
      <alignment horizontal="center"/>
    </xf>
    <xf numFmtId="3" fontId="6" fillId="0" borderId="0" xfId="0" applyNumberFormat="1" applyFont="1" applyFill="1"/>
    <xf numFmtId="40" fontId="6" fillId="0" borderId="0" xfId="0" applyNumberFormat="1" applyFont="1" applyFill="1" applyAlignment="1">
      <alignment horizontal="left" indent="1"/>
    </xf>
    <xf numFmtId="40" fontId="6" fillId="0" borderId="0" xfId="0" applyNumberFormat="1" applyFont="1" applyFill="1" applyAlignment="1">
      <alignment horizontal="left" indent="6"/>
    </xf>
    <xf numFmtId="0" fontId="6" fillId="0" borderId="0" xfId="0" applyFont="1" applyFill="1" applyAlignment="1">
      <alignment horizontal="left" indent="6"/>
    </xf>
    <xf numFmtId="37" fontId="6" fillId="0" borderId="0" xfId="0" applyNumberFormat="1" applyFont="1" applyFill="1"/>
    <xf numFmtId="41" fontId="6" fillId="0" borderId="0" xfId="0" applyNumberFormat="1" applyFont="1" applyFill="1"/>
    <xf numFmtId="165" fontId="6" fillId="0" borderId="0" xfId="0" applyNumberFormat="1" applyFont="1" applyFill="1" applyAlignment="1">
      <alignment horizontal="right"/>
    </xf>
    <xf numFmtId="41" fontId="6" fillId="0" borderId="16" xfId="0" applyNumberFormat="1" applyFont="1" applyFill="1" applyBorder="1"/>
    <xf numFmtId="165" fontId="6" fillId="0" borderId="0" xfId="0" applyNumberFormat="1" applyFont="1" applyFill="1" applyAlignment="1">
      <alignment horizontal="left"/>
    </xf>
    <xf numFmtId="8" fontId="6" fillId="0" borderId="0" xfId="0" applyNumberFormat="1" applyFont="1" applyFill="1"/>
    <xf numFmtId="0" fontId="9" fillId="0" borderId="0" xfId="0" applyFont="1" applyFill="1" applyAlignment="1">
      <alignment horizontal="center"/>
    </xf>
    <xf numFmtId="0" fontId="10" fillId="0" borderId="0" xfId="0" applyFont="1" applyFill="1" applyAlignment="1">
      <alignment horizontal="right"/>
    </xf>
    <xf numFmtId="39" fontId="9" fillId="0" borderId="0" xfId="0" applyNumberFormat="1" applyFont="1" applyFill="1" applyAlignment="1">
      <alignment horizontal="left" indent="11"/>
    </xf>
    <xf numFmtId="41" fontId="9" fillId="0" borderId="0" xfId="0" applyNumberFormat="1" applyFont="1" applyFill="1"/>
    <xf numFmtId="0" fontId="9" fillId="0" borderId="0" xfId="0" applyFont="1" applyFill="1"/>
    <xf numFmtId="41" fontId="9" fillId="0" borderId="16" xfId="0" applyNumberFormat="1" applyFont="1" applyFill="1" applyBorder="1"/>
    <xf numFmtId="0" fontId="9" fillId="0" borderId="0" xfId="0" applyFont="1" applyFill="1" applyAlignment="1">
      <alignment horizontal="left"/>
    </xf>
    <xf numFmtId="41" fontId="9" fillId="0" borderId="17" xfId="0" applyNumberFormat="1" applyFont="1" applyFill="1" applyBorder="1" applyAlignment="1">
      <alignment horizontal="left" indent="1"/>
    </xf>
    <xf numFmtId="41" fontId="9" fillId="0" borderId="0" xfId="0" applyNumberFormat="1" applyFont="1" applyFill="1" applyAlignment="1">
      <alignment horizontal="center"/>
    </xf>
    <xf numFmtId="41" fontId="6" fillId="0" borderId="0" xfId="0" applyNumberFormat="1" applyFont="1" applyFill="1" applyAlignment="1">
      <alignment horizontal="right"/>
    </xf>
    <xf numFmtId="0" fontId="11" fillId="0" borderId="0" xfId="0" applyFont="1" applyFill="1" applyAlignment="1">
      <alignment horizontal="right"/>
    </xf>
    <xf numFmtId="39" fontId="9" fillId="0" borderId="0" xfId="0" applyNumberFormat="1" applyFont="1" applyFill="1" applyAlignment="1">
      <alignment horizontal="left" indent="14"/>
    </xf>
    <xf numFmtId="41" fontId="9" fillId="0" borderId="0" xfId="0" applyNumberFormat="1" applyFont="1" applyFill="1" applyAlignment="1">
      <alignment horizontal="left" indent="14"/>
    </xf>
    <xf numFmtId="41" fontId="6" fillId="0" borderId="0" xfId="0" applyNumberFormat="1" applyFont="1" applyFill="1" applyAlignment="1">
      <alignment horizontal="centerContinuous"/>
    </xf>
    <xf numFmtId="165" fontId="6" fillId="0" borderId="0" xfId="0" applyNumberFormat="1" applyFont="1" applyFill="1" applyAlignment="1">
      <alignment horizontal="centerContinuous"/>
    </xf>
    <xf numFmtId="41" fontId="6" fillId="0" borderId="17" xfId="0" applyNumberFormat="1" applyFont="1" applyFill="1" applyBorder="1" applyAlignment="1">
      <alignment horizontal="right"/>
    </xf>
    <xf numFmtId="3" fontId="12" fillId="0" borderId="12" xfId="0" applyNumberFormat="1" applyFont="1" applyFill="1" applyBorder="1" applyAlignment="1">
      <alignment horizontal="left"/>
    </xf>
    <xf numFmtId="3" fontId="6" fillId="0" borderId="18" xfId="0" applyNumberFormat="1" applyFont="1" applyFill="1" applyBorder="1" applyAlignment="1">
      <alignment horizontal="center"/>
    </xf>
    <xf numFmtId="0" fontId="11" fillId="0" borderId="18" xfId="0" applyFont="1" applyFill="1" applyBorder="1" applyAlignment="1">
      <alignment horizontal="right"/>
    </xf>
    <xf numFmtId="39" fontId="9" fillId="0" borderId="18" xfId="0" applyNumberFormat="1" applyFont="1" applyFill="1" applyBorder="1" applyAlignment="1">
      <alignment horizontal="center"/>
    </xf>
    <xf numFmtId="41" fontId="9" fillId="0" borderId="18" xfId="0" applyNumberFormat="1" applyFont="1" applyFill="1" applyBorder="1" applyAlignment="1">
      <alignment horizontal="center"/>
    </xf>
    <xf numFmtId="41" fontId="9" fillId="0" borderId="18" xfId="0" applyNumberFormat="1" applyFont="1" applyFill="1" applyBorder="1"/>
    <xf numFmtId="165" fontId="9" fillId="0" borderId="18" xfId="0" applyNumberFormat="1" applyFont="1" applyFill="1" applyBorder="1" applyAlignment="1">
      <alignment horizontal="right"/>
    </xf>
    <xf numFmtId="41" fontId="9" fillId="0" borderId="19" xfId="0" applyNumberFormat="1" applyFont="1" applyFill="1" applyBorder="1"/>
    <xf numFmtId="165" fontId="9" fillId="0" borderId="18" xfId="0" applyNumberFormat="1" applyFont="1" applyFill="1" applyBorder="1" applyAlignment="1">
      <alignment horizontal="left"/>
    </xf>
    <xf numFmtId="8" fontId="9" fillId="0" borderId="0" xfId="0" applyNumberFormat="1" applyFont="1" applyFill="1"/>
    <xf numFmtId="41" fontId="9" fillId="0" borderId="17" xfId="0" applyNumberFormat="1" applyFont="1" applyFill="1" applyBorder="1" applyAlignment="1">
      <alignment horizontal="center"/>
    </xf>
    <xf numFmtId="166" fontId="12" fillId="0" borderId="0" xfId="0" applyNumberFormat="1" applyFont="1" applyFill="1" applyAlignment="1">
      <alignment horizontal="left"/>
    </xf>
    <xf numFmtId="3" fontId="12" fillId="0" borderId="0" xfId="0" applyNumberFormat="1" applyFont="1" applyFill="1" applyAlignment="1">
      <alignment horizontal="center"/>
    </xf>
    <xf numFmtId="39" fontId="9" fillId="0" borderId="0" xfId="0" applyNumberFormat="1" applyFont="1" applyFill="1" applyAlignment="1">
      <alignment horizontal="centerContinuous"/>
    </xf>
    <xf numFmtId="41" fontId="9" fillId="0" borderId="0" xfId="0" applyNumberFormat="1" applyFont="1" applyFill="1" applyAlignment="1">
      <alignment horizontal="centerContinuous"/>
    </xf>
    <xf numFmtId="41" fontId="6" fillId="0" borderId="16" xfId="0" applyNumberFormat="1" applyFont="1" applyFill="1" applyBorder="1" applyAlignment="1">
      <alignment horizontal="centerContinuous"/>
    </xf>
    <xf numFmtId="8" fontId="6" fillId="0" borderId="0" xfId="0" applyNumberFormat="1" applyFont="1" applyFill="1" applyAlignment="1">
      <alignment horizontal="centerContinuous"/>
    </xf>
    <xf numFmtId="41" fontId="13" fillId="0" borderId="17" xfId="0" applyNumberFormat="1" applyFont="1" applyFill="1" applyBorder="1" applyAlignment="1">
      <alignment horizontal="centerContinuous"/>
    </xf>
    <xf numFmtId="41" fontId="13" fillId="0" borderId="0" xfId="0" applyNumberFormat="1" applyFont="1" applyFill="1" applyAlignment="1">
      <alignment horizontal="centerContinuous"/>
    </xf>
    <xf numFmtId="3" fontId="12" fillId="0" borderId="18" xfId="0" applyNumberFormat="1" applyFont="1" applyFill="1" applyBorder="1" applyAlignment="1">
      <alignment horizontal="left"/>
    </xf>
    <xf numFmtId="3" fontId="12" fillId="0" borderId="18" xfId="0" applyNumberFormat="1" applyFont="1" applyFill="1" applyBorder="1" applyAlignment="1">
      <alignment horizontal="center"/>
    </xf>
    <xf numFmtId="167" fontId="9" fillId="0" borderId="18" xfId="0" applyNumberFormat="1" applyFont="1" applyFill="1" applyBorder="1" applyAlignment="1">
      <alignment horizontal="center"/>
    </xf>
    <xf numFmtId="165" fontId="9" fillId="0" borderId="18" xfId="0" applyNumberFormat="1" applyFont="1" applyFill="1" applyBorder="1" applyAlignment="1">
      <alignment horizontal="center"/>
    </xf>
    <xf numFmtId="41" fontId="9" fillId="0" borderId="19" xfId="0" applyNumberFormat="1" applyFont="1" applyFill="1" applyBorder="1" applyAlignment="1">
      <alignment horizontal="center"/>
    </xf>
    <xf numFmtId="40" fontId="9" fillId="0" borderId="0" xfId="0" applyNumberFormat="1" applyFont="1" applyFill="1" applyAlignment="1">
      <alignment horizontal="center"/>
    </xf>
    <xf numFmtId="41" fontId="9" fillId="0" borderId="20" xfId="0" applyNumberFormat="1" applyFont="1" applyFill="1" applyBorder="1" applyAlignment="1">
      <alignment horizontal="center"/>
    </xf>
    <xf numFmtId="3" fontId="9" fillId="0" borderId="0" xfId="0" applyNumberFormat="1" applyFont="1" applyFill="1"/>
    <xf numFmtId="3" fontId="14" fillId="0" borderId="0" xfId="0" applyNumberFormat="1" applyFont="1" applyFill="1" applyAlignment="1">
      <alignment horizontal="left"/>
    </xf>
    <xf numFmtId="40" fontId="6" fillId="0" borderId="0" xfId="0" applyNumberFormat="1" applyFont="1" applyFill="1"/>
    <xf numFmtId="165" fontId="9" fillId="0" borderId="21" xfId="0" applyNumberFormat="1" applyFont="1" applyFill="1" applyBorder="1" applyAlignment="1">
      <alignment horizontal="right"/>
    </xf>
    <xf numFmtId="165" fontId="9" fillId="0" borderId="0" xfId="0" applyNumberFormat="1" applyFont="1" applyFill="1" applyAlignment="1">
      <alignment horizontal="left"/>
    </xf>
    <xf numFmtId="41" fontId="6" fillId="0" borderId="17" xfId="0" applyNumberFormat="1" applyFont="1" applyFill="1" applyBorder="1"/>
    <xf numFmtId="3" fontId="6" fillId="0" borderId="0" xfId="0" applyNumberFormat="1" applyFont="1" applyFill="1" applyAlignment="1">
      <alignment horizontal="left"/>
    </xf>
    <xf numFmtId="3" fontId="6" fillId="0" borderId="0" xfId="0" applyNumberFormat="1" applyFont="1" applyFill="1" applyAlignment="1">
      <alignment horizontal="left" indent="5"/>
    </xf>
    <xf numFmtId="40" fontId="11" fillId="0" borderId="0" xfId="0" applyNumberFormat="1" applyFont="1" applyFill="1" applyAlignment="1">
      <alignment horizontal="right"/>
    </xf>
    <xf numFmtId="168" fontId="15" fillId="0" borderId="0" xfId="0" applyNumberFormat="1" applyFont="1" applyFill="1" applyAlignment="1">
      <alignment horizontal="right"/>
    </xf>
    <xf numFmtId="165" fontId="15" fillId="0" borderId="0" xfId="0" applyNumberFormat="1" applyFont="1" applyFill="1" applyAlignment="1">
      <alignment horizontal="right"/>
    </xf>
    <xf numFmtId="3" fontId="15" fillId="0" borderId="0" xfId="0" applyNumberFormat="1" applyFont="1" applyFill="1" applyAlignment="1">
      <alignment horizontal="left" indent="2"/>
    </xf>
    <xf numFmtId="38" fontId="16" fillId="0" borderId="0" xfId="0" applyNumberFormat="1" applyFont="1" applyFill="1" applyAlignment="1">
      <alignment horizontal="center"/>
    </xf>
    <xf numFmtId="168" fontId="15" fillId="0" borderId="16" xfId="0" applyNumberFormat="1" applyFont="1" applyFill="1" applyBorder="1" applyAlignment="1">
      <alignment horizontal="right"/>
    </xf>
    <xf numFmtId="40" fontId="15" fillId="0" borderId="0" xfId="0" applyNumberFormat="1" applyFont="1" applyFill="1" applyAlignment="1">
      <alignment horizontal="right"/>
    </xf>
    <xf numFmtId="40" fontId="15" fillId="0" borderId="17" xfId="0" applyNumberFormat="1" applyFont="1" applyFill="1" applyBorder="1" applyAlignment="1">
      <alignment horizontal="right"/>
    </xf>
    <xf numFmtId="38" fontId="17" fillId="0" borderId="0" xfId="0" applyNumberFormat="1" applyFont="1" applyFill="1" applyAlignment="1">
      <alignment horizontal="center"/>
    </xf>
    <xf numFmtId="165" fontId="11" fillId="0" borderId="0" xfId="0" applyNumberFormat="1" applyFont="1" applyFill="1" applyAlignment="1">
      <alignment horizontal="right"/>
    </xf>
    <xf numFmtId="3" fontId="6" fillId="0" borderId="16" xfId="0" applyNumberFormat="1" applyFont="1" applyFill="1" applyBorder="1"/>
    <xf numFmtId="168" fontId="11" fillId="0" borderId="16" xfId="0" applyNumberFormat="1" applyFont="1" applyFill="1" applyBorder="1" applyAlignment="1">
      <alignment horizontal="right"/>
    </xf>
    <xf numFmtId="165" fontId="11" fillId="0" borderId="22" xfId="0" applyNumberFormat="1" applyFont="1" applyFill="1" applyBorder="1" applyAlignment="1">
      <alignment horizontal="right"/>
    </xf>
    <xf numFmtId="40" fontId="11" fillId="0" borderId="17" xfId="0" applyNumberFormat="1" applyFont="1" applyFill="1" applyBorder="1" applyAlignment="1">
      <alignment horizontal="right"/>
    </xf>
    <xf numFmtId="3" fontId="6" fillId="0" borderId="0" xfId="0" applyNumberFormat="1" applyFont="1" applyFill="1" applyAlignment="1">
      <alignment horizontal="left" indent="4"/>
    </xf>
    <xf numFmtId="3" fontId="6" fillId="0" borderId="0" xfId="0" applyNumberFormat="1" applyFont="1" applyFill="1" applyAlignment="1">
      <alignment horizontal="left" indent="3"/>
    </xf>
    <xf numFmtId="38" fontId="11" fillId="0" borderId="0" xfId="0" quotePrefix="1" applyNumberFormat="1" applyFont="1" applyFill="1" applyAlignment="1">
      <alignment horizontal="center"/>
    </xf>
    <xf numFmtId="3" fontId="9" fillId="0" borderId="16" xfId="0" applyNumberFormat="1" applyFont="1" applyFill="1" applyBorder="1"/>
    <xf numFmtId="8" fontId="6" fillId="0" borderId="16" xfId="0" applyNumberFormat="1" applyFont="1" applyFill="1" applyBorder="1"/>
    <xf numFmtId="168" fontId="11" fillId="0" borderId="0" xfId="0" applyNumberFormat="1" applyFont="1" applyFill="1" applyAlignment="1">
      <alignment horizontal="right"/>
    </xf>
    <xf numFmtId="38" fontId="11" fillId="0" borderId="0" xfId="0" applyNumberFormat="1" applyFont="1" applyFill="1" applyAlignment="1">
      <alignment horizontal="center"/>
    </xf>
    <xf numFmtId="3" fontId="6" fillId="0" borderId="0" xfId="0" applyNumberFormat="1" applyFont="1" applyFill="1" applyAlignment="1">
      <alignment horizontal="left" indent="7"/>
    </xf>
    <xf numFmtId="8" fontId="9" fillId="0" borderId="16" xfId="0" applyNumberFormat="1" applyFont="1" applyFill="1" applyBorder="1"/>
    <xf numFmtId="38" fontId="11" fillId="0" borderId="23" xfId="0" applyNumberFormat="1" applyFont="1" applyFill="1" applyBorder="1" applyAlignment="1">
      <alignment horizontal="center"/>
    </xf>
    <xf numFmtId="40" fontId="11" fillId="0" borderId="23" xfId="0" applyNumberFormat="1" applyFont="1" applyFill="1" applyBorder="1" applyAlignment="1">
      <alignment horizontal="right"/>
    </xf>
    <xf numFmtId="40" fontId="6" fillId="0" borderId="23" xfId="0" applyNumberFormat="1" applyFont="1" applyFill="1" applyBorder="1"/>
    <xf numFmtId="3" fontId="9" fillId="0" borderId="24" xfId="0" applyNumberFormat="1" applyFont="1" applyFill="1" applyBorder="1"/>
    <xf numFmtId="8" fontId="6" fillId="0" borderId="23" xfId="0" applyNumberFormat="1" applyFont="1" applyFill="1" applyBorder="1"/>
    <xf numFmtId="8" fontId="6" fillId="0" borderId="24" xfId="0" applyNumberFormat="1" applyFont="1" applyFill="1" applyBorder="1"/>
    <xf numFmtId="3" fontId="9" fillId="0" borderId="23" xfId="0" applyNumberFormat="1" applyFont="1" applyFill="1" applyBorder="1"/>
    <xf numFmtId="40" fontId="11" fillId="0" borderId="26" xfId="0" applyNumberFormat="1" applyFont="1" applyFill="1" applyBorder="1" applyAlignment="1">
      <alignment horizontal="right"/>
    </xf>
    <xf numFmtId="3" fontId="9" fillId="0" borderId="0" xfId="0" applyNumberFormat="1" applyFont="1" applyFill="1" applyAlignment="1">
      <alignment horizontal="left" indent="3"/>
    </xf>
    <xf numFmtId="38" fontId="10" fillId="0" borderId="0" xfId="0" applyNumberFormat="1" applyFont="1" applyFill="1" applyAlignment="1">
      <alignment horizontal="center"/>
    </xf>
    <xf numFmtId="40" fontId="10" fillId="0" borderId="0" xfId="0" applyNumberFormat="1" applyFont="1" applyFill="1" applyAlignment="1">
      <alignment horizontal="right"/>
    </xf>
    <xf numFmtId="40" fontId="9" fillId="0" borderId="0" xfId="0" applyNumberFormat="1" applyFont="1" applyFill="1"/>
    <xf numFmtId="3" fontId="9" fillId="0" borderId="0" xfId="0" applyNumberFormat="1" applyFont="1" applyFill="1" applyAlignment="1">
      <alignment horizontal="left" indent="2"/>
    </xf>
    <xf numFmtId="40" fontId="10" fillId="0" borderId="17" xfId="0" applyNumberFormat="1" applyFont="1" applyFill="1" applyBorder="1" applyAlignment="1">
      <alignment horizontal="right"/>
    </xf>
    <xf numFmtId="0" fontId="18" fillId="0" borderId="0" xfId="0" quotePrefix="1" applyFont="1" applyFill="1" applyAlignment="1">
      <alignment horizontal="left"/>
    </xf>
    <xf numFmtId="0" fontId="18" fillId="0" borderId="16" xfId="0" quotePrefix="1" applyFont="1" applyFill="1" applyBorder="1" applyAlignment="1">
      <alignment horizontal="left"/>
    </xf>
    <xf numFmtId="40" fontId="19" fillId="0" borderId="0" xfId="0" applyNumberFormat="1" applyFont="1" applyFill="1" applyAlignment="1">
      <alignment horizontal="center"/>
    </xf>
    <xf numFmtId="40" fontId="19" fillId="0" borderId="16" xfId="0" applyNumberFormat="1" applyFont="1" applyFill="1" applyBorder="1" applyAlignment="1">
      <alignment horizontal="center"/>
    </xf>
    <xf numFmtId="3" fontId="6" fillId="0" borderId="23" xfId="0" applyNumberFormat="1" applyFont="1" applyFill="1" applyBorder="1" applyAlignment="1">
      <alignment horizontal="left" indent="4"/>
    </xf>
    <xf numFmtId="3" fontId="6" fillId="0" borderId="0" xfId="0" applyNumberFormat="1" applyFont="1" applyFill="1" applyAlignment="1">
      <alignment horizontal="left" indent="2"/>
    </xf>
    <xf numFmtId="3" fontId="6" fillId="0" borderId="23" xfId="0" applyNumberFormat="1" applyFont="1" applyFill="1" applyBorder="1"/>
    <xf numFmtId="0" fontId="18" fillId="0" borderId="23" xfId="0" quotePrefix="1" applyFont="1" applyFill="1" applyBorder="1" applyAlignment="1">
      <alignment horizontal="left"/>
    </xf>
    <xf numFmtId="0" fontId="18" fillId="0" borderId="24" xfId="0" quotePrefix="1" applyFont="1" applyFill="1" applyBorder="1" applyAlignment="1">
      <alignment horizontal="left"/>
    </xf>
    <xf numFmtId="3" fontId="6" fillId="0" borderId="23" xfId="0" applyNumberFormat="1" applyFont="1" applyFill="1" applyBorder="1" applyAlignment="1">
      <alignment horizontal="left" indent="3"/>
    </xf>
    <xf numFmtId="3" fontId="9" fillId="0" borderId="0" xfId="0" applyNumberFormat="1" applyFont="1" applyFill="1" applyAlignment="1">
      <alignment horizontal="left" indent="1"/>
    </xf>
    <xf numFmtId="40" fontId="9" fillId="0" borderId="0" xfId="0" applyNumberFormat="1" applyFont="1" applyFill="1" applyAlignment="1">
      <alignment horizontal="right"/>
    </xf>
    <xf numFmtId="40" fontId="9" fillId="0" borderId="17" xfId="0" applyNumberFormat="1" applyFont="1" applyFill="1" applyBorder="1" applyAlignment="1">
      <alignment horizontal="right"/>
    </xf>
    <xf numFmtId="40" fontId="6" fillId="0" borderId="0" xfId="0" applyNumberFormat="1" applyFont="1" applyFill="1" applyAlignment="1">
      <alignment horizontal="right"/>
    </xf>
    <xf numFmtId="40" fontId="6" fillId="0" borderId="17" xfId="0" applyNumberFormat="1" applyFont="1" applyFill="1" applyBorder="1" applyAlignment="1">
      <alignment horizontal="right"/>
    </xf>
    <xf numFmtId="41" fontId="9" fillId="0" borderId="16" xfId="0" applyNumberFormat="1" applyFont="1" applyFill="1" applyBorder="1" applyAlignment="1">
      <alignment horizontal="right"/>
    </xf>
    <xf numFmtId="40" fontId="9" fillId="0" borderId="0" xfId="0" applyNumberFormat="1" applyFont="1" applyFill="1" applyAlignment="1">
      <alignment horizontal="left"/>
    </xf>
    <xf numFmtId="0" fontId="6" fillId="0" borderId="0" xfId="0" applyFont="1" applyFill="1" applyAlignment="1">
      <alignment horizontal="right"/>
    </xf>
    <xf numFmtId="49" fontId="6" fillId="0" borderId="0" xfId="0" applyNumberFormat="1" applyFont="1" applyFill="1" applyAlignment="1">
      <alignment horizontal="center"/>
    </xf>
    <xf numFmtId="3" fontId="6" fillId="0" borderId="0" xfId="0" applyNumberFormat="1" applyFont="1" applyFill="1" applyAlignment="1">
      <alignment horizontal="left" indent="1"/>
    </xf>
    <xf numFmtId="3" fontId="20" fillId="0" borderId="0" xfId="0" applyNumberFormat="1" applyFont="1" applyFill="1" applyAlignment="1">
      <alignment horizontal="center"/>
    </xf>
    <xf numFmtId="38" fontId="6" fillId="0" borderId="0" xfId="0" applyNumberFormat="1" applyFont="1" applyFill="1"/>
    <xf numFmtId="0" fontId="6" fillId="0" borderId="0" xfId="0" applyFont="1" applyFill="1"/>
    <xf numFmtId="41" fontId="0" fillId="0" borderId="17" xfId="0" applyNumberFormat="1" applyFill="1" applyBorder="1"/>
    <xf numFmtId="41" fontId="0" fillId="0" borderId="0" xfId="0" applyNumberFormat="1" applyFill="1"/>
    <xf numFmtId="3" fontId="11" fillId="0" borderId="0" xfId="0" applyNumberFormat="1" applyFont="1" applyFill="1" applyAlignment="1">
      <alignment horizontal="left"/>
    </xf>
    <xf numFmtId="3" fontId="11" fillId="0" borderId="0" xfId="0" applyNumberFormat="1" applyFont="1" applyFill="1" applyAlignment="1" applyProtection="1">
      <alignment horizontal="right"/>
      <protection hidden="1"/>
    </xf>
    <xf numFmtId="43" fontId="6" fillId="0" borderId="0" xfId="8" applyFont="1" applyFill="1" applyBorder="1"/>
    <xf numFmtId="3" fontId="11" fillId="0" borderId="0" xfId="0" applyNumberFormat="1" applyFont="1" applyFill="1" applyAlignment="1">
      <alignment horizontal="right"/>
    </xf>
    <xf numFmtId="38" fontId="11" fillId="0" borderId="0" xfId="0" applyNumberFormat="1" applyFont="1" applyFill="1" applyAlignment="1">
      <alignment horizontal="left"/>
    </xf>
    <xf numFmtId="38" fontId="11" fillId="0" borderId="0" xfId="0" applyNumberFormat="1" applyFont="1" applyFill="1" applyAlignment="1">
      <alignment horizontal="right"/>
    </xf>
    <xf numFmtId="0" fontId="11" fillId="0" borderId="0" xfId="0" applyFont="1" applyFill="1" applyAlignment="1">
      <alignment horizontal="left"/>
    </xf>
    <xf numFmtId="39" fontId="6" fillId="0" borderId="0" xfId="0" applyNumberFormat="1" applyFont="1" applyFill="1"/>
  </cellXfs>
  <cellStyles count="27">
    <cellStyle name="Comma 10 4 4 2" xfId="8" xr:uid="{FBC86153-3C5D-4845-B3D2-B67E9AD00A11}"/>
    <cellStyle name="Comma 10 9" xfId="17" xr:uid="{C3E01FA9-5901-4F44-A5FA-E795D78894AD}"/>
    <cellStyle name="Comma 2 2 2" xfId="26" xr:uid="{E1AD7CFF-D97E-4109-BB9F-A55DBC367E90}"/>
    <cellStyle name="Comma 2 2 6 3" xfId="20" xr:uid="{B3CEDBEE-C3BD-45F2-B249-A84C566DE4DF}"/>
    <cellStyle name="Comma 2 2 9" xfId="19" xr:uid="{BD2CB129-34DE-48DA-B2F7-32F57AF880F1}"/>
    <cellStyle name="Currency" xfId="1" builtinId="4"/>
    <cellStyle name="Currency 10 2 2" xfId="6" xr:uid="{80936D4A-D875-412F-94C3-FD80BE397BB0}"/>
    <cellStyle name="Currency 3" xfId="4" xr:uid="{72D9A90F-957B-474B-A301-1D07F2876E06}"/>
    <cellStyle name="Normal" xfId="0" builtinId="0"/>
    <cellStyle name="Normal 10 2" xfId="14" xr:uid="{96837363-587E-4EB4-BE37-A6DE105F1519}"/>
    <cellStyle name="Normal 105 2" xfId="15" xr:uid="{3BF42FCB-B7BF-4B5E-A498-5A739944122C}"/>
    <cellStyle name="Normal 121" xfId="23" xr:uid="{2F52570C-A723-42B4-B972-584BE5E6AB17}"/>
    <cellStyle name="Normal 15 2 2" xfId="7" xr:uid="{80584404-ED69-4494-ADD2-E2FE1CBDF02E}"/>
    <cellStyle name="Normal 2 16" xfId="21" xr:uid="{A53502E9-FCF7-421E-820F-0062B27AA727}"/>
    <cellStyle name="Normal 2 2 2" xfId="25" xr:uid="{64EE4CC1-AF35-4577-BCF4-15E98C4E0EC2}"/>
    <cellStyle name="Normal 2 2 2 2" xfId="16" xr:uid="{C227237B-E62E-4E1C-B884-226810CBD8BD}"/>
    <cellStyle name="Normal 2 2 6 4" xfId="11" xr:uid="{A4F502E0-215D-4A32-8273-DE4C4F2E4DFE}"/>
    <cellStyle name="Normal 2 2 7" xfId="18" xr:uid="{906846DA-F641-47CD-8F1C-A18CA3D4EBA2}"/>
    <cellStyle name="Normal 2 3 4" xfId="13" xr:uid="{61DE04C6-5271-4A01-9FAD-9F818B37FD11}"/>
    <cellStyle name="Normal 2 4" xfId="12" xr:uid="{59409810-125E-4EE1-BB78-1F05C4932375}"/>
    <cellStyle name="Normal 3 8" xfId="24" xr:uid="{986331F1-7EC7-4CDD-B7CE-204C88AB0A16}"/>
    <cellStyle name="Normal 4 2" xfId="3" xr:uid="{8787F259-D40F-410C-AC2C-1B1A69CA2058}"/>
    <cellStyle name="Normal 5" xfId="10" xr:uid="{0BB32889-B108-4ACB-B780-481A78832AD9}"/>
    <cellStyle name="Normal 7 4 2" xfId="22" xr:uid="{891C7F61-60A3-4E18-A5EA-5D4054707A2D}"/>
    <cellStyle name="Percent" xfId="2" builtinId="5"/>
    <cellStyle name="Percent 10 4" xfId="9" xr:uid="{841F2253-37AF-438A-A0CE-1E160F47FAE4}"/>
    <cellStyle name="Percent 3 9" xfId="5" xr:uid="{592EE06E-1EFA-4CD4-9D65-E64E54F7F700}"/>
  </cellStyles>
  <dxfs count="120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5.xml"/></Relationships>
</file>

<file path=xl/drawings/drawing1.xml><?xml version="1.0" encoding="utf-8"?>
<xdr:wsDr xmlns:xdr="http://schemas.openxmlformats.org/drawingml/2006/spreadsheetDrawing" xmlns:a="http://schemas.openxmlformats.org/drawingml/2006/main">
  <xdr:twoCellAnchor>
    <xdr:from>
      <xdr:col>1</xdr:col>
      <xdr:colOff>140334</xdr:colOff>
      <xdr:row>1</xdr:row>
      <xdr:rowOff>47625</xdr:rowOff>
    </xdr:from>
    <xdr:to>
      <xdr:col>2</xdr:col>
      <xdr:colOff>726288</xdr:colOff>
      <xdr:row>2</xdr:row>
      <xdr:rowOff>142876</xdr:rowOff>
    </xdr:to>
    <xdr:sp macro="Hide_ZERO_rows" textlink="">
      <xdr:nvSpPr>
        <xdr:cNvPr id="2" name="AutoShape 4">
          <a:extLst>
            <a:ext uri="{FF2B5EF4-FFF2-40B4-BE49-F238E27FC236}">
              <a16:creationId xmlns:a16="http://schemas.microsoft.com/office/drawing/2014/main" id="{5F5468C6-5904-4A54-AA1D-F440F72E1CFC}"/>
            </a:ext>
          </a:extLst>
        </xdr:cNvPr>
        <xdr:cNvSpPr>
          <a:spLocks noChangeArrowheads="1"/>
        </xdr:cNvSpPr>
      </xdr:nvSpPr>
      <xdr:spPr bwMode="auto">
        <a:xfrm>
          <a:off x="140334" y="47625"/>
          <a:ext cx="1433679"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142239</xdr:colOff>
      <xdr:row>1</xdr:row>
      <xdr:rowOff>47625</xdr:rowOff>
    </xdr:from>
    <xdr:to>
      <xdr:col>2</xdr:col>
      <xdr:colOff>730346</xdr:colOff>
      <xdr:row>2</xdr:row>
      <xdr:rowOff>142876</xdr:rowOff>
    </xdr:to>
    <xdr:sp macro="Hide_ZERO_rows" textlink="">
      <xdr:nvSpPr>
        <xdr:cNvPr id="3" name="AutoShape 4">
          <a:extLst>
            <a:ext uri="{FF2B5EF4-FFF2-40B4-BE49-F238E27FC236}">
              <a16:creationId xmlns:a16="http://schemas.microsoft.com/office/drawing/2014/main" id="{B0A254DE-1ACA-42D5-8410-C02FBDFB180C}"/>
            </a:ext>
          </a:extLst>
        </xdr:cNvPr>
        <xdr:cNvSpPr>
          <a:spLocks noChangeArrowheads="1"/>
        </xdr:cNvSpPr>
      </xdr:nvSpPr>
      <xdr:spPr bwMode="auto">
        <a:xfrm>
          <a:off x="142239" y="47625"/>
          <a:ext cx="1435832"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4" name="AutoShape 4">
          <a:extLst>
            <a:ext uri="{FF2B5EF4-FFF2-40B4-BE49-F238E27FC236}">
              <a16:creationId xmlns:a16="http://schemas.microsoft.com/office/drawing/2014/main" id="{97BF0077-0BBA-413A-A3DC-8A4F8B529EC8}"/>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5" name="AutoShape 4">
          <a:extLst>
            <a:ext uri="{FF2B5EF4-FFF2-40B4-BE49-F238E27FC236}">
              <a16:creationId xmlns:a16="http://schemas.microsoft.com/office/drawing/2014/main" id="{6ECF70A3-7E40-4806-B9B8-BE2BE88EA347}"/>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6" name="AutoShape 4">
          <a:extLst>
            <a:ext uri="{FF2B5EF4-FFF2-40B4-BE49-F238E27FC236}">
              <a16:creationId xmlns:a16="http://schemas.microsoft.com/office/drawing/2014/main" id="{48D1EC79-DBB6-4FAE-9EDA-233D54506BD2}"/>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7" name="AutoShape 4">
          <a:extLst>
            <a:ext uri="{FF2B5EF4-FFF2-40B4-BE49-F238E27FC236}">
              <a16:creationId xmlns:a16="http://schemas.microsoft.com/office/drawing/2014/main" id="{46F2ECA3-5E88-4D52-AAEE-010AB1670F6D}"/>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8" name="AutoShape 4">
          <a:extLst>
            <a:ext uri="{FF2B5EF4-FFF2-40B4-BE49-F238E27FC236}">
              <a16:creationId xmlns:a16="http://schemas.microsoft.com/office/drawing/2014/main" id="{9E548A87-AAE9-44FC-A77A-483498775CE0}"/>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9" name="AutoShape 4">
          <a:extLst>
            <a:ext uri="{FF2B5EF4-FFF2-40B4-BE49-F238E27FC236}">
              <a16:creationId xmlns:a16="http://schemas.microsoft.com/office/drawing/2014/main" id="{B3C8E7D4-D0D5-4CD6-8D8D-65DB336C6AF9}"/>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10" name="AutoShape 4">
          <a:extLst>
            <a:ext uri="{FF2B5EF4-FFF2-40B4-BE49-F238E27FC236}">
              <a16:creationId xmlns:a16="http://schemas.microsoft.com/office/drawing/2014/main" id="{7ED4E963-BE1A-44B1-8149-B7E1CC101A1D}"/>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11" name="AutoShape 4">
          <a:extLst>
            <a:ext uri="{FF2B5EF4-FFF2-40B4-BE49-F238E27FC236}">
              <a16:creationId xmlns:a16="http://schemas.microsoft.com/office/drawing/2014/main" id="{6A29F684-6D4D-4C84-B4F5-6015789EBF0D}"/>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12" name="AutoShape 4">
          <a:extLst>
            <a:ext uri="{FF2B5EF4-FFF2-40B4-BE49-F238E27FC236}">
              <a16:creationId xmlns:a16="http://schemas.microsoft.com/office/drawing/2014/main" id="{DF03939D-3D68-402D-B890-169696218234}"/>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13" name="AutoShape 4">
          <a:extLst>
            <a:ext uri="{FF2B5EF4-FFF2-40B4-BE49-F238E27FC236}">
              <a16:creationId xmlns:a16="http://schemas.microsoft.com/office/drawing/2014/main" id="{FA302634-EB84-4177-B84F-EA6A1EEE9C4E}"/>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14" name="AutoShape 4">
          <a:extLst>
            <a:ext uri="{FF2B5EF4-FFF2-40B4-BE49-F238E27FC236}">
              <a16:creationId xmlns:a16="http://schemas.microsoft.com/office/drawing/2014/main" id="{999867CB-EF74-4A90-833D-33A1EBA7946B}"/>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15" name="AutoShape 4">
          <a:extLst>
            <a:ext uri="{FF2B5EF4-FFF2-40B4-BE49-F238E27FC236}">
              <a16:creationId xmlns:a16="http://schemas.microsoft.com/office/drawing/2014/main" id="{42F6A3B3-FB01-40A7-AF92-210FAA77D32F}"/>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16" name="AutoShape 4">
          <a:extLst>
            <a:ext uri="{FF2B5EF4-FFF2-40B4-BE49-F238E27FC236}">
              <a16:creationId xmlns:a16="http://schemas.microsoft.com/office/drawing/2014/main" id="{3AFDAC88-239D-4B20-84EE-D9C62B682BF5}"/>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17" name="AutoShape 4">
          <a:extLst>
            <a:ext uri="{FF2B5EF4-FFF2-40B4-BE49-F238E27FC236}">
              <a16:creationId xmlns:a16="http://schemas.microsoft.com/office/drawing/2014/main" id="{4BE3478F-2983-4D0A-9F9F-3743210EB60E}"/>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18" name="AutoShape 4">
          <a:extLst>
            <a:ext uri="{FF2B5EF4-FFF2-40B4-BE49-F238E27FC236}">
              <a16:creationId xmlns:a16="http://schemas.microsoft.com/office/drawing/2014/main" id="{86114546-A659-43E3-984A-9CB5C818F7AB}"/>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19" name="AutoShape 4">
          <a:extLst>
            <a:ext uri="{FF2B5EF4-FFF2-40B4-BE49-F238E27FC236}">
              <a16:creationId xmlns:a16="http://schemas.microsoft.com/office/drawing/2014/main" id="{E6111A94-F7CD-4C25-A199-9193C096B8B5}"/>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20" name="AutoShape 4">
          <a:extLst>
            <a:ext uri="{FF2B5EF4-FFF2-40B4-BE49-F238E27FC236}">
              <a16:creationId xmlns:a16="http://schemas.microsoft.com/office/drawing/2014/main" id="{11FA8C6D-B6A6-4055-AB8F-6F2BFD392C03}"/>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21" name="AutoShape 4">
          <a:extLst>
            <a:ext uri="{FF2B5EF4-FFF2-40B4-BE49-F238E27FC236}">
              <a16:creationId xmlns:a16="http://schemas.microsoft.com/office/drawing/2014/main" id="{AD09305F-4782-4189-9AD2-570BEFF7251E}"/>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22" name="AutoShape 4">
          <a:extLst>
            <a:ext uri="{FF2B5EF4-FFF2-40B4-BE49-F238E27FC236}">
              <a16:creationId xmlns:a16="http://schemas.microsoft.com/office/drawing/2014/main" id="{0C1DBEBC-9678-4FC3-A133-95BF573757BC}"/>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23" name="AutoShape 4">
          <a:extLst>
            <a:ext uri="{FF2B5EF4-FFF2-40B4-BE49-F238E27FC236}">
              <a16:creationId xmlns:a16="http://schemas.microsoft.com/office/drawing/2014/main" id="{1EF6702F-E9F5-4C94-9D52-C0172BE7B30F}"/>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24" name="AutoShape 4">
          <a:extLst>
            <a:ext uri="{FF2B5EF4-FFF2-40B4-BE49-F238E27FC236}">
              <a16:creationId xmlns:a16="http://schemas.microsoft.com/office/drawing/2014/main" id="{C6A19C28-905B-4C0E-9271-04FD975F82E8}"/>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25" name="AutoShape 4">
          <a:extLst>
            <a:ext uri="{FF2B5EF4-FFF2-40B4-BE49-F238E27FC236}">
              <a16:creationId xmlns:a16="http://schemas.microsoft.com/office/drawing/2014/main" id="{811C7211-F156-4630-A970-E18C8791F6F5}"/>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26" name="AutoShape 4">
          <a:extLst>
            <a:ext uri="{FF2B5EF4-FFF2-40B4-BE49-F238E27FC236}">
              <a16:creationId xmlns:a16="http://schemas.microsoft.com/office/drawing/2014/main" id="{6DE552E2-2F69-4DBA-A42E-24D6AF9EDA3F}"/>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27" name="AutoShape 4">
          <a:extLst>
            <a:ext uri="{FF2B5EF4-FFF2-40B4-BE49-F238E27FC236}">
              <a16:creationId xmlns:a16="http://schemas.microsoft.com/office/drawing/2014/main" id="{27680381-A4E2-41D4-9028-A40BF21347B3}"/>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28" name="AutoShape 4">
          <a:extLst>
            <a:ext uri="{FF2B5EF4-FFF2-40B4-BE49-F238E27FC236}">
              <a16:creationId xmlns:a16="http://schemas.microsoft.com/office/drawing/2014/main" id="{4AAF42EA-1D11-4141-A760-4AF7D7D54780}"/>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29" name="AutoShape 4">
          <a:extLst>
            <a:ext uri="{FF2B5EF4-FFF2-40B4-BE49-F238E27FC236}">
              <a16:creationId xmlns:a16="http://schemas.microsoft.com/office/drawing/2014/main" id="{EEC9DC63-706E-4859-8516-E28F1E7BA20A}"/>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30" name="AutoShape 4">
          <a:extLst>
            <a:ext uri="{FF2B5EF4-FFF2-40B4-BE49-F238E27FC236}">
              <a16:creationId xmlns:a16="http://schemas.microsoft.com/office/drawing/2014/main" id="{E114C5E4-2FE4-43BA-9663-E13C8631294B}"/>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31" name="AutoShape 4">
          <a:extLst>
            <a:ext uri="{FF2B5EF4-FFF2-40B4-BE49-F238E27FC236}">
              <a16:creationId xmlns:a16="http://schemas.microsoft.com/office/drawing/2014/main" id="{98143406-64F7-4ED8-8C6F-3367CF6227E9}"/>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32" name="AutoShape 4">
          <a:extLst>
            <a:ext uri="{FF2B5EF4-FFF2-40B4-BE49-F238E27FC236}">
              <a16:creationId xmlns:a16="http://schemas.microsoft.com/office/drawing/2014/main" id="{55359367-A378-4002-BB7F-062E82E02B7D}"/>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33" name="AutoShape 4">
          <a:extLst>
            <a:ext uri="{FF2B5EF4-FFF2-40B4-BE49-F238E27FC236}">
              <a16:creationId xmlns:a16="http://schemas.microsoft.com/office/drawing/2014/main" id="{23E2A1CA-3802-4CFA-A633-57E7477DE166}"/>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34" name="AutoShape 4">
          <a:extLst>
            <a:ext uri="{FF2B5EF4-FFF2-40B4-BE49-F238E27FC236}">
              <a16:creationId xmlns:a16="http://schemas.microsoft.com/office/drawing/2014/main" id="{B32B6815-68B5-48DD-8828-06363B23E983}"/>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35" name="AutoShape 4">
          <a:extLst>
            <a:ext uri="{FF2B5EF4-FFF2-40B4-BE49-F238E27FC236}">
              <a16:creationId xmlns:a16="http://schemas.microsoft.com/office/drawing/2014/main" id="{575AEC5B-5721-486E-9A9D-3C86902F11F6}"/>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140334</xdr:colOff>
      <xdr:row>1</xdr:row>
      <xdr:rowOff>47625</xdr:rowOff>
    </xdr:from>
    <xdr:to>
      <xdr:col>2</xdr:col>
      <xdr:colOff>726288</xdr:colOff>
      <xdr:row>2</xdr:row>
      <xdr:rowOff>142876</xdr:rowOff>
    </xdr:to>
    <xdr:sp macro="Hide_ZERO_rows" textlink="">
      <xdr:nvSpPr>
        <xdr:cNvPr id="36" name="AutoShape 4">
          <a:extLst>
            <a:ext uri="{FF2B5EF4-FFF2-40B4-BE49-F238E27FC236}">
              <a16:creationId xmlns:a16="http://schemas.microsoft.com/office/drawing/2014/main" id="{56744F56-1ECC-4110-901E-73048D26E771}"/>
            </a:ext>
          </a:extLst>
        </xdr:cNvPr>
        <xdr:cNvSpPr>
          <a:spLocks noChangeArrowheads="1"/>
        </xdr:cNvSpPr>
      </xdr:nvSpPr>
      <xdr:spPr bwMode="auto">
        <a:xfrm>
          <a:off x="140334" y="47625"/>
          <a:ext cx="1433679"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142239</xdr:colOff>
      <xdr:row>1</xdr:row>
      <xdr:rowOff>47625</xdr:rowOff>
    </xdr:from>
    <xdr:to>
      <xdr:col>2</xdr:col>
      <xdr:colOff>730346</xdr:colOff>
      <xdr:row>2</xdr:row>
      <xdr:rowOff>142876</xdr:rowOff>
    </xdr:to>
    <xdr:sp macro="Hide_ZERO_rows" textlink="">
      <xdr:nvSpPr>
        <xdr:cNvPr id="37" name="AutoShape 4">
          <a:extLst>
            <a:ext uri="{FF2B5EF4-FFF2-40B4-BE49-F238E27FC236}">
              <a16:creationId xmlns:a16="http://schemas.microsoft.com/office/drawing/2014/main" id="{930EC78B-9461-40AC-9772-19D6E44F74BF}"/>
            </a:ext>
          </a:extLst>
        </xdr:cNvPr>
        <xdr:cNvSpPr>
          <a:spLocks noChangeArrowheads="1"/>
        </xdr:cNvSpPr>
      </xdr:nvSpPr>
      <xdr:spPr bwMode="auto">
        <a:xfrm>
          <a:off x="142239" y="47625"/>
          <a:ext cx="1435832"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38" name="AutoShape 4">
          <a:extLst>
            <a:ext uri="{FF2B5EF4-FFF2-40B4-BE49-F238E27FC236}">
              <a16:creationId xmlns:a16="http://schemas.microsoft.com/office/drawing/2014/main" id="{590AA97A-C98C-4702-85D4-9C5B047CB873}"/>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39" name="AutoShape 4">
          <a:extLst>
            <a:ext uri="{FF2B5EF4-FFF2-40B4-BE49-F238E27FC236}">
              <a16:creationId xmlns:a16="http://schemas.microsoft.com/office/drawing/2014/main" id="{CEB9036D-EF2B-49C1-863F-6D51E07451A5}"/>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40" name="AutoShape 4">
          <a:extLst>
            <a:ext uri="{FF2B5EF4-FFF2-40B4-BE49-F238E27FC236}">
              <a16:creationId xmlns:a16="http://schemas.microsoft.com/office/drawing/2014/main" id="{26CD116B-6004-4A9B-B105-4D0A7E35DBF7}"/>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41" name="AutoShape 4">
          <a:extLst>
            <a:ext uri="{FF2B5EF4-FFF2-40B4-BE49-F238E27FC236}">
              <a16:creationId xmlns:a16="http://schemas.microsoft.com/office/drawing/2014/main" id="{7E932631-9586-4192-A244-753F54730437}"/>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42" name="AutoShape 4">
          <a:extLst>
            <a:ext uri="{FF2B5EF4-FFF2-40B4-BE49-F238E27FC236}">
              <a16:creationId xmlns:a16="http://schemas.microsoft.com/office/drawing/2014/main" id="{D19ED271-B05E-48DD-9BB0-444A0B75A710}"/>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43" name="AutoShape 4">
          <a:extLst>
            <a:ext uri="{FF2B5EF4-FFF2-40B4-BE49-F238E27FC236}">
              <a16:creationId xmlns:a16="http://schemas.microsoft.com/office/drawing/2014/main" id="{E1613BD2-DA47-42AB-A85C-54FB0FEFD9BD}"/>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44" name="AutoShape 4">
          <a:extLst>
            <a:ext uri="{FF2B5EF4-FFF2-40B4-BE49-F238E27FC236}">
              <a16:creationId xmlns:a16="http://schemas.microsoft.com/office/drawing/2014/main" id="{D40BDE2E-154F-439B-BC67-2339DC20275A}"/>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45" name="AutoShape 4">
          <a:extLst>
            <a:ext uri="{FF2B5EF4-FFF2-40B4-BE49-F238E27FC236}">
              <a16:creationId xmlns:a16="http://schemas.microsoft.com/office/drawing/2014/main" id="{84044EC0-BEE4-449A-966D-F17A0F305495}"/>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46" name="AutoShape 4">
          <a:extLst>
            <a:ext uri="{FF2B5EF4-FFF2-40B4-BE49-F238E27FC236}">
              <a16:creationId xmlns:a16="http://schemas.microsoft.com/office/drawing/2014/main" id="{54779492-AC80-4C30-B793-72844DDDC544}"/>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47" name="AutoShape 4">
          <a:extLst>
            <a:ext uri="{FF2B5EF4-FFF2-40B4-BE49-F238E27FC236}">
              <a16:creationId xmlns:a16="http://schemas.microsoft.com/office/drawing/2014/main" id="{6DA5B87E-D6B3-444C-B80F-D3688D0D9B7C}"/>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48" name="AutoShape 4">
          <a:extLst>
            <a:ext uri="{FF2B5EF4-FFF2-40B4-BE49-F238E27FC236}">
              <a16:creationId xmlns:a16="http://schemas.microsoft.com/office/drawing/2014/main" id="{DE561C2C-B8AD-4451-8B2F-407A1BF5534D}"/>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49" name="AutoShape 4">
          <a:extLst>
            <a:ext uri="{FF2B5EF4-FFF2-40B4-BE49-F238E27FC236}">
              <a16:creationId xmlns:a16="http://schemas.microsoft.com/office/drawing/2014/main" id="{E804D859-C40F-4553-93D9-18CD327CD9FB}"/>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50" name="AutoShape 4">
          <a:extLst>
            <a:ext uri="{FF2B5EF4-FFF2-40B4-BE49-F238E27FC236}">
              <a16:creationId xmlns:a16="http://schemas.microsoft.com/office/drawing/2014/main" id="{2479F662-CA37-4E09-87A7-AF834671C833}"/>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51" name="AutoShape 4">
          <a:extLst>
            <a:ext uri="{FF2B5EF4-FFF2-40B4-BE49-F238E27FC236}">
              <a16:creationId xmlns:a16="http://schemas.microsoft.com/office/drawing/2014/main" id="{B031B5E7-9513-4548-9A3E-793C60F097E0}"/>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52" name="AutoShape 4">
          <a:extLst>
            <a:ext uri="{FF2B5EF4-FFF2-40B4-BE49-F238E27FC236}">
              <a16:creationId xmlns:a16="http://schemas.microsoft.com/office/drawing/2014/main" id="{0A5E1293-EB7D-4E66-BF68-3C36DDC232C5}"/>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53" name="AutoShape 4">
          <a:extLst>
            <a:ext uri="{FF2B5EF4-FFF2-40B4-BE49-F238E27FC236}">
              <a16:creationId xmlns:a16="http://schemas.microsoft.com/office/drawing/2014/main" id="{D5C853E9-688E-4EB6-A8D6-0ACCA0C5A5A7}"/>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54" name="AutoShape 4">
          <a:extLst>
            <a:ext uri="{FF2B5EF4-FFF2-40B4-BE49-F238E27FC236}">
              <a16:creationId xmlns:a16="http://schemas.microsoft.com/office/drawing/2014/main" id="{3A99D43B-1E6C-4EB5-90BA-2766BE0C86B2}"/>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55" name="AutoShape 4">
          <a:extLst>
            <a:ext uri="{FF2B5EF4-FFF2-40B4-BE49-F238E27FC236}">
              <a16:creationId xmlns:a16="http://schemas.microsoft.com/office/drawing/2014/main" id="{B079E47D-8595-4A1F-B8FD-C45A72BD3807}"/>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56" name="AutoShape 4">
          <a:extLst>
            <a:ext uri="{FF2B5EF4-FFF2-40B4-BE49-F238E27FC236}">
              <a16:creationId xmlns:a16="http://schemas.microsoft.com/office/drawing/2014/main" id="{96F97341-7673-4397-9281-54EC7039D761}"/>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57" name="AutoShape 4">
          <a:extLst>
            <a:ext uri="{FF2B5EF4-FFF2-40B4-BE49-F238E27FC236}">
              <a16:creationId xmlns:a16="http://schemas.microsoft.com/office/drawing/2014/main" id="{9458E8A5-0292-47D3-A6C9-548212E3D1D9}"/>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58" name="AutoShape 4">
          <a:extLst>
            <a:ext uri="{FF2B5EF4-FFF2-40B4-BE49-F238E27FC236}">
              <a16:creationId xmlns:a16="http://schemas.microsoft.com/office/drawing/2014/main" id="{D24FE169-DE36-4CC3-84C0-7D073EED63E2}"/>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59" name="AutoShape 4">
          <a:extLst>
            <a:ext uri="{FF2B5EF4-FFF2-40B4-BE49-F238E27FC236}">
              <a16:creationId xmlns:a16="http://schemas.microsoft.com/office/drawing/2014/main" id="{9F7F1029-87F4-4D50-B003-7573491B3ABB}"/>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60" name="AutoShape 4">
          <a:extLst>
            <a:ext uri="{FF2B5EF4-FFF2-40B4-BE49-F238E27FC236}">
              <a16:creationId xmlns:a16="http://schemas.microsoft.com/office/drawing/2014/main" id="{E37F1D23-678E-4EAC-870D-C674AD5206B6}"/>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61" name="AutoShape 4">
          <a:extLst>
            <a:ext uri="{FF2B5EF4-FFF2-40B4-BE49-F238E27FC236}">
              <a16:creationId xmlns:a16="http://schemas.microsoft.com/office/drawing/2014/main" id="{3BC604C5-A8E2-4B2C-9849-8BEA82296009}"/>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62" name="AutoShape 4">
          <a:extLst>
            <a:ext uri="{FF2B5EF4-FFF2-40B4-BE49-F238E27FC236}">
              <a16:creationId xmlns:a16="http://schemas.microsoft.com/office/drawing/2014/main" id="{0C8FC238-8325-49B0-A057-45494001D8CF}"/>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63" name="AutoShape 4">
          <a:extLst>
            <a:ext uri="{FF2B5EF4-FFF2-40B4-BE49-F238E27FC236}">
              <a16:creationId xmlns:a16="http://schemas.microsoft.com/office/drawing/2014/main" id="{9936D1D1-51DC-4DDA-8F74-6C8FB1F3B81B}"/>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64" name="AutoShape 4">
          <a:extLst>
            <a:ext uri="{FF2B5EF4-FFF2-40B4-BE49-F238E27FC236}">
              <a16:creationId xmlns:a16="http://schemas.microsoft.com/office/drawing/2014/main" id="{86C1373B-8484-4AE8-AFAE-0BAB55096335}"/>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65" name="AutoShape 4">
          <a:extLst>
            <a:ext uri="{FF2B5EF4-FFF2-40B4-BE49-F238E27FC236}">
              <a16:creationId xmlns:a16="http://schemas.microsoft.com/office/drawing/2014/main" id="{CAE593EE-118B-4DBA-8FED-0999B3281B13}"/>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66" name="AutoShape 4">
          <a:extLst>
            <a:ext uri="{FF2B5EF4-FFF2-40B4-BE49-F238E27FC236}">
              <a16:creationId xmlns:a16="http://schemas.microsoft.com/office/drawing/2014/main" id="{1E37025E-A896-4E7A-8E45-511DED4DAA85}"/>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67" name="AutoShape 4">
          <a:extLst>
            <a:ext uri="{FF2B5EF4-FFF2-40B4-BE49-F238E27FC236}">
              <a16:creationId xmlns:a16="http://schemas.microsoft.com/office/drawing/2014/main" id="{3B6F434D-3A25-40EA-834E-51A9AC5A8440}"/>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68" name="AutoShape 4">
          <a:extLst>
            <a:ext uri="{FF2B5EF4-FFF2-40B4-BE49-F238E27FC236}">
              <a16:creationId xmlns:a16="http://schemas.microsoft.com/office/drawing/2014/main" id="{6314287E-1EC6-47DA-9113-93E4EE22CD6F}"/>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69" name="AutoShape 4">
          <a:extLst>
            <a:ext uri="{FF2B5EF4-FFF2-40B4-BE49-F238E27FC236}">
              <a16:creationId xmlns:a16="http://schemas.microsoft.com/office/drawing/2014/main" id="{6AD595F5-6867-415B-AA74-51B6F0975657}"/>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140334</xdr:colOff>
      <xdr:row>1</xdr:row>
      <xdr:rowOff>47625</xdr:rowOff>
    </xdr:from>
    <xdr:to>
      <xdr:col>2</xdr:col>
      <xdr:colOff>726288</xdr:colOff>
      <xdr:row>2</xdr:row>
      <xdr:rowOff>142876</xdr:rowOff>
    </xdr:to>
    <xdr:sp macro="Hide_ZERO_rows" textlink="">
      <xdr:nvSpPr>
        <xdr:cNvPr id="70" name="AutoShape 4">
          <a:extLst>
            <a:ext uri="{FF2B5EF4-FFF2-40B4-BE49-F238E27FC236}">
              <a16:creationId xmlns:a16="http://schemas.microsoft.com/office/drawing/2014/main" id="{F93ED701-1E7B-464F-A0C7-6BD8AC889CA7}"/>
            </a:ext>
          </a:extLst>
        </xdr:cNvPr>
        <xdr:cNvSpPr>
          <a:spLocks noChangeArrowheads="1"/>
        </xdr:cNvSpPr>
      </xdr:nvSpPr>
      <xdr:spPr bwMode="auto">
        <a:xfrm>
          <a:off x="140334" y="47625"/>
          <a:ext cx="1433679"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142239</xdr:colOff>
      <xdr:row>1</xdr:row>
      <xdr:rowOff>47625</xdr:rowOff>
    </xdr:from>
    <xdr:to>
      <xdr:col>2</xdr:col>
      <xdr:colOff>730346</xdr:colOff>
      <xdr:row>2</xdr:row>
      <xdr:rowOff>142876</xdr:rowOff>
    </xdr:to>
    <xdr:sp macro="Hide_ZERO_rows" textlink="">
      <xdr:nvSpPr>
        <xdr:cNvPr id="71" name="AutoShape 4">
          <a:extLst>
            <a:ext uri="{FF2B5EF4-FFF2-40B4-BE49-F238E27FC236}">
              <a16:creationId xmlns:a16="http://schemas.microsoft.com/office/drawing/2014/main" id="{73534AA0-5926-46A2-92ED-91108649B31B}"/>
            </a:ext>
          </a:extLst>
        </xdr:cNvPr>
        <xdr:cNvSpPr>
          <a:spLocks noChangeArrowheads="1"/>
        </xdr:cNvSpPr>
      </xdr:nvSpPr>
      <xdr:spPr bwMode="auto">
        <a:xfrm>
          <a:off x="142239" y="47625"/>
          <a:ext cx="1435832"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72" name="AutoShape 4">
          <a:extLst>
            <a:ext uri="{FF2B5EF4-FFF2-40B4-BE49-F238E27FC236}">
              <a16:creationId xmlns:a16="http://schemas.microsoft.com/office/drawing/2014/main" id="{148E3921-8574-4603-82F5-E2CD668D4309}"/>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73" name="AutoShape 4">
          <a:extLst>
            <a:ext uri="{FF2B5EF4-FFF2-40B4-BE49-F238E27FC236}">
              <a16:creationId xmlns:a16="http://schemas.microsoft.com/office/drawing/2014/main" id="{AD346EF4-9687-47C7-A6D1-4F71DB0B2308}"/>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74" name="AutoShape 4">
          <a:extLst>
            <a:ext uri="{FF2B5EF4-FFF2-40B4-BE49-F238E27FC236}">
              <a16:creationId xmlns:a16="http://schemas.microsoft.com/office/drawing/2014/main" id="{C1358396-EA39-41E8-BD2A-D6FC11755B4D}"/>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75" name="AutoShape 4">
          <a:extLst>
            <a:ext uri="{FF2B5EF4-FFF2-40B4-BE49-F238E27FC236}">
              <a16:creationId xmlns:a16="http://schemas.microsoft.com/office/drawing/2014/main" id="{51AB2808-FC62-41CE-9A14-B277351F3D82}"/>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76" name="AutoShape 4">
          <a:extLst>
            <a:ext uri="{FF2B5EF4-FFF2-40B4-BE49-F238E27FC236}">
              <a16:creationId xmlns:a16="http://schemas.microsoft.com/office/drawing/2014/main" id="{3316BF0F-9178-455C-B1AC-02A32940120C}"/>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77" name="AutoShape 4">
          <a:extLst>
            <a:ext uri="{FF2B5EF4-FFF2-40B4-BE49-F238E27FC236}">
              <a16:creationId xmlns:a16="http://schemas.microsoft.com/office/drawing/2014/main" id="{27BDFB03-A434-43ED-B04B-A8C9CE38EFD1}"/>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78" name="AutoShape 4">
          <a:extLst>
            <a:ext uri="{FF2B5EF4-FFF2-40B4-BE49-F238E27FC236}">
              <a16:creationId xmlns:a16="http://schemas.microsoft.com/office/drawing/2014/main" id="{0C6036B2-909C-4D65-8223-39573990F97D}"/>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79" name="AutoShape 4">
          <a:extLst>
            <a:ext uri="{FF2B5EF4-FFF2-40B4-BE49-F238E27FC236}">
              <a16:creationId xmlns:a16="http://schemas.microsoft.com/office/drawing/2014/main" id="{E908BFF6-D3D9-406F-B1C7-54F4D4B3E52E}"/>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80" name="AutoShape 4">
          <a:extLst>
            <a:ext uri="{FF2B5EF4-FFF2-40B4-BE49-F238E27FC236}">
              <a16:creationId xmlns:a16="http://schemas.microsoft.com/office/drawing/2014/main" id="{021824B1-290C-436D-BF3F-BAADCC49715E}"/>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81" name="AutoShape 4">
          <a:extLst>
            <a:ext uri="{FF2B5EF4-FFF2-40B4-BE49-F238E27FC236}">
              <a16:creationId xmlns:a16="http://schemas.microsoft.com/office/drawing/2014/main" id="{B3546B80-FAD7-4253-979B-2CD9BE670A0D}"/>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82" name="AutoShape 4">
          <a:extLst>
            <a:ext uri="{FF2B5EF4-FFF2-40B4-BE49-F238E27FC236}">
              <a16:creationId xmlns:a16="http://schemas.microsoft.com/office/drawing/2014/main" id="{967A9029-FCE2-4C30-8763-5D50701FBF95}"/>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83" name="AutoShape 4">
          <a:extLst>
            <a:ext uri="{FF2B5EF4-FFF2-40B4-BE49-F238E27FC236}">
              <a16:creationId xmlns:a16="http://schemas.microsoft.com/office/drawing/2014/main" id="{788BBA6D-DAF0-408A-BECD-386B7DDC82E7}"/>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84" name="AutoShape 4">
          <a:extLst>
            <a:ext uri="{FF2B5EF4-FFF2-40B4-BE49-F238E27FC236}">
              <a16:creationId xmlns:a16="http://schemas.microsoft.com/office/drawing/2014/main" id="{9D9566B0-B3C6-4172-B2C5-4AF5CDED14CB}"/>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85" name="AutoShape 4">
          <a:extLst>
            <a:ext uri="{FF2B5EF4-FFF2-40B4-BE49-F238E27FC236}">
              <a16:creationId xmlns:a16="http://schemas.microsoft.com/office/drawing/2014/main" id="{BB71F9BE-106E-40CC-84F9-A9C152691736}"/>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86" name="AutoShape 4">
          <a:extLst>
            <a:ext uri="{FF2B5EF4-FFF2-40B4-BE49-F238E27FC236}">
              <a16:creationId xmlns:a16="http://schemas.microsoft.com/office/drawing/2014/main" id="{F60B98F8-0E56-49E2-A044-184E58E5F194}"/>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87" name="AutoShape 4">
          <a:extLst>
            <a:ext uri="{FF2B5EF4-FFF2-40B4-BE49-F238E27FC236}">
              <a16:creationId xmlns:a16="http://schemas.microsoft.com/office/drawing/2014/main" id="{B2B88CC3-3046-4AB4-ACD6-4EA67F361FA5}"/>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88" name="AutoShape 4">
          <a:extLst>
            <a:ext uri="{FF2B5EF4-FFF2-40B4-BE49-F238E27FC236}">
              <a16:creationId xmlns:a16="http://schemas.microsoft.com/office/drawing/2014/main" id="{51F2D52B-1413-4877-A64F-69E5852F39D7}"/>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111124</xdr:colOff>
      <xdr:row>1</xdr:row>
      <xdr:rowOff>47625</xdr:rowOff>
    </xdr:from>
    <xdr:to>
      <xdr:col>2</xdr:col>
      <xdr:colOff>725240</xdr:colOff>
      <xdr:row>2</xdr:row>
      <xdr:rowOff>142876</xdr:rowOff>
    </xdr:to>
    <xdr:sp macro="Hide_ZERO_rows" textlink="">
      <xdr:nvSpPr>
        <xdr:cNvPr id="89" name="AutoShape 4">
          <a:extLst>
            <a:ext uri="{FF2B5EF4-FFF2-40B4-BE49-F238E27FC236}">
              <a16:creationId xmlns:a16="http://schemas.microsoft.com/office/drawing/2014/main" id="{CF7C573D-63F8-4491-9B27-4C8C37872B7D}"/>
            </a:ext>
          </a:extLst>
        </xdr:cNvPr>
        <xdr:cNvSpPr>
          <a:spLocks noChangeArrowheads="1"/>
        </xdr:cNvSpPr>
      </xdr:nvSpPr>
      <xdr:spPr bwMode="auto">
        <a:xfrm>
          <a:off x="111124" y="47625"/>
          <a:ext cx="1461841" cy="257176"/>
        </a:xfrm>
        <a:prstGeom prst="foldedCorner">
          <a:avLst>
            <a:gd name="adj" fmla="val 23972"/>
          </a:avLst>
        </a:prstGeom>
        <a:solidFill>
          <a:srgbClr val="FFE8E3"/>
        </a:solidFill>
        <a:ln w="9525">
          <a:solidFill>
            <a:srgbClr val="000000"/>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90" name="AutoShape 4">
          <a:extLst>
            <a:ext uri="{FF2B5EF4-FFF2-40B4-BE49-F238E27FC236}">
              <a16:creationId xmlns:a16="http://schemas.microsoft.com/office/drawing/2014/main" id="{9D56D71B-277A-4114-BF9E-63DB7092EFFE}"/>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91" name="AutoShape 4">
          <a:extLst>
            <a:ext uri="{FF2B5EF4-FFF2-40B4-BE49-F238E27FC236}">
              <a16:creationId xmlns:a16="http://schemas.microsoft.com/office/drawing/2014/main" id="{E4BFF230-2682-4B94-AF88-6297B64D2108}"/>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92" name="AutoShape 4">
          <a:extLst>
            <a:ext uri="{FF2B5EF4-FFF2-40B4-BE49-F238E27FC236}">
              <a16:creationId xmlns:a16="http://schemas.microsoft.com/office/drawing/2014/main" id="{2E0B3376-DDE6-49FE-AED8-9EFA9A6B1128}"/>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93" name="AutoShape 4">
          <a:extLst>
            <a:ext uri="{FF2B5EF4-FFF2-40B4-BE49-F238E27FC236}">
              <a16:creationId xmlns:a16="http://schemas.microsoft.com/office/drawing/2014/main" id="{48B3A0A7-75CF-4CC3-8BEF-612FB31690B1}"/>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94" name="AutoShape 4">
          <a:extLst>
            <a:ext uri="{FF2B5EF4-FFF2-40B4-BE49-F238E27FC236}">
              <a16:creationId xmlns:a16="http://schemas.microsoft.com/office/drawing/2014/main" id="{66AFDE78-F50E-4809-8BB1-D92C14651E31}"/>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95" name="AutoShape 4">
          <a:extLst>
            <a:ext uri="{FF2B5EF4-FFF2-40B4-BE49-F238E27FC236}">
              <a16:creationId xmlns:a16="http://schemas.microsoft.com/office/drawing/2014/main" id="{7F25A277-B3B2-4F59-8A22-3EF5146E3B33}"/>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96" name="AutoShape 4">
          <a:extLst>
            <a:ext uri="{FF2B5EF4-FFF2-40B4-BE49-F238E27FC236}">
              <a16:creationId xmlns:a16="http://schemas.microsoft.com/office/drawing/2014/main" id="{743C2A8C-CEAF-441A-A655-8831BF3649A7}"/>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97" name="AutoShape 4">
          <a:extLst>
            <a:ext uri="{FF2B5EF4-FFF2-40B4-BE49-F238E27FC236}">
              <a16:creationId xmlns:a16="http://schemas.microsoft.com/office/drawing/2014/main" id="{0AF3C5B8-EF48-40A1-9D8B-99BA0CD02F0D}"/>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98" name="AutoShape 4">
          <a:extLst>
            <a:ext uri="{FF2B5EF4-FFF2-40B4-BE49-F238E27FC236}">
              <a16:creationId xmlns:a16="http://schemas.microsoft.com/office/drawing/2014/main" id="{17BB0DD8-BCE5-40D2-9522-74926FCED24D}"/>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99" name="AutoShape 4">
          <a:extLst>
            <a:ext uri="{FF2B5EF4-FFF2-40B4-BE49-F238E27FC236}">
              <a16:creationId xmlns:a16="http://schemas.microsoft.com/office/drawing/2014/main" id="{E6E9101B-0A76-495D-98A9-E537D09E4EF5}"/>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00" name="AutoShape 4">
          <a:extLst>
            <a:ext uri="{FF2B5EF4-FFF2-40B4-BE49-F238E27FC236}">
              <a16:creationId xmlns:a16="http://schemas.microsoft.com/office/drawing/2014/main" id="{E3FEFE5A-04E5-432B-AF6B-872B0A59EFF6}"/>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01" name="AutoShape 4">
          <a:extLst>
            <a:ext uri="{FF2B5EF4-FFF2-40B4-BE49-F238E27FC236}">
              <a16:creationId xmlns:a16="http://schemas.microsoft.com/office/drawing/2014/main" id="{4867CC34-3072-4EB5-8A31-291EECF6F2B3}"/>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02" name="AutoShape 4">
          <a:extLst>
            <a:ext uri="{FF2B5EF4-FFF2-40B4-BE49-F238E27FC236}">
              <a16:creationId xmlns:a16="http://schemas.microsoft.com/office/drawing/2014/main" id="{85CA0637-E94A-41BF-91F0-47C2171BAEC4}"/>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03" name="AutoShape 4">
          <a:extLst>
            <a:ext uri="{FF2B5EF4-FFF2-40B4-BE49-F238E27FC236}">
              <a16:creationId xmlns:a16="http://schemas.microsoft.com/office/drawing/2014/main" id="{20B26405-CEE6-43E2-BA34-DDCAC65ADC71}"/>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04" name="AutoShape 4">
          <a:extLst>
            <a:ext uri="{FF2B5EF4-FFF2-40B4-BE49-F238E27FC236}">
              <a16:creationId xmlns:a16="http://schemas.microsoft.com/office/drawing/2014/main" id="{EC548185-1D71-4170-801A-A934FA7BB7FF}"/>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05" name="AutoShape 4">
          <a:extLst>
            <a:ext uri="{FF2B5EF4-FFF2-40B4-BE49-F238E27FC236}">
              <a16:creationId xmlns:a16="http://schemas.microsoft.com/office/drawing/2014/main" id="{40F5FD0B-E30C-4BBE-9293-B88ABFCE4913}"/>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06" name="AutoShape 4">
          <a:extLst>
            <a:ext uri="{FF2B5EF4-FFF2-40B4-BE49-F238E27FC236}">
              <a16:creationId xmlns:a16="http://schemas.microsoft.com/office/drawing/2014/main" id="{BBDF2E09-C84C-4E0F-A7E4-4A4217C6C719}"/>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07" name="AutoShape 4">
          <a:extLst>
            <a:ext uri="{FF2B5EF4-FFF2-40B4-BE49-F238E27FC236}">
              <a16:creationId xmlns:a16="http://schemas.microsoft.com/office/drawing/2014/main" id="{8CEA5BE2-6261-45FA-B3E2-05A4130653E7}"/>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08" name="AutoShape 4">
          <a:extLst>
            <a:ext uri="{FF2B5EF4-FFF2-40B4-BE49-F238E27FC236}">
              <a16:creationId xmlns:a16="http://schemas.microsoft.com/office/drawing/2014/main" id="{F53D9DDB-743E-4E79-97CD-157D5465A268}"/>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09" name="AutoShape 4">
          <a:extLst>
            <a:ext uri="{FF2B5EF4-FFF2-40B4-BE49-F238E27FC236}">
              <a16:creationId xmlns:a16="http://schemas.microsoft.com/office/drawing/2014/main" id="{BE2FD307-5E8A-4541-B275-D1D42F291417}"/>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10" name="AutoShape 4">
          <a:extLst>
            <a:ext uri="{FF2B5EF4-FFF2-40B4-BE49-F238E27FC236}">
              <a16:creationId xmlns:a16="http://schemas.microsoft.com/office/drawing/2014/main" id="{F84ECBE6-E9F8-4077-9CC5-6E75EA1602C0}"/>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11" name="AutoShape 4">
          <a:extLst>
            <a:ext uri="{FF2B5EF4-FFF2-40B4-BE49-F238E27FC236}">
              <a16:creationId xmlns:a16="http://schemas.microsoft.com/office/drawing/2014/main" id="{C3EC1E85-B170-406B-9ED6-A35940BFC505}"/>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12" name="AutoShape 4">
          <a:extLst>
            <a:ext uri="{FF2B5EF4-FFF2-40B4-BE49-F238E27FC236}">
              <a16:creationId xmlns:a16="http://schemas.microsoft.com/office/drawing/2014/main" id="{6629595A-8085-416A-B8CF-085FB0243080}"/>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13" name="AutoShape 4">
          <a:extLst>
            <a:ext uri="{FF2B5EF4-FFF2-40B4-BE49-F238E27FC236}">
              <a16:creationId xmlns:a16="http://schemas.microsoft.com/office/drawing/2014/main" id="{22780FE2-1FF5-426C-A5FE-FA5DB454B00B}"/>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14" name="AutoShape 4">
          <a:extLst>
            <a:ext uri="{FF2B5EF4-FFF2-40B4-BE49-F238E27FC236}">
              <a16:creationId xmlns:a16="http://schemas.microsoft.com/office/drawing/2014/main" id="{ED278137-1D9F-42AC-B85E-1A6199DFE17F}"/>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15" name="AutoShape 4">
          <a:extLst>
            <a:ext uri="{FF2B5EF4-FFF2-40B4-BE49-F238E27FC236}">
              <a16:creationId xmlns:a16="http://schemas.microsoft.com/office/drawing/2014/main" id="{03C31675-2FB8-4F34-86F6-D5354A5C4002}"/>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16" name="AutoShape 4">
          <a:extLst>
            <a:ext uri="{FF2B5EF4-FFF2-40B4-BE49-F238E27FC236}">
              <a16:creationId xmlns:a16="http://schemas.microsoft.com/office/drawing/2014/main" id="{BF4DC9A5-5E8E-4120-9CDA-6C90BC1C3BF3}"/>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17" name="AutoShape 4">
          <a:extLst>
            <a:ext uri="{FF2B5EF4-FFF2-40B4-BE49-F238E27FC236}">
              <a16:creationId xmlns:a16="http://schemas.microsoft.com/office/drawing/2014/main" id="{0856A75B-78C7-4CBD-AA58-2C6A4348C805}"/>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18" name="AutoShape 4">
          <a:extLst>
            <a:ext uri="{FF2B5EF4-FFF2-40B4-BE49-F238E27FC236}">
              <a16:creationId xmlns:a16="http://schemas.microsoft.com/office/drawing/2014/main" id="{6FBED08C-9ECB-4DB8-84CE-4C2464B4F189}"/>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twoCellAnchor>
    <xdr:from>
      <xdr:col>1</xdr:col>
      <xdr:colOff>123824</xdr:colOff>
      <xdr:row>1</xdr:row>
      <xdr:rowOff>47625</xdr:rowOff>
    </xdr:from>
    <xdr:to>
      <xdr:col>2</xdr:col>
      <xdr:colOff>723900</xdr:colOff>
      <xdr:row>2</xdr:row>
      <xdr:rowOff>142876</xdr:rowOff>
    </xdr:to>
    <xdr:sp macro="Hide_ZERO_rows" textlink="">
      <xdr:nvSpPr>
        <xdr:cNvPr id="119" name="AutoShape 4">
          <a:extLst>
            <a:ext uri="{FF2B5EF4-FFF2-40B4-BE49-F238E27FC236}">
              <a16:creationId xmlns:a16="http://schemas.microsoft.com/office/drawing/2014/main" id="{B6B9D827-0977-4C89-AA1E-1951E720C97D}"/>
            </a:ext>
          </a:extLst>
        </xdr:cNvPr>
        <xdr:cNvSpPr>
          <a:spLocks noChangeArrowheads="1"/>
        </xdr:cNvSpPr>
      </xdr:nvSpPr>
      <xdr:spPr bwMode="auto">
        <a:xfrm>
          <a:off x="123824" y="47625"/>
          <a:ext cx="1447801" cy="257176"/>
        </a:xfrm>
        <a:prstGeom prst="foldedCorner">
          <a:avLst>
            <a:gd name="adj" fmla="val 23972"/>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Compress Zero Rows</a:t>
          </a: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B4008-1087-49E4-8EB4-D7EE35DA4E2D}">
  <sheetPr>
    <tabColor rgb="FF00B0F0"/>
  </sheetPr>
  <dimension ref="A1:G23"/>
  <sheetViews>
    <sheetView tabSelected="1" workbookViewId="0">
      <selection activeCell="E23" sqref="E23"/>
    </sheetView>
  </sheetViews>
  <sheetFormatPr defaultRowHeight="14.5" x14ac:dyDescent="0.35"/>
  <cols>
    <col min="1" max="1" width="6.1796875" bestFit="1" customWidth="1"/>
    <col min="2" max="2" width="7" bestFit="1" customWidth="1"/>
    <col min="3" max="3" width="12" bestFit="1" customWidth="1"/>
    <col min="4" max="4" width="11" bestFit="1" customWidth="1"/>
    <col min="5" max="5" width="12.26953125" bestFit="1" customWidth="1"/>
    <col min="7" max="7" width="11.453125" bestFit="1" customWidth="1"/>
  </cols>
  <sheetData>
    <row r="1" spans="1:7" x14ac:dyDescent="0.35">
      <c r="A1" s="329" t="s">
        <v>2453</v>
      </c>
      <c r="B1" s="329"/>
      <c r="C1" s="329"/>
      <c r="D1" s="329"/>
      <c r="E1" s="329"/>
      <c r="F1" s="33"/>
      <c r="G1" s="33"/>
    </row>
    <row r="2" spans="1:7" x14ac:dyDescent="0.35">
      <c r="A2" s="329" t="s">
        <v>3025</v>
      </c>
      <c r="B2" s="329"/>
      <c r="C2" s="329"/>
      <c r="D2" s="329"/>
      <c r="E2" s="329"/>
      <c r="F2" s="33"/>
      <c r="G2" s="33"/>
    </row>
    <row r="3" spans="1:7" x14ac:dyDescent="0.35">
      <c r="A3" s="329"/>
      <c r="B3" s="329"/>
      <c r="C3" s="329"/>
      <c r="D3" s="329"/>
      <c r="E3" s="329"/>
      <c r="F3" s="33"/>
      <c r="G3" s="33"/>
    </row>
    <row r="4" spans="1:7" x14ac:dyDescent="0.35">
      <c r="A4" s="164"/>
      <c r="B4" s="33"/>
      <c r="C4" s="33"/>
      <c r="D4" s="33"/>
      <c r="E4" s="33"/>
      <c r="F4" s="33"/>
      <c r="G4" s="33"/>
    </row>
    <row r="5" spans="1:7" x14ac:dyDescent="0.35">
      <c r="A5" s="33"/>
      <c r="B5" s="33"/>
      <c r="C5" s="33"/>
      <c r="D5" s="33"/>
      <c r="E5" s="33"/>
      <c r="F5" s="33"/>
      <c r="G5" s="165" t="s">
        <v>3026</v>
      </c>
    </row>
    <row r="6" spans="1:7" ht="40" thickBot="1" x14ac:dyDescent="0.4">
      <c r="A6" s="166" t="s">
        <v>3027</v>
      </c>
      <c r="B6" s="166" t="s">
        <v>3028</v>
      </c>
      <c r="C6" s="166" t="s">
        <v>3029</v>
      </c>
      <c r="D6" s="166" t="s">
        <v>53</v>
      </c>
      <c r="E6" s="166" t="s">
        <v>3030</v>
      </c>
      <c r="F6" s="167"/>
      <c r="G6" s="166" t="s">
        <v>3031</v>
      </c>
    </row>
    <row r="7" spans="1:7" x14ac:dyDescent="0.35">
      <c r="A7" s="168" t="s">
        <v>3032</v>
      </c>
      <c r="B7" s="168" t="s">
        <v>3033</v>
      </c>
      <c r="C7" s="168" t="s">
        <v>3034</v>
      </c>
      <c r="D7" s="168" t="s">
        <v>3035</v>
      </c>
      <c r="E7" s="168" t="s">
        <v>3036</v>
      </c>
      <c r="F7" s="169"/>
      <c r="G7" s="169"/>
    </row>
    <row r="8" spans="1:7" x14ac:dyDescent="0.35">
      <c r="A8" s="164"/>
      <c r="B8" s="168"/>
      <c r="C8" s="168"/>
      <c r="D8" s="168"/>
      <c r="E8" s="168" t="s">
        <v>3037</v>
      </c>
      <c r="F8" s="169"/>
      <c r="G8" s="169"/>
    </row>
    <row r="9" spans="1:7" x14ac:dyDescent="0.35">
      <c r="A9" s="137"/>
      <c r="B9" s="137"/>
      <c r="C9" s="137"/>
      <c r="D9" s="137"/>
      <c r="E9" s="137"/>
      <c r="F9" s="137"/>
      <c r="G9" s="137"/>
    </row>
    <row r="10" spans="1:7" x14ac:dyDescent="0.35">
      <c r="A10" s="170">
        <v>1</v>
      </c>
      <c r="B10" s="171">
        <v>45832</v>
      </c>
      <c r="C10" s="173">
        <f>'ML Non-FGD'!D53</f>
        <v>2825005.7639345191</v>
      </c>
      <c r="D10" s="173">
        <v>0</v>
      </c>
      <c r="E10" s="174">
        <f>C10-D10</f>
        <v>2825005.7639345191</v>
      </c>
      <c r="F10" s="137"/>
      <c r="G10" s="35">
        <v>2644973.9773038095</v>
      </c>
    </row>
    <row r="11" spans="1:7" x14ac:dyDescent="0.35">
      <c r="A11" s="170">
        <v>2</v>
      </c>
      <c r="B11" s="171">
        <v>45862</v>
      </c>
      <c r="C11" s="173">
        <f>'ML Non-FGD'!E53</f>
        <v>2815870.2535801595</v>
      </c>
      <c r="D11" s="173">
        <v>0</v>
      </c>
      <c r="E11" s="174">
        <f t="shared" ref="E11:E21" si="0">C11-D11</f>
        <v>2815870.2535801595</v>
      </c>
      <c r="F11" s="137"/>
      <c r="G11" s="35">
        <v>2594563.4634312298</v>
      </c>
    </row>
    <row r="12" spans="1:7" x14ac:dyDescent="0.35">
      <c r="A12" s="170">
        <v>3</v>
      </c>
      <c r="B12" s="171">
        <v>45893</v>
      </c>
      <c r="C12" s="173">
        <f>'ML Non-FGD'!F53</f>
        <v>2808114.4021186423</v>
      </c>
      <c r="D12" s="173">
        <v>0</v>
      </c>
      <c r="E12" s="174">
        <f t="shared" si="0"/>
        <v>2808114.4021186423</v>
      </c>
      <c r="F12" s="137"/>
      <c r="G12" s="35">
        <v>2741097.0680118422</v>
      </c>
    </row>
    <row r="13" spans="1:7" x14ac:dyDescent="0.35">
      <c r="A13" s="170">
        <v>4</v>
      </c>
      <c r="B13" s="171">
        <v>45924</v>
      </c>
      <c r="C13" s="173">
        <f>'ML Non-FGD'!G53</f>
        <v>2847917.3310438576</v>
      </c>
      <c r="D13" s="173">
        <v>180714.29</v>
      </c>
      <c r="E13" s="174">
        <f t="shared" si="0"/>
        <v>2667203.0410438576</v>
      </c>
      <c r="F13" s="137"/>
      <c r="G13" s="35">
        <v>2508995.0160602299</v>
      </c>
    </row>
    <row r="14" spans="1:7" x14ac:dyDescent="0.35">
      <c r="A14" s="170">
        <v>5</v>
      </c>
      <c r="B14" s="171">
        <v>45954</v>
      </c>
      <c r="C14" s="173">
        <f>'ML Non-FGD'!H53</f>
        <v>3372548.078464265</v>
      </c>
      <c r="D14" s="173">
        <v>0</v>
      </c>
      <c r="E14" s="174">
        <f t="shared" si="0"/>
        <v>3372548.078464265</v>
      </c>
      <c r="F14" s="137"/>
      <c r="G14" s="35">
        <v>2376639.0439654565</v>
      </c>
    </row>
    <row r="15" spans="1:7" x14ac:dyDescent="0.35">
      <c r="A15" s="170">
        <v>6</v>
      </c>
      <c r="B15" s="171">
        <v>45985</v>
      </c>
      <c r="C15" s="173">
        <f>'ML Non-FGD'!I53</f>
        <v>3258711.972517496</v>
      </c>
      <c r="D15" s="173">
        <v>0</v>
      </c>
      <c r="E15" s="174">
        <f t="shared" si="0"/>
        <v>3258711.972517496</v>
      </c>
      <c r="F15" s="137"/>
      <c r="G15" s="35">
        <v>2423991.9161606999</v>
      </c>
    </row>
    <row r="16" spans="1:7" x14ac:dyDescent="0.35">
      <c r="A16" s="170">
        <v>7</v>
      </c>
      <c r="B16" s="171">
        <v>46015</v>
      </c>
      <c r="C16" s="173">
        <f>'ML Non-FGD'!J53</f>
        <v>3306420.2861498273</v>
      </c>
      <c r="D16" s="173">
        <v>0</v>
      </c>
      <c r="E16" s="174">
        <f t="shared" si="0"/>
        <v>3306420.2861498273</v>
      </c>
      <c r="F16" s="137"/>
      <c r="G16" s="35">
        <v>2597739.0121884639</v>
      </c>
    </row>
    <row r="17" spans="1:7" x14ac:dyDescent="0.35">
      <c r="A17" s="170">
        <v>8</v>
      </c>
      <c r="B17" s="171">
        <v>46047</v>
      </c>
      <c r="C17" s="173">
        <f>'ML Non-FGD'!K53</f>
        <v>3431789.9358595288</v>
      </c>
      <c r="D17" s="173">
        <v>0</v>
      </c>
      <c r="E17" s="174">
        <f t="shared" si="0"/>
        <v>3431789.9358595288</v>
      </c>
      <c r="F17" s="137"/>
      <c r="G17" s="35">
        <v>3022417.5645855828</v>
      </c>
    </row>
    <row r="18" spans="1:7" x14ac:dyDescent="0.35">
      <c r="A18" s="170">
        <v>9</v>
      </c>
      <c r="B18" s="171">
        <v>46078</v>
      </c>
      <c r="C18" s="173">
        <f>'ML Non-FGD'!L53</f>
        <v>3493648.986516295</v>
      </c>
      <c r="D18" s="173">
        <v>0</v>
      </c>
      <c r="E18" s="174">
        <f t="shared" si="0"/>
        <v>3493648.986516295</v>
      </c>
      <c r="F18" s="137"/>
      <c r="G18" s="35">
        <v>2558332.4814698491</v>
      </c>
    </row>
    <row r="19" spans="1:7" x14ac:dyDescent="0.35">
      <c r="A19" s="170">
        <v>10</v>
      </c>
      <c r="B19" s="171">
        <v>46106</v>
      </c>
      <c r="C19" s="173">
        <f>'ML Non-FGD'!M53</f>
        <v>3165974.4329195321</v>
      </c>
      <c r="D19" s="173">
        <v>0</v>
      </c>
      <c r="E19" s="174">
        <f t="shared" si="0"/>
        <v>3165974.4329195321</v>
      </c>
      <c r="F19" s="137"/>
      <c r="G19" s="35">
        <v>2621610.9663238819</v>
      </c>
    </row>
    <row r="20" spans="1:7" x14ac:dyDescent="0.35">
      <c r="A20" s="170">
        <v>11</v>
      </c>
      <c r="B20" s="171">
        <v>46137</v>
      </c>
      <c r="C20" s="173">
        <f>'ML Non-FGD'!N53</f>
        <v>3567106.8353997953</v>
      </c>
      <c r="D20" s="173">
        <v>7.2</v>
      </c>
      <c r="E20" s="174">
        <f t="shared" si="0"/>
        <v>3567099.6353997951</v>
      </c>
      <c r="F20" s="137"/>
      <c r="G20" s="35">
        <v>2519827.9001373951</v>
      </c>
    </row>
    <row r="21" spans="1:7" ht="15" thickBot="1" x14ac:dyDescent="0.4">
      <c r="A21" s="177">
        <v>12</v>
      </c>
      <c r="B21" s="178">
        <v>46167</v>
      </c>
      <c r="C21" s="179">
        <f>'ML Non-FGD'!O53</f>
        <v>3262891.1888372544</v>
      </c>
      <c r="D21" s="179">
        <v>0</v>
      </c>
      <c r="E21" s="180">
        <f t="shared" si="0"/>
        <v>3262891.1888372544</v>
      </c>
      <c r="F21" s="137"/>
      <c r="G21" s="172">
        <v>2514283.5763820051</v>
      </c>
    </row>
    <row r="22" spans="1:7" ht="15" thickTop="1" x14ac:dyDescent="0.35">
      <c r="A22" s="33"/>
      <c r="B22" s="176"/>
      <c r="C22" s="173"/>
      <c r="D22" s="175"/>
      <c r="E22" s="137"/>
      <c r="F22" s="137"/>
      <c r="G22" s="33"/>
    </row>
    <row r="23" spans="1:7" ht="17" x14ac:dyDescent="0.6">
      <c r="A23" s="170">
        <v>13</v>
      </c>
      <c r="B23" s="165" t="s">
        <v>3038</v>
      </c>
      <c r="C23" s="181">
        <f>SUM(C10:C21)</f>
        <v>38155999.467341177</v>
      </c>
      <c r="D23" s="181">
        <f>SUM(D10:D21)</f>
        <v>180721.49000000002</v>
      </c>
      <c r="E23" s="181">
        <f>SUM(E10:E21)</f>
        <v>37975277.977341168</v>
      </c>
      <c r="F23" s="182"/>
      <c r="G23" s="183">
        <f>SUM(G10:G21)</f>
        <v>31124471.986020446</v>
      </c>
    </row>
  </sheetData>
  <mergeCells count="3">
    <mergeCell ref="A1:E1"/>
    <mergeCell ref="A2:E2"/>
    <mergeCell ref="A3:E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F9F4E-0160-4DF9-ADBC-35E9B6B81CF2}">
  <dimension ref="A1:IX420"/>
  <sheetViews>
    <sheetView topLeftCell="H1" workbookViewId="0">
      <selection sqref="A1:XFD1048576"/>
    </sheetView>
  </sheetViews>
  <sheetFormatPr defaultRowHeight="13" x14ac:dyDescent="0.3"/>
  <cols>
    <col min="1" max="1" width="2.26953125" style="74" customWidth="1"/>
    <col min="2" max="2" width="39.54296875" style="74" customWidth="1"/>
    <col min="3" max="3" width="4.54296875" style="74" customWidth="1"/>
    <col min="4" max="4" width="0.7265625" style="74" customWidth="1"/>
    <col min="5" max="5" width="12.26953125" style="74" customWidth="1"/>
    <col min="6" max="6" width="0.7265625" style="74" customWidth="1"/>
    <col min="7" max="7" width="12.26953125" style="74" customWidth="1"/>
    <col min="8" max="8" width="0.7265625" style="74" customWidth="1"/>
    <col min="9" max="9" width="12.26953125" style="74" customWidth="1"/>
    <col min="10" max="10" width="0.7265625" style="74" customWidth="1"/>
    <col min="11" max="11" width="12.26953125" style="74" customWidth="1"/>
    <col min="12" max="12" width="0.7265625" style="74" customWidth="1"/>
    <col min="13" max="13" width="12.26953125" style="74" customWidth="1"/>
    <col min="14" max="14" width="0.453125" style="74" customWidth="1"/>
    <col min="15" max="15" width="12.26953125" style="74" customWidth="1"/>
    <col min="16" max="16" width="0.7265625" style="74" customWidth="1"/>
    <col min="17" max="17" width="12.26953125" style="74" customWidth="1"/>
    <col min="18" max="18" width="0.7265625" style="74" customWidth="1"/>
    <col min="19" max="19" width="12.26953125" style="74" customWidth="1"/>
    <col min="20" max="20" width="0.7265625" style="74" customWidth="1"/>
    <col min="21" max="21" width="12.26953125" style="74" customWidth="1"/>
    <col min="22" max="22" width="0.7265625" style="74" customWidth="1"/>
    <col min="23" max="23" width="12.26953125" style="74" customWidth="1"/>
    <col min="24" max="24" width="0.7265625" style="74" customWidth="1"/>
    <col min="25" max="25" width="12.26953125" style="74" customWidth="1"/>
    <col min="26" max="26" width="0.7265625" style="74" customWidth="1"/>
    <col min="27" max="27" width="12.26953125" style="74" customWidth="1"/>
    <col min="28" max="28" width="0.7265625" style="74" customWidth="1"/>
    <col min="29" max="29" width="12.26953125" style="74" customWidth="1"/>
    <col min="30" max="30" width="0.7265625" style="74" customWidth="1"/>
    <col min="31" max="31" width="12.26953125" style="74" customWidth="1"/>
    <col min="32" max="32" width="0.7265625" style="74" customWidth="1"/>
    <col min="33" max="33" width="12.26953125" style="74" customWidth="1"/>
    <col min="34" max="34" width="0.7265625" style="74" customWidth="1"/>
    <col min="35" max="35" width="12.26953125" style="74" customWidth="1"/>
    <col min="36" max="36" width="0.7265625" style="74" customWidth="1"/>
    <col min="37" max="37" width="12.26953125" style="74" customWidth="1"/>
    <col min="38" max="38" width="0.7265625" style="74" customWidth="1"/>
    <col min="39" max="39" width="12.26953125" style="74" customWidth="1"/>
    <col min="40" max="40" width="0.7265625" style="74" customWidth="1"/>
    <col min="41" max="41" width="12.26953125" style="74" customWidth="1"/>
    <col min="42" max="42" width="0.7265625" style="74" customWidth="1"/>
    <col min="43" max="43" width="12.26953125" style="74" customWidth="1"/>
    <col min="44" max="44" width="0.7265625" style="74" customWidth="1"/>
    <col min="45" max="45" width="12.26953125" style="74" customWidth="1"/>
    <col min="46" max="46" width="0.7265625" style="74" customWidth="1"/>
    <col min="47" max="47" width="12.26953125" style="74" customWidth="1"/>
    <col min="48" max="48" width="0.7265625" style="74" customWidth="1"/>
    <col min="49" max="49" width="12.26953125" style="74" customWidth="1"/>
    <col min="50" max="50" width="0.7265625" style="74" customWidth="1"/>
    <col min="51" max="51" width="12.26953125" style="74" customWidth="1"/>
    <col min="52" max="52" width="0.7265625" style="74" customWidth="1"/>
    <col min="53" max="53" width="12.26953125" style="74" customWidth="1"/>
    <col min="54" max="54" width="0.7265625" style="74" customWidth="1"/>
    <col min="55" max="55" width="12.26953125" style="74" customWidth="1"/>
    <col min="56" max="58" width="0.7265625" style="74" customWidth="1"/>
    <col min="59" max="59" width="12.26953125" style="74" customWidth="1"/>
    <col min="60" max="61" width="0.7265625" style="74" customWidth="1"/>
    <col min="62" max="258" width="9.1796875" style="72"/>
    <col min="259" max="259" width="2.26953125" style="72" customWidth="1"/>
    <col min="260" max="260" width="39.54296875" style="72" customWidth="1"/>
    <col min="261" max="261" width="4.54296875" style="72" customWidth="1"/>
    <col min="262" max="262" width="0.7265625" style="72" customWidth="1"/>
    <col min="263" max="263" width="12.26953125" style="72" customWidth="1"/>
    <col min="264" max="264" width="0.7265625" style="72" customWidth="1"/>
    <col min="265" max="265" width="12.26953125" style="72" customWidth="1"/>
    <col min="266" max="266" width="0.7265625" style="72" customWidth="1"/>
    <col min="267" max="267" width="12.26953125" style="72" customWidth="1"/>
    <col min="268" max="268" width="0.7265625" style="72" customWidth="1"/>
    <col min="269" max="269" width="12.26953125" style="72" customWidth="1"/>
    <col min="270" max="270" width="0.7265625" style="72" customWidth="1"/>
    <col min="271" max="271" width="12.26953125" style="72" customWidth="1"/>
    <col min="272" max="272" width="0.7265625" style="72" customWidth="1"/>
    <col min="273" max="273" width="12.26953125" style="72" customWidth="1"/>
    <col min="274" max="274" width="0.7265625" style="72" customWidth="1"/>
    <col min="275" max="275" width="12.26953125" style="72" customWidth="1"/>
    <col min="276" max="276" width="0.7265625" style="72" customWidth="1"/>
    <col min="277" max="277" width="12.26953125" style="72" customWidth="1"/>
    <col min="278" max="278" width="0.7265625" style="72" customWidth="1"/>
    <col min="279" max="279" width="12.26953125" style="72" customWidth="1"/>
    <col min="280" max="280" width="0.7265625" style="72" customWidth="1"/>
    <col min="281" max="281" width="12.26953125" style="72" customWidth="1"/>
    <col min="282" max="282" width="0.7265625" style="72" customWidth="1"/>
    <col min="283" max="283" width="12.26953125" style="72" customWidth="1"/>
    <col min="284" max="284" width="0.7265625" style="72" customWidth="1"/>
    <col min="285" max="285" width="12.26953125" style="72" customWidth="1"/>
    <col min="286" max="286" width="0.7265625" style="72" customWidth="1"/>
    <col min="287" max="287" width="12.26953125" style="72" customWidth="1"/>
    <col min="288" max="288" width="0.7265625" style="72" customWidth="1"/>
    <col min="289" max="289" width="12.26953125" style="72" customWidth="1"/>
    <col min="290" max="290" width="0.7265625" style="72" customWidth="1"/>
    <col min="291" max="291" width="12.26953125" style="72" customWidth="1"/>
    <col min="292" max="292" width="0.7265625" style="72" customWidth="1"/>
    <col min="293" max="293" width="12.26953125" style="72" customWidth="1"/>
    <col min="294" max="294" width="0.7265625" style="72" customWidth="1"/>
    <col min="295" max="295" width="12.26953125" style="72" customWidth="1"/>
    <col min="296" max="296" width="0.7265625" style="72" customWidth="1"/>
    <col min="297" max="297" width="12.26953125" style="72" customWidth="1"/>
    <col min="298" max="298" width="0.7265625" style="72" customWidth="1"/>
    <col min="299" max="299" width="12.26953125" style="72" customWidth="1"/>
    <col min="300" max="300" width="0.7265625" style="72" customWidth="1"/>
    <col min="301" max="301" width="12.26953125" style="72" customWidth="1"/>
    <col min="302" max="302" width="0.7265625" style="72" customWidth="1"/>
    <col min="303" max="303" width="12.26953125" style="72" customWidth="1"/>
    <col min="304" max="304" width="0.7265625" style="72" customWidth="1"/>
    <col min="305" max="305" width="12.26953125" style="72" customWidth="1"/>
    <col min="306" max="306" width="0.7265625" style="72" customWidth="1"/>
    <col min="307" max="307" width="12.26953125" style="72" customWidth="1"/>
    <col min="308" max="308" width="0.7265625" style="72" customWidth="1"/>
    <col min="309" max="309" width="12.26953125" style="72" customWidth="1"/>
    <col min="310" max="310" width="0.7265625" style="72" customWidth="1"/>
    <col min="311" max="311" width="12.26953125" style="72" customWidth="1"/>
    <col min="312" max="314" width="0.7265625" style="72" customWidth="1"/>
    <col min="315" max="315" width="12.26953125" style="72" customWidth="1"/>
    <col min="316" max="317" width="0.7265625" style="72" customWidth="1"/>
    <col min="318" max="514" width="9.1796875" style="72"/>
    <col min="515" max="515" width="2.26953125" style="72" customWidth="1"/>
    <col min="516" max="516" width="39.54296875" style="72" customWidth="1"/>
    <col min="517" max="517" width="4.54296875" style="72" customWidth="1"/>
    <col min="518" max="518" width="0.7265625" style="72" customWidth="1"/>
    <col min="519" max="519" width="12.26953125" style="72" customWidth="1"/>
    <col min="520" max="520" width="0.7265625" style="72" customWidth="1"/>
    <col min="521" max="521" width="12.26953125" style="72" customWidth="1"/>
    <col min="522" max="522" width="0.7265625" style="72" customWidth="1"/>
    <col min="523" max="523" width="12.26953125" style="72" customWidth="1"/>
    <col min="524" max="524" width="0.7265625" style="72" customWidth="1"/>
    <col min="525" max="525" width="12.26953125" style="72" customWidth="1"/>
    <col min="526" max="526" width="0.7265625" style="72" customWidth="1"/>
    <col min="527" max="527" width="12.26953125" style="72" customWidth="1"/>
    <col min="528" max="528" width="0.7265625" style="72" customWidth="1"/>
    <col min="529" max="529" width="12.26953125" style="72" customWidth="1"/>
    <col min="530" max="530" width="0.7265625" style="72" customWidth="1"/>
    <col min="531" max="531" width="12.26953125" style="72" customWidth="1"/>
    <col min="532" max="532" width="0.7265625" style="72" customWidth="1"/>
    <col min="533" max="533" width="12.26953125" style="72" customWidth="1"/>
    <col min="534" max="534" width="0.7265625" style="72" customWidth="1"/>
    <col min="535" max="535" width="12.26953125" style="72" customWidth="1"/>
    <col min="536" max="536" width="0.7265625" style="72" customWidth="1"/>
    <col min="537" max="537" width="12.26953125" style="72" customWidth="1"/>
    <col min="538" max="538" width="0.7265625" style="72" customWidth="1"/>
    <col min="539" max="539" width="12.26953125" style="72" customWidth="1"/>
    <col min="540" max="540" width="0.7265625" style="72" customWidth="1"/>
    <col min="541" max="541" width="12.26953125" style="72" customWidth="1"/>
    <col min="542" max="542" width="0.7265625" style="72" customWidth="1"/>
    <col min="543" max="543" width="12.26953125" style="72" customWidth="1"/>
    <col min="544" max="544" width="0.7265625" style="72" customWidth="1"/>
    <col min="545" max="545" width="12.26953125" style="72" customWidth="1"/>
    <col min="546" max="546" width="0.7265625" style="72" customWidth="1"/>
    <col min="547" max="547" width="12.26953125" style="72" customWidth="1"/>
    <col min="548" max="548" width="0.7265625" style="72" customWidth="1"/>
    <col min="549" max="549" width="12.26953125" style="72" customWidth="1"/>
    <col min="550" max="550" width="0.7265625" style="72" customWidth="1"/>
    <col min="551" max="551" width="12.26953125" style="72" customWidth="1"/>
    <col min="552" max="552" width="0.7265625" style="72" customWidth="1"/>
    <col min="553" max="553" width="12.26953125" style="72" customWidth="1"/>
    <col min="554" max="554" width="0.7265625" style="72" customWidth="1"/>
    <col min="555" max="555" width="12.26953125" style="72" customWidth="1"/>
    <col min="556" max="556" width="0.7265625" style="72" customWidth="1"/>
    <col min="557" max="557" width="12.26953125" style="72" customWidth="1"/>
    <col min="558" max="558" width="0.7265625" style="72" customWidth="1"/>
    <col min="559" max="559" width="12.26953125" style="72" customWidth="1"/>
    <col min="560" max="560" width="0.7265625" style="72" customWidth="1"/>
    <col min="561" max="561" width="12.26953125" style="72" customWidth="1"/>
    <col min="562" max="562" width="0.7265625" style="72" customWidth="1"/>
    <col min="563" max="563" width="12.26953125" style="72" customWidth="1"/>
    <col min="564" max="564" width="0.7265625" style="72" customWidth="1"/>
    <col min="565" max="565" width="12.26953125" style="72" customWidth="1"/>
    <col min="566" max="566" width="0.7265625" style="72" customWidth="1"/>
    <col min="567" max="567" width="12.26953125" style="72" customWidth="1"/>
    <col min="568" max="570" width="0.7265625" style="72" customWidth="1"/>
    <col min="571" max="571" width="12.26953125" style="72" customWidth="1"/>
    <col min="572" max="573" width="0.7265625" style="72" customWidth="1"/>
    <col min="574" max="770" width="9.1796875" style="72"/>
    <col min="771" max="771" width="2.26953125" style="72" customWidth="1"/>
    <col min="772" max="772" width="39.54296875" style="72" customWidth="1"/>
    <col min="773" max="773" width="4.54296875" style="72" customWidth="1"/>
    <col min="774" max="774" width="0.7265625" style="72" customWidth="1"/>
    <col min="775" max="775" width="12.26953125" style="72" customWidth="1"/>
    <col min="776" max="776" width="0.7265625" style="72" customWidth="1"/>
    <col min="777" max="777" width="12.26953125" style="72" customWidth="1"/>
    <col min="778" max="778" width="0.7265625" style="72" customWidth="1"/>
    <col min="779" max="779" width="12.26953125" style="72" customWidth="1"/>
    <col min="780" max="780" width="0.7265625" style="72" customWidth="1"/>
    <col min="781" max="781" width="12.26953125" style="72" customWidth="1"/>
    <col min="782" max="782" width="0.7265625" style="72" customWidth="1"/>
    <col min="783" max="783" width="12.26953125" style="72" customWidth="1"/>
    <col min="784" max="784" width="0.7265625" style="72" customWidth="1"/>
    <col min="785" max="785" width="12.26953125" style="72" customWidth="1"/>
    <col min="786" max="786" width="0.7265625" style="72" customWidth="1"/>
    <col min="787" max="787" width="12.26953125" style="72" customWidth="1"/>
    <col min="788" max="788" width="0.7265625" style="72" customWidth="1"/>
    <col min="789" max="789" width="12.26953125" style="72" customWidth="1"/>
    <col min="790" max="790" width="0.7265625" style="72" customWidth="1"/>
    <col min="791" max="791" width="12.26953125" style="72" customWidth="1"/>
    <col min="792" max="792" width="0.7265625" style="72" customWidth="1"/>
    <col min="793" max="793" width="12.26953125" style="72" customWidth="1"/>
    <col min="794" max="794" width="0.7265625" style="72" customWidth="1"/>
    <col min="795" max="795" width="12.26953125" style="72" customWidth="1"/>
    <col min="796" max="796" width="0.7265625" style="72" customWidth="1"/>
    <col min="797" max="797" width="12.26953125" style="72" customWidth="1"/>
    <col min="798" max="798" width="0.7265625" style="72" customWidth="1"/>
    <col min="799" max="799" width="12.26953125" style="72" customWidth="1"/>
    <col min="800" max="800" width="0.7265625" style="72" customWidth="1"/>
    <col min="801" max="801" width="12.26953125" style="72" customWidth="1"/>
    <col min="802" max="802" width="0.7265625" style="72" customWidth="1"/>
    <col min="803" max="803" width="12.26953125" style="72" customWidth="1"/>
    <col min="804" max="804" width="0.7265625" style="72" customWidth="1"/>
    <col min="805" max="805" width="12.26953125" style="72" customWidth="1"/>
    <col min="806" max="806" width="0.7265625" style="72" customWidth="1"/>
    <col min="807" max="807" width="12.26953125" style="72" customWidth="1"/>
    <col min="808" max="808" width="0.7265625" style="72" customWidth="1"/>
    <col min="809" max="809" width="12.26953125" style="72" customWidth="1"/>
    <col min="810" max="810" width="0.7265625" style="72" customWidth="1"/>
    <col min="811" max="811" width="12.26953125" style="72" customWidth="1"/>
    <col min="812" max="812" width="0.7265625" style="72" customWidth="1"/>
    <col min="813" max="813" width="12.26953125" style="72" customWidth="1"/>
    <col min="814" max="814" width="0.7265625" style="72" customWidth="1"/>
    <col min="815" max="815" width="12.26953125" style="72" customWidth="1"/>
    <col min="816" max="816" width="0.7265625" style="72" customWidth="1"/>
    <col min="817" max="817" width="12.26953125" style="72" customWidth="1"/>
    <col min="818" max="818" width="0.7265625" style="72" customWidth="1"/>
    <col min="819" max="819" width="12.26953125" style="72" customWidth="1"/>
    <col min="820" max="820" width="0.7265625" style="72" customWidth="1"/>
    <col min="821" max="821" width="12.26953125" style="72" customWidth="1"/>
    <col min="822" max="822" width="0.7265625" style="72" customWidth="1"/>
    <col min="823" max="823" width="12.26953125" style="72" customWidth="1"/>
    <col min="824" max="826" width="0.7265625" style="72" customWidth="1"/>
    <col min="827" max="827" width="12.26953125" style="72" customWidth="1"/>
    <col min="828" max="829" width="0.7265625" style="72" customWidth="1"/>
    <col min="830" max="1026" width="9.1796875" style="72"/>
    <col min="1027" max="1027" width="2.26953125" style="72" customWidth="1"/>
    <col min="1028" max="1028" width="39.54296875" style="72" customWidth="1"/>
    <col min="1029" max="1029" width="4.54296875" style="72" customWidth="1"/>
    <col min="1030" max="1030" width="0.7265625" style="72" customWidth="1"/>
    <col min="1031" max="1031" width="12.26953125" style="72" customWidth="1"/>
    <col min="1032" max="1032" width="0.7265625" style="72" customWidth="1"/>
    <col min="1033" max="1033" width="12.26953125" style="72" customWidth="1"/>
    <col min="1034" max="1034" width="0.7265625" style="72" customWidth="1"/>
    <col min="1035" max="1035" width="12.26953125" style="72" customWidth="1"/>
    <col min="1036" max="1036" width="0.7265625" style="72" customWidth="1"/>
    <col min="1037" max="1037" width="12.26953125" style="72" customWidth="1"/>
    <col min="1038" max="1038" width="0.7265625" style="72" customWidth="1"/>
    <col min="1039" max="1039" width="12.26953125" style="72" customWidth="1"/>
    <col min="1040" max="1040" width="0.7265625" style="72" customWidth="1"/>
    <col min="1041" max="1041" width="12.26953125" style="72" customWidth="1"/>
    <col min="1042" max="1042" width="0.7265625" style="72" customWidth="1"/>
    <col min="1043" max="1043" width="12.26953125" style="72" customWidth="1"/>
    <col min="1044" max="1044" width="0.7265625" style="72" customWidth="1"/>
    <col min="1045" max="1045" width="12.26953125" style="72" customWidth="1"/>
    <col min="1046" max="1046" width="0.7265625" style="72" customWidth="1"/>
    <col min="1047" max="1047" width="12.26953125" style="72" customWidth="1"/>
    <col min="1048" max="1048" width="0.7265625" style="72" customWidth="1"/>
    <col min="1049" max="1049" width="12.26953125" style="72" customWidth="1"/>
    <col min="1050" max="1050" width="0.7265625" style="72" customWidth="1"/>
    <col min="1051" max="1051" width="12.26953125" style="72" customWidth="1"/>
    <col min="1052" max="1052" width="0.7265625" style="72" customWidth="1"/>
    <col min="1053" max="1053" width="12.26953125" style="72" customWidth="1"/>
    <col min="1054" max="1054" width="0.7265625" style="72" customWidth="1"/>
    <col min="1055" max="1055" width="12.26953125" style="72" customWidth="1"/>
    <col min="1056" max="1056" width="0.7265625" style="72" customWidth="1"/>
    <col min="1057" max="1057" width="12.26953125" style="72" customWidth="1"/>
    <col min="1058" max="1058" width="0.7265625" style="72" customWidth="1"/>
    <col min="1059" max="1059" width="12.26953125" style="72" customWidth="1"/>
    <col min="1060" max="1060" width="0.7265625" style="72" customWidth="1"/>
    <col min="1061" max="1061" width="12.26953125" style="72" customWidth="1"/>
    <col min="1062" max="1062" width="0.7265625" style="72" customWidth="1"/>
    <col min="1063" max="1063" width="12.26953125" style="72" customWidth="1"/>
    <col min="1064" max="1064" width="0.7265625" style="72" customWidth="1"/>
    <col min="1065" max="1065" width="12.26953125" style="72" customWidth="1"/>
    <col min="1066" max="1066" width="0.7265625" style="72" customWidth="1"/>
    <col min="1067" max="1067" width="12.26953125" style="72" customWidth="1"/>
    <col min="1068" max="1068" width="0.7265625" style="72" customWidth="1"/>
    <col min="1069" max="1069" width="12.26953125" style="72" customWidth="1"/>
    <col min="1070" max="1070" width="0.7265625" style="72" customWidth="1"/>
    <col min="1071" max="1071" width="12.26953125" style="72" customWidth="1"/>
    <col min="1072" max="1072" width="0.7265625" style="72" customWidth="1"/>
    <col min="1073" max="1073" width="12.26953125" style="72" customWidth="1"/>
    <col min="1074" max="1074" width="0.7265625" style="72" customWidth="1"/>
    <col min="1075" max="1075" width="12.26953125" style="72" customWidth="1"/>
    <col min="1076" max="1076" width="0.7265625" style="72" customWidth="1"/>
    <col min="1077" max="1077" width="12.26953125" style="72" customWidth="1"/>
    <col min="1078" max="1078" width="0.7265625" style="72" customWidth="1"/>
    <col min="1079" max="1079" width="12.26953125" style="72" customWidth="1"/>
    <col min="1080" max="1082" width="0.7265625" style="72" customWidth="1"/>
    <col min="1083" max="1083" width="12.26953125" style="72" customWidth="1"/>
    <col min="1084" max="1085" width="0.7265625" style="72" customWidth="1"/>
    <col min="1086" max="1282" width="9.1796875" style="72"/>
    <col min="1283" max="1283" width="2.26953125" style="72" customWidth="1"/>
    <col min="1284" max="1284" width="39.54296875" style="72" customWidth="1"/>
    <col min="1285" max="1285" width="4.54296875" style="72" customWidth="1"/>
    <col min="1286" max="1286" width="0.7265625" style="72" customWidth="1"/>
    <col min="1287" max="1287" width="12.26953125" style="72" customWidth="1"/>
    <col min="1288" max="1288" width="0.7265625" style="72" customWidth="1"/>
    <col min="1289" max="1289" width="12.26953125" style="72" customWidth="1"/>
    <col min="1290" max="1290" width="0.7265625" style="72" customWidth="1"/>
    <col min="1291" max="1291" width="12.26953125" style="72" customWidth="1"/>
    <col min="1292" max="1292" width="0.7265625" style="72" customWidth="1"/>
    <col min="1293" max="1293" width="12.26953125" style="72" customWidth="1"/>
    <col min="1294" max="1294" width="0.7265625" style="72" customWidth="1"/>
    <col min="1295" max="1295" width="12.26953125" style="72" customWidth="1"/>
    <col min="1296" max="1296" width="0.7265625" style="72" customWidth="1"/>
    <col min="1297" max="1297" width="12.26953125" style="72" customWidth="1"/>
    <col min="1298" max="1298" width="0.7265625" style="72" customWidth="1"/>
    <col min="1299" max="1299" width="12.26953125" style="72" customWidth="1"/>
    <col min="1300" max="1300" width="0.7265625" style="72" customWidth="1"/>
    <col min="1301" max="1301" width="12.26953125" style="72" customWidth="1"/>
    <col min="1302" max="1302" width="0.7265625" style="72" customWidth="1"/>
    <col min="1303" max="1303" width="12.26953125" style="72" customWidth="1"/>
    <col min="1304" max="1304" width="0.7265625" style="72" customWidth="1"/>
    <col min="1305" max="1305" width="12.26953125" style="72" customWidth="1"/>
    <col min="1306" max="1306" width="0.7265625" style="72" customWidth="1"/>
    <col min="1307" max="1307" width="12.26953125" style="72" customWidth="1"/>
    <col min="1308" max="1308" width="0.7265625" style="72" customWidth="1"/>
    <col min="1309" max="1309" width="12.26953125" style="72" customWidth="1"/>
    <col min="1310" max="1310" width="0.7265625" style="72" customWidth="1"/>
    <col min="1311" max="1311" width="12.26953125" style="72" customWidth="1"/>
    <col min="1312" max="1312" width="0.7265625" style="72" customWidth="1"/>
    <col min="1313" max="1313" width="12.26953125" style="72" customWidth="1"/>
    <col min="1314" max="1314" width="0.7265625" style="72" customWidth="1"/>
    <col min="1315" max="1315" width="12.26953125" style="72" customWidth="1"/>
    <col min="1316" max="1316" width="0.7265625" style="72" customWidth="1"/>
    <col min="1317" max="1317" width="12.26953125" style="72" customWidth="1"/>
    <col min="1318" max="1318" width="0.7265625" style="72" customWidth="1"/>
    <col min="1319" max="1319" width="12.26953125" style="72" customWidth="1"/>
    <col min="1320" max="1320" width="0.7265625" style="72" customWidth="1"/>
    <col min="1321" max="1321" width="12.26953125" style="72" customWidth="1"/>
    <col min="1322" max="1322" width="0.7265625" style="72" customWidth="1"/>
    <col min="1323" max="1323" width="12.26953125" style="72" customWidth="1"/>
    <col min="1324" max="1324" width="0.7265625" style="72" customWidth="1"/>
    <col min="1325" max="1325" width="12.26953125" style="72" customWidth="1"/>
    <col min="1326" max="1326" width="0.7265625" style="72" customWidth="1"/>
    <col min="1327" max="1327" width="12.26953125" style="72" customWidth="1"/>
    <col min="1328" max="1328" width="0.7265625" style="72" customWidth="1"/>
    <col min="1329" max="1329" width="12.26953125" style="72" customWidth="1"/>
    <col min="1330" max="1330" width="0.7265625" style="72" customWidth="1"/>
    <col min="1331" max="1331" width="12.26953125" style="72" customWidth="1"/>
    <col min="1332" max="1332" width="0.7265625" style="72" customWidth="1"/>
    <col min="1333" max="1333" width="12.26953125" style="72" customWidth="1"/>
    <col min="1334" max="1334" width="0.7265625" style="72" customWidth="1"/>
    <col min="1335" max="1335" width="12.26953125" style="72" customWidth="1"/>
    <col min="1336" max="1338" width="0.7265625" style="72" customWidth="1"/>
    <col min="1339" max="1339" width="12.26953125" style="72" customWidth="1"/>
    <col min="1340" max="1341" width="0.7265625" style="72" customWidth="1"/>
    <col min="1342" max="1538" width="9.1796875" style="72"/>
    <col min="1539" max="1539" width="2.26953125" style="72" customWidth="1"/>
    <col min="1540" max="1540" width="39.54296875" style="72" customWidth="1"/>
    <col min="1541" max="1541" width="4.54296875" style="72" customWidth="1"/>
    <col min="1542" max="1542" width="0.7265625" style="72" customWidth="1"/>
    <col min="1543" max="1543" width="12.26953125" style="72" customWidth="1"/>
    <col min="1544" max="1544" width="0.7265625" style="72" customWidth="1"/>
    <col min="1545" max="1545" width="12.26953125" style="72" customWidth="1"/>
    <col min="1546" max="1546" width="0.7265625" style="72" customWidth="1"/>
    <col min="1547" max="1547" width="12.26953125" style="72" customWidth="1"/>
    <col min="1548" max="1548" width="0.7265625" style="72" customWidth="1"/>
    <col min="1549" max="1549" width="12.26953125" style="72" customWidth="1"/>
    <col min="1550" max="1550" width="0.7265625" style="72" customWidth="1"/>
    <col min="1551" max="1551" width="12.26953125" style="72" customWidth="1"/>
    <col min="1552" max="1552" width="0.7265625" style="72" customWidth="1"/>
    <col min="1553" max="1553" width="12.26953125" style="72" customWidth="1"/>
    <col min="1554" max="1554" width="0.7265625" style="72" customWidth="1"/>
    <col min="1555" max="1555" width="12.26953125" style="72" customWidth="1"/>
    <col min="1556" max="1556" width="0.7265625" style="72" customWidth="1"/>
    <col min="1557" max="1557" width="12.26953125" style="72" customWidth="1"/>
    <col min="1558" max="1558" width="0.7265625" style="72" customWidth="1"/>
    <col min="1559" max="1559" width="12.26953125" style="72" customWidth="1"/>
    <col min="1560" max="1560" width="0.7265625" style="72" customWidth="1"/>
    <col min="1561" max="1561" width="12.26953125" style="72" customWidth="1"/>
    <col min="1562" max="1562" width="0.7265625" style="72" customWidth="1"/>
    <col min="1563" max="1563" width="12.26953125" style="72" customWidth="1"/>
    <col min="1564" max="1564" width="0.7265625" style="72" customWidth="1"/>
    <col min="1565" max="1565" width="12.26953125" style="72" customWidth="1"/>
    <col min="1566" max="1566" width="0.7265625" style="72" customWidth="1"/>
    <col min="1567" max="1567" width="12.26953125" style="72" customWidth="1"/>
    <col min="1568" max="1568" width="0.7265625" style="72" customWidth="1"/>
    <col min="1569" max="1569" width="12.26953125" style="72" customWidth="1"/>
    <col min="1570" max="1570" width="0.7265625" style="72" customWidth="1"/>
    <col min="1571" max="1571" width="12.26953125" style="72" customWidth="1"/>
    <col min="1572" max="1572" width="0.7265625" style="72" customWidth="1"/>
    <col min="1573" max="1573" width="12.26953125" style="72" customWidth="1"/>
    <col min="1574" max="1574" width="0.7265625" style="72" customWidth="1"/>
    <col min="1575" max="1575" width="12.26953125" style="72" customWidth="1"/>
    <col min="1576" max="1576" width="0.7265625" style="72" customWidth="1"/>
    <col min="1577" max="1577" width="12.26953125" style="72" customWidth="1"/>
    <col min="1578" max="1578" width="0.7265625" style="72" customWidth="1"/>
    <col min="1579" max="1579" width="12.26953125" style="72" customWidth="1"/>
    <col min="1580" max="1580" width="0.7265625" style="72" customWidth="1"/>
    <col min="1581" max="1581" width="12.26953125" style="72" customWidth="1"/>
    <col min="1582" max="1582" width="0.7265625" style="72" customWidth="1"/>
    <col min="1583" max="1583" width="12.26953125" style="72" customWidth="1"/>
    <col min="1584" max="1584" width="0.7265625" style="72" customWidth="1"/>
    <col min="1585" max="1585" width="12.26953125" style="72" customWidth="1"/>
    <col min="1586" max="1586" width="0.7265625" style="72" customWidth="1"/>
    <col min="1587" max="1587" width="12.26953125" style="72" customWidth="1"/>
    <col min="1588" max="1588" width="0.7265625" style="72" customWidth="1"/>
    <col min="1589" max="1589" width="12.26953125" style="72" customWidth="1"/>
    <col min="1590" max="1590" width="0.7265625" style="72" customWidth="1"/>
    <col min="1591" max="1591" width="12.26953125" style="72" customWidth="1"/>
    <col min="1592" max="1594" width="0.7265625" style="72" customWidth="1"/>
    <col min="1595" max="1595" width="12.26953125" style="72" customWidth="1"/>
    <col min="1596" max="1597" width="0.7265625" style="72" customWidth="1"/>
    <col min="1598" max="1794" width="9.1796875" style="72"/>
    <col min="1795" max="1795" width="2.26953125" style="72" customWidth="1"/>
    <col min="1796" max="1796" width="39.54296875" style="72" customWidth="1"/>
    <col min="1797" max="1797" width="4.54296875" style="72" customWidth="1"/>
    <col min="1798" max="1798" width="0.7265625" style="72" customWidth="1"/>
    <col min="1799" max="1799" width="12.26953125" style="72" customWidth="1"/>
    <col min="1800" max="1800" width="0.7265625" style="72" customWidth="1"/>
    <col min="1801" max="1801" width="12.26953125" style="72" customWidth="1"/>
    <col min="1802" max="1802" width="0.7265625" style="72" customWidth="1"/>
    <col min="1803" max="1803" width="12.26953125" style="72" customWidth="1"/>
    <col min="1804" max="1804" width="0.7265625" style="72" customWidth="1"/>
    <col min="1805" max="1805" width="12.26953125" style="72" customWidth="1"/>
    <col min="1806" max="1806" width="0.7265625" style="72" customWidth="1"/>
    <col min="1807" max="1807" width="12.26953125" style="72" customWidth="1"/>
    <col min="1808" max="1808" width="0.7265625" style="72" customWidth="1"/>
    <col min="1809" max="1809" width="12.26953125" style="72" customWidth="1"/>
    <col min="1810" max="1810" width="0.7265625" style="72" customWidth="1"/>
    <col min="1811" max="1811" width="12.26953125" style="72" customWidth="1"/>
    <col min="1812" max="1812" width="0.7265625" style="72" customWidth="1"/>
    <col min="1813" max="1813" width="12.26953125" style="72" customWidth="1"/>
    <col min="1814" max="1814" width="0.7265625" style="72" customWidth="1"/>
    <col min="1815" max="1815" width="12.26953125" style="72" customWidth="1"/>
    <col min="1816" max="1816" width="0.7265625" style="72" customWidth="1"/>
    <col min="1817" max="1817" width="12.26953125" style="72" customWidth="1"/>
    <col min="1818" max="1818" width="0.7265625" style="72" customWidth="1"/>
    <col min="1819" max="1819" width="12.26953125" style="72" customWidth="1"/>
    <col min="1820" max="1820" width="0.7265625" style="72" customWidth="1"/>
    <col min="1821" max="1821" width="12.26953125" style="72" customWidth="1"/>
    <col min="1822" max="1822" width="0.7265625" style="72" customWidth="1"/>
    <col min="1823" max="1823" width="12.26953125" style="72" customWidth="1"/>
    <col min="1824" max="1824" width="0.7265625" style="72" customWidth="1"/>
    <col min="1825" max="1825" width="12.26953125" style="72" customWidth="1"/>
    <col min="1826" max="1826" width="0.7265625" style="72" customWidth="1"/>
    <col min="1827" max="1827" width="12.26953125" style="72" customWidth="1"/>
    <col min="1828" max="1828" width="0.7265625" style="72" customWidth="1"/>
    <col min="1829" max="1829" width="12.26953125" style="72" customWidth="1"/>
    <col min="1830" max="1830" width="0.7265625" style="72" customWidth="1"/>
    <col min="1831" max="1831" width="12.26953125" style="72" customWidth="1"/>
    <col min="1832" max="1832" width="0.7265625" style="72" customWidth="1"/>
    <col min="1833" max="1833" width="12.26953125" style="72" customWidth="1"/>
    <col min="1834" max="1834" width="0.7265625" style="72" customWidth="1"/>
    <col min="1835" max="1835" width="12.26953125" style="72" customWidth="1"/>
    <col min="1836" max="1836" width="0.7265625" style="72" customWidth="1"/>
    <col min="1837" max="1837" width="12.26953125" style="72" customWidth="1"/>
    <col min="1838" max="1838" width="0.7265625" style="72" customWidth="1"/>
    <col min="1839" max="1839" width="12.26953125" style="72" customWidth="1"/>
    <col min="1840" max="1840" width="0.7265625" style="72" customWidth="1"/>
    <col min="1841" max="1841" width="12.26953125" style="72" customWidth="1"/>
    <col min="1842" max="1842" width="0.7265625" style="72" customWidth="1"/>
    <col min="1843" max="1843" width="12.26953125" style="72" customWidth="1"/>
    <col min="1844" max="1844" width="0.7265625" style="72" customWidth="1"/>
    <col min="1845" max="1845" width="12.26953125" style="72" customWidth="1"/>
    <col min="1846" max="1846" width="0.7265625" style="72" customWidth="1"/>
    <col min="1847" max="1847" width="12.26953125" style="72" customWidth="1"/>
    <col min="1848" max="1850" width="0.7265625" style="72" customWidth="1"/>
    <col min="1851" max="1851" width="12.26953125" style="72" customWidth="1"/>
    <col min="1852" max="1853" width="0.7265625" style="72" customWidth="1"/>
    <col min="1854" max="2050" width="9.1796875" style="72"/>
    <col min="2051" max="2051" width="2.26953125" style="72" customWidth="1"/>
    <col min="2052" max="2052" width="39.54296875" style="72" customWidth="1"/>
    <col min="2053" max="2053" width="4.54296875" style="72" customWidth="1"/>
    <col min="2054" max="2054" width="0.7265625" style="72" customWidth="1"/>
    <col min="2055" max="2055" width="12.26953125" style="72" customWidth="1"/>
    <col min="2056" max="2056" width="0.7265625" style="72" customWidth="1"/>
    <col min="2057" max="2057" width="12.26953125" style="72" customWidth="1"/>
    <col min="2058" max="2058" width="0.7265625" style="72" customWidth="1"/>
    <col min="2059" max="2059" width="12.26953125" style="72" customWidth="1"/>
    <col min="2060" max="2060" width="0.7265625" style="72" customWidth="1"/>
    <col min="2061" max="2061" width="12.26953125" style="72" customWidth="1"/>
    <col min="2062" max="2062" width="0.7265625" style="72" customWidth="1"/>
    <col min="2063" max="2063" width="12.26953125" style="72" customWidth="1"/>
    <col min="2064" max="2064" width="0.7265625" style="72" customWidth="1"/>
    <col min="2065" max="2065" width="12.26953125" style="72" customWidth="1"/>
    <col min="2066" max="2066" width="0.7265625" style="72" customWidth="1"/>
    <col min="2067" max="2067" width="12.26953125" style="72" customWidth="1"/>
    <col min="2068" max="2068" width="0.7265625" style="72" customWidth="1"/>
    <col min="2069" max="2069" width="12.26953125" style="72" customWidth="1"/>
    <col min="2070" max="2070" width="0.7265625" style="72" customWidth="1"/>
    <col min="2071" max="2071" width="12.26953125" style="72" customWidth="1"/>
    <col min="2072" max="2072" width="0.7265625" style="72" customWidth="1"/>
    <col min="2073" max="2073" width="12.26953125" style="72" customWidth="1"/>
    <col min="2074" max="2074" width="0.7265625" style="72" customWidth="1"/>
    <col min="2075" max="2075" width="12.26953125" style="72" customWidth="1"/>
    <col min="2076" max="2076" width="0.7265625" style="72" customWidth="1"/>
    <col min="2077" max="2077" width="12.26953125" style="72" customWidth="1"/>
    <col min="2078" max="2078" width="0.7265625" style="72" customWidth="1"/>
    <col min="2079" max="2079" width="12.26953125" style="72" customWidth="1"/>
    <col min="2080" max="2080" width="0.7265625" style="72" customWidth="1"/>
    <col min="2081" max="2081" width="12.26953125" style="72" customWidth="1"/>
    <col min="2082" max="2082" width="0.7265625" style="72" customWidth="1"/>
    <col min="2083" max="2083" width="12.26953125" style="72" customWidth="1"/>
    <col min="2084" max="2084" width="0.7265625" style="72" customWidth="1"/>
    <col min="2085" max="2085" width="12.26953125" style="72" customWidth="1"/>
    <col min="2086" max="2086" width="0.7265625" style="72" customWidth="1"/>
    <col min="2087" max="2087" width="12.26953125" style="72" customWidth="1"/>
    <col min="2088" max="2088" width="0.7265625" style="72" customWidth="1"/>
    <col min="2089" max="2089" width="12.26953125" style="72" customWidth="1"/>
    <col min="2090" max="2090" width="0.7265625" style="72" customWidth="1"/>
    <col min="2091" max="2091" width="12.26953125" style="72" customWidth="1"/>
    <col min="2092" max="2092" width="0.7265625" style="72" customWidth="1"/>
    <col min="2093" max="2093" width="12.26953125" style="72" customWidth="1"/>
    <col min="2094" max="2094" width="0.7265625" style="72" customWidth="1"/>
    <col min="2095" max="2095" width="12.26953125" style="72" customWidth="1"/>
    <col min="2096" max="2096" width="0.7265625" style="72" customWidth="1"/>
    <col min="2097" max="2097" width="12.26953125" style="72" customWidth="1"/>
    <col min="2098" max="2098" width="0.7265625" style="72" customWidth="1"/>
    <col min="2099" max="2099" width="12.26953125" style="72" customWidth="1"/>
    <col min="2100" max="2100" width="0.7265625" style="72" customWidth="1"/>
    <col min="2101" max="2101" width="12.26953125" style="72" customWidth="1"/>
    <col min="2102" max="2102" width="0.7265625" style="72" customWidth="1"/>
    <col min="2103" max="2103" width="12.26953125" style="72" customWidth="1"/>
    <col min="2104" max="2106" width="0.7265625" style="72" customWidth="1"/>
    <col min="2107" max="2107" width="12.26953125" style="72" customWidth="1"/>
    <col min="2108" max="2109" width="0.7265625" style="72" customWidth="1"/>
    <col min="2110" max="2306" width="9.1796875" style="72"/>
    <col min="2307" max="2307" width="2.26953125" style="72" customWidth="1"/>
    <col min="2308" max="2308" width="39.54296875" style="72" customWidth="1"/>
    <col min="2309" max="2309" width="4.54296875" style="72" customWidth="1"/>
    <col min="2310" max="2310" width="0.7265625" style="72" customWidth="1"/>
    <col min="2311" max="2311" width="12.26953125" style="72" customWidth="1"/>
    <col min="2312" max="2312" width="0.7265625" style="72" customWidth="1"/>
    <col min="2313" max="2313" width="12.26953125" style="72" customWidth="1"/>
    <col min="2314" max="2314" width="0.7265625" style="72" customWidth="1"/>
    <col min="2315" max="2315" width="12.26953125" style="72" customWidth="1"/>
    <col min="2316" max="2316" width="0.7265625" style="72" customWidth="1"/>
    <col min="2317" max="2317" width="12.26953125" style="72" customWidth="1"/>
    <col min="2318" max="2318" width="0.7265625" style="72" customWidth="1"/>
    <col min="2319" max="2319" width="12.26953125" style="72" customWidth="1"/>
    <col min="2320" max="2320" width="0.7265625" style="72" customWidth="1"/>
    <col min="2321" max="2321" width="12.26953125" style="72" customWidth="1"/>
    <col min="2322" max="2322" width="0.7265625" style="72" customWidth="1"/>
    <col min="2323" max="2323" width="12.26953125" style="72" customWidth="1"/>
    <col min="2324" max="2324" width="0.7265625" style="72" customWidth="1"/>
    <col min="2325" max="2325" width="12.26953125" style="72" customWidth="1"/>
    <col min="2326" max="2326" width="0.7265625" style="72" customWidth="1"/>
    <col min="2327" max="2327" width="12.26953125" style="72" customWidth="1"/>
    <col min="2328" max="2328" width="0.7265625" style="72" customWidth="1"/>
    <col min="2329" max="2329" width="12.26953125" style="72" customWidth="1"/>
    <col min="2330" max="2330" width="0.7265625" style="72" customWidth="1"/>
    <col min="2331" max="2331" width="12.26953125" style="72" customWidth="1"/>
    <col min="2332" max="2332" width="0.7265625" style="72" customWidth="1"/>
    <col min="2333" max="2333" width="12.26953125" style="72" customWidth="1"/>
    <col min="2334" max="2334" width="0.7265625" style="72" customWidth="1"/>
    <col min="2335" max="2335" width="12.26953125" style="72" customWidth="1"/>
    <col min="2336" max="2336" width="0.7265625" style="72" customWidth="1"/>
    <col min="2337" max="2337" width="12.26953125" style="72" customWidth="1"/>
    <col min="2338" max="2338" width="0.7265625" style="72" customWidth="1"/>
    <col min="2339" max="2339" width="12.26953125" style="72" customWidth="1"/>
    <col min="2340" max="2340" width="0.7265625" style="72" customWidth="1"/>
    <col min="2341" max="2341" width="12.26953125" style="72" customWidth="1"/>
    <col min="2342" max="2342" width="0.7265625" style="72" customWidth="1"/>
    <col min="2343" max="2343" width="12.26953125" style="72" customWidth="1"/>
    <col min="2344" max="2344" width="0.7265625" style="72" customWidth="1"/>
    <col min="2345" max="2345" width="12.26953125" style="72" customWidth="1"/>
    <col min="2346" max="2346" width="0.7265625" style="72" customWidth="1"/>
    <col min="2347" max="2347" width="12.26953125" style="72" customWidth="1"/>
    <col min="2348" max="2348" width="0.7265625" style="72" customWidth="1"/>
    <col min="2349" max="2349" width="12.26953125" style="72" customWidth="1"/>
    <col min="2350" max="2350" width="0.7265625" style="72" customWidth="1"/>
    <col min="2351" max="2351" width="12.26953125" style="72" customWidth="1"/>
    <col min="2352" max="2352" width="0.7265625" style="72" customWidth="1"/>
    <col min="2353" max="2353" width="12.26953125" style="72" customWidth="1"/>
    <col min="2354" max="2354" width="0.7265625" style="72" customWidth="1"/>
    <col min="2355" max="2355" width="12.26953125" style="72" customWidth="1"/>
    <col min="2356" max="2356" width="0.7265625" style="72" customWidth="1"/>
    <col min="2357" max="2357" width="12.26953125" style="72" customWidth="1"/>
    <col min="2358" max="2358" width="0.7265625" style="72" customWidth="1"/>
    <col min="2359" max="2359" width="12.26953125" style="72" customWidth="1"/>
    <col min="2360" max="2362" width="0.7265625" style="72" customWidth="1"/>
    <col min="2363" max="2363" width="12.26953125" style="72" customWidth="1"/>
    <col min="2364" max="2365" width="0.7265625" style="72" customWidth="1"/>
    <col min="2366" max="2562" width="9.1796875" style="72"/>
    <col min="2563" max="2563" width="2.26953125" style="72" customWidth="1"/>
    <col min="2564" max="2564" width="39.54296875" style="72" customWidth="1"/>
    <col min="2565" max="2565" width="4.54296875" style="72" customWidth="1"/>
    <col min="2566" max="2566" width="0.7265625" style="72" customWidth="1"/>
    <col min="2567" max="2567" width="12.26953125" style="72" customWidth="1"/>
    <col min="2568" max="2568" width="0.7265625" style="72" customWidth="1"/>
    <col min="2569" max="2569" width="12.26953125" style="72" customWidth="1"/>
    <col min="2570" max="2570" width="0.7265625" style="72" customWidth="1"/>
    <col min="2571" max="2571" width="12.26953125" style="72" customWidth="1"/>
    <col min="2572" max="2572" width="0.7265625" style="72" customWidth="1"/>
    <col min="2573" max="2573" width="12.26953125" style="72" customWidth="1"/>
    <col min="2574" max="2574" width="0.7265625" style="72" customWidth="1"/>
    <col min="2575" max="2575" width="12.26953125" style="72" customWidth="1"/>
    <col min="2576" max="2576" width="0.7265625" style="72" customWidth="1"/>
    <col min="2577" max="2577" width="12.26953125" style="72" customWidth="1"/>
    <col min="2578" max="2578" width="0.7265625" style="72" customWidth="1"/>
    <col min="2579" max="2579" width="12.26953125" style="72" customWidth="1"/>
    <col min="2580" max="2580" width="0.7265625" style="72" customWidth="1"/>
    <col min="2581" max="2581" width="12.26953125" style="72" customWidth="1"/>
    <col min="2582" max="2582" width="0.7265625" style="72" customWidth="1"/>
    <col min="2583" max="2583" width="12.26953125" style="72" customWidth="1"/>
    <col min="2584" max="2584" width="0.7265625" style="72" customWidth="1"/>
    <col min="2585" max="2585" width="12.26953125" style="72" customWidth="1"/>
    <col min="2586" max="2586" width="0.7265625" style="72" customWidth="1"/>
    <col min="2587" max="2587" width="12.26953125" style="72" customWidth="1"/>
    <col min="2588" max="2588" width="0.7265625" style="72" customWidth="1"/>
    <col min="2589" max="2589" width="12.26953125" style="72" customWidth="1"/>
    <col min="2590" max="2590" width="0.7265625" style="72" customWidth="1"/>
    <col min="2591" max="2591" width="12.26953125" style="72" customWidth="1"/>
    <col min="2592" max="2592" width="0.7265625" style="72" customWidth="1"/>
    <col min="2593" max="2593" width="12.26953125" style="72" customWidth="1"/>
    <col min="2594" max="2594" width="0.7265625" style="72" customWidth="1"/>
    <col min="2595" max="2595" width="12.26953125" style="72" customWidth="1"/>
    <col min="2596" max="2596" width="0.7265625" style="72" customWidth="1"/>
    <col min="2597" max="2597" width="12.26953125" style="72" customWidth="1"/>
    <col min="2598" max="2598" width="0.7265625" style="72" customWidth="1"/>
    <col min="2599" max="2599" width="12.26953125" style="72" customWidth="1"/>
    <col min="2600" max="2600" width="0.7265625" style="72" customWidth="1"/>
    <col min="2601" max="2601" width="12.26953125" style="72" customWidth="1"/>
    <col min="2602" max="2602" width="0.7265625" style="72" customWidth="1"/>
    <col min="2603" max="2603" width="12.26953125" style="72" customWidth="1"/>
    <col min="2604" max="2604" width="0.7265625" style="72" customWidth="1"/>
    <col min="2605" max="2605" width="12.26953125" style="72" customWidth="1"/>
    <col min="2606" max="2606" width="0.7265625" style="72" customWidth="1"/>
    <col min="2607" max="2607" width="12.26953125" style="72" customWidth="1"/>
    <col min="2608" max="2608" width="0.7265625" style="72" customWidth="1"/>
    <col min="2609" max="2609" width="12.26953125" style="72" customWidth="1"/>
    <col min="2610" max="2610" width="0.7265625" style="72" customWidth="1"/>
    <col min="2611" max="2611" width="12.26953125" style="72" customWidth="1"/>
    <col min="2612" max="2612" width="0.7265625" style="72" customWidth="1"/>
    <col min="2613" max="2613" width="12.26953125" style="72" customWidth="1"/>
    <col min="2614" max="2614" width="0.7265625" style="72" customWidth="1"/>
    <col min="2615" max="2615" width="12.26953125" style="72" customWidth="1"/>
    <col min="2616" max="2618" width="0.7265625" style="72" customWidth="1"/>
    <col min="2619" max="2619" width="12.26953125" style="72" customWidth="1"/>
    <col min="2620" max="2621" width="0.7265625" style="72" customWidth="1"/>
    <col min="2622" max="2818" width="9.1796875" style="72"/>
    <col min="2819" max="2819" width="2.26953125" style="72" customWidth="1"/>
    <col min="2820" max="2820" width="39.54296875" style="72" customWidth="1"/>
    <col min="2821" max="2821" width="4.54296875" style="72" customWidth="1"/>
    <col min="2822" max="2822" width="0.7265625" style="72" customWidth="1"/>
    <col min="2823" max="2823" width="12.26953125" style="72" customWidth="1"/>
    <col min="2824" max="2824" width="0.7265625" style="72" customWidth="1"/>
    <col min="2825" max="2825" width="12.26953125" style="72" customWidth="1"/>
    <col min="2826" max="2826" width="0.7265625" style="72" customWidth="1"/>
    <col min="2827" max="2827" width="12.26953125" style="72" customWidth="1"/>
    <col min="2828" max="2828" width="0.7265625" style="72" customWidth="1"/>
    <col min="2829" max="2829" width="12.26953125" style="72" customWidth="1"/>
    <col min="2830" max="2830" width="0.7265625" style="72" customWidth="1"/>
    <col min="2831" max="2831" width="12.26953125" style="72" customWidth="1"/>
    <col min="2832" max="2832" width="0.7265625" style="72" customWidth="1"/>
    <col min="2833" max="2833" width="12.26953125" style="72" customWidth="1"/>
    <col min="2834" max="2834" width="0.7265625" style="72" customWidth="1"/>
    <col min="2835" max="2835" width="12.26953125" style="72" customWidth="1"/>
    <col min="2836" max="2836" width="0.7265625" style="72" customWidth="1"/>
    <col min="2837" max="2837" width="12.26953125" style="72" customWidth="1"/>
    <col min="2838" max="2838" width="0.7265625" style="72" customWidth="1"/>
    <col min="2839" max="2839" width="12.26953125" style="72" customWidth="1"/>
    <col min="2840" max="2840" width="0.7265625" style="72" customWidth="1"/>
    <col min="2841" max="2841" width="12.26953125" style="72" customWidth="1"/>
    <col min="2842" max="2842" width="0.7265625" style="72" customWidth="1"/>
    <col min="2843" max="2843" width="12.26953125" style="72" customWidth="1"/>
    <col min="2844" max="2844" width="0.7265625" style="72" customWidth="1"/>
    <col min="2845" max="2845" width="12.26953125" style="72" customWidth="1"/>
    <col min="2846" max="2846" width="0.7265625" style="72" customWidth="1"/>
    <col min="2847" max="2847" width="12.26953125" style="72" customWidth="1"/>
    <col min="2848" max="2848" width="0.7265625" style="72" customWidth="1"/>
    <col min="2849" max="2849" width="12.26953125" style="72" customWidth="1"/>
    <col min="2850" max="2850" width="0.7265625" style="72" customWidth="1"/>
    <col min="2851" max="2851" width="12.26953125" style="72" customWidth="1"/>
    <col min="2852" max="2852" width="0.7265625" style="72" customWidth="1"/>
    <col min="2853" max="2853" width="12.26953125" style="72" customWidth="1"/>
    <col min="2854" max="2854" width="0.7265625" style="72" customWidth="1"/>
    <col min="2855" max="2855" width="12.26953125" style="72" customWidth="1"/>
    <col min="2856" max="2856" width="0.7265625" style="72" customWidth="1"/>
    <col min="2857" max="2857" width="12.26953125" style="72" customWidth="1"/>
    <col min="2858" max="2858" width="0.7265625" style="72" customWidth="1"/>
    <col min="2859" max="2859" width="12.26953125" style="72" customWidth="1"/>
    <col min="2860" max="2860" width="0.7265625" style="72" customWidth="1"/>
    <col min="2861" max="2861" width="12.26953125" style="72" customWidth="1"/>
    <col min="2862" max="2862" width="0.7265625" style="72" customWidth="1"/>
    <col min="2863" max="2863" width="12.26953125" style="72" customWidth="1"/>
    <col min="2864" max="2864" width="0.7265625" style="72" customWidth="1"/>
    <col min="2865" max="2865" width="12.26953125" style="72" customWidth="1"/>
    <col min="2866" max="2866" width="0.7265625" style="72" customWidth="1"/>
    <col min="2867" max="2867" width="12.26953125" style="72" customWidth="1"/>
    <col min="2868" max="2868" width="0.7265625" style="72" customWidth="1"/>
    <col min="2869" max="2869" width="12.26953125" style="72" customWidth="1"/>
    <col min="2870" max="2870" width="0.7265625" style="72" customWidth="1"/>
    <col min="2871" max="2871" width="12.26953125" style="72" customWidth="1"/>
    <col min="2872" max="2874" width="0.7265625" style="72" customWidth="1"/>
    <col min="2875" max="2875" width="12.26953125" style="72" customWidth="1"/>
    <col min="2876" max="2877" width="0.7265625" style="72" customWidth="1"/>
    <col min="2878" max="3074" width="9.1796875" style="72"/>
    <col min="3075" max="3075" width="2.26953125" style="72" customWidth="1"/>
    <col min="3076" max="3076" width="39.54296875" style="72" customWidth="1"/>
    <col min="3077" max="3077" width="4.54296875" style="72" customWidth="1"/>
    <col min="3078" max="3078" width="0.7265625" style="72" customWidth="1"/>
    <col min="3079" max="3079" width="12.26953125" style="72" customWidth="1"/>
    <col min="3080" max="3080" width="0.7265625" style="72" customWidth="1"/>
    <col min="3081" max="3081" width="12.26953125" style="72" customWidth="1"/>
    <col min="3082" max="3082" width="0.7265625" style="72" customWidth="1"/>
    <col min="3083" max="3083" width="12.26953125" style="72" customWidth="1"/>
    <col min="3084" max="3084" width="0.7265625" style="72" customWidth="1"/>
    <col min="3085" max="3085" width="12.26953125" style="72" customWidth="1"/>
    <col min="3086" max="3086" width="0.7265625" style="72" customWidth="1"/>
    <col min="3087" max="3087" width="12.26953125" style="72" customWidth="1"/>
    <col min="3088" max="3088" width="0.7265625" style="72" customWidth="1"/>
    <col min="3089" max="3089" width="12.26953125" style="72" customWidth="1"/>
    <col min="3090" max="3090" width="0.7265625" style="72" customWidth="1"/>
    <col min="3091" max="3091" width="12.26953125" style="72" customWidth="1"/>
    <col min="3092" max="3092" width="0.7265625" style="72" customWidth="1"/>
    <col min="3093" max="3093" width="12.26953125" style="72" customWidth="1"/>
    <col min="3094" max="3094" width="0.7265625" style="72" customWidth="1"/>
    <col min="3095" max="3095" width="12.26953125" style="72" customWidth="1"/>
    <col min="3096" max="3096" width="0.7265625" style="72" customWidth="1"/>
    <col min="3097" max="3097" width="12.26953125" style="72" customWidth="1"/>
    <col min="3098" max="3098" width="0.7265625" style="72" customWidth="1"/>
    <col min="3099" max="3099" width="12.26953125" style="72" customWidth="1"/>
    <col min="3100" max="3100" width="0.7265625" style="72" customWidth="1"/>
    <col min="3101" max="3101" width="12.26953125" style="72" customWidth="1"/>
    <col min="3102" max="3102" width="0.7265625" style="72" customWidth="1"/>
    <col min="3103" max="3103" width="12.26953125" style="72" customWidth="1"/>
    <col min="3104" max="3104" width="0.7265625" style="72" customWidth="1"/>
    <col min="3105" max="3105" width="12.26953125" style="72" customWidth="1"/>
    <col min="3106" max="3106" width="0.7265625" style="72" customWidth="1"/>
    <col min="3107" max="3107" width="12.26953125" style="72" customWidth="1"/>
    <col min="3108" max="3108" width="0.7265625" style="72" customWidth="1"/>
    <col min="3109" max="3109" width="12.26953125" style="72" customWidth="1"/>
    <col min="3110" max="3110" width="0.7265625" style="72" customWidth="1"/>
    <col min="3111" max="3111" width="12.26953125" style="72" customWidth="1"/>
    <col min="3112" max="3112" width="0.7265625" style="72" customWidth="1"/>
    <col min="3113" max="3113" width="12.26953125" style="72" customWidth="1"/>
    <col min="3114" max="3114" width="0.7265625" style="72" customWidth="1"/>
    <col min="3115" max="3115" width="12.26953125" style="72" customWidth="1"/>
    <col min="3116" max="3116" width="0.7265625" style="72" customWidth="1"/>
    <col min="3117" max="3117" width="12.26953125" style="72" customWidth="1"/>
    <col min="3118" max="3118" width="0.7265625" style="72" customWidth="1"/>
    <col min="3119" max="3119" width="12.26953125" style="72" customWidth="1"/>
    <col min="3120" max="3120" width="0.7265625" style="72" customWidth="1"/>
    <col min="3121" max="3121" width="12.26953125" style="72" customWidth="1"/>
    <col min="3122" max="3122" width="0.7265625" style="72" customWidth="1"/>
    <col min="3123" max="3123" width="12.26953125" style="72" customWidth="1"/>
    <col min="3124" max="3124" width="0.7265625" style="72" customWidth="1"/>
    <col min="3125" max="3125" width="12.26953125" style="72" customWidth="1"/>
    <col min="3126" max="3126" width="0.7265625" style="72" customWidth="1"/>
    <col min="3127" max="3127" width="12.26953125" style="72" customWidth="1"/>
    <col min="3128" max="3130" width="0.7265625" style="72" customWidth="1"/>
    <col min="3131" max="3131" width="12.26953125" style="72" customWidth="1"/>
    <col min="3132" max="3133" width="0.7265625" style="72" customWidth="1"/>
    <col min="3134" max="3330" width="9.1796875" style="72"/>
    <col min="3331" max="3331" width="2.26953125" style="72" customWidth="1"/>
    <col min="3332" max="3332" width="39.54296875" style="72" customWidth="1"/>
    <col min="3333" max="3333" width="4.54296875" style="72" customWidth="1"/>
    <col min="3334" max="3334" width="0.7265625" style="72" customWidth="1"/>
    <col min="3335" max="3335" width="12.26953125" style="72" customWidth="1"/>
    <col min="3336" max="3336" width="0.7265625" style="72" customWidth="1"/>
    <col min="3337" max="3337" width="12.26953125" style="72" customWidth="1"/>
    <col min="3338" max="3338" width="0.7265625" style="72" customWidth="1"/>
    <col min="3339" max="3339" width="12.26953125" style="72" customWidth="1"/>
    <col min="3340" max="3340" width="0.7265625" style="72" customWidth="1"/>
    <col min="3341" max="3341" width="12.26953125" style="72" customWidth="1"/>
    <col min="3342" max="3342" width="0.7265625" style="72" customWidth="1"/>
    <col min="3343" max="3343" width="12.26953125" style="72" customWidth="1"/>
    <col min="3344" max="3344" width="0.7265625" style="72" customWidth="1"/>
    <col min="3345" max="3345" width="12.26953125" style="72" customWidth="1"/>
    <col min="3346" max="3346" width="0.7265625" style="72" customWidth="1"/>
    <col min="3347" max="3347" width="12.26953125" style="72" customWidth="1"/>
    <col min="3348" max="3348" width="0.7265625" style="72" customWidth="1"/>
    <col min="3349" max="3349" width="12.26953125" style="72" customWidth="1"/>
    <col min="3350" max="3350" width="0.7265625" style="72" customWidth="1"/>
    <col min="3351" max="3351" width="12.26953125" style="72" customWidth="1"/>
    <col min="3352" max="3352" width="0.7265625" style="72" customWidth="1"/>
    <col min="3353" max="3353" width="12.26953125" style="72" customWidth="1"/>
    <col min="3354" max="3354" width="0.7265625" style="72" customWidth="1"/>
    <col min="3355" max="3355" width="12.26953125" style="72" customWidth="1"/>
    <col min="3356" max="3356" width="0.7265625" style="72" customWidth="1"/>
    <col min="3357" max="3357" width="12.26953125" style="72" customWidth="1"/>
    <col min="3358" max="3358" width="0.7265625" style="72" customWidth="1"/>
    <col min="3359" max="3359" width="12.26953125" style="72" customWidth="1"/>
    <col min="3360" max="3360" width="0.7265625" style="72" customWidth="1"/>
    <col min="3361" max="3361" width="12.26953125" style="72" customWidth="1"/>
    <col min="3362" max="3362" width="0.7265625" style="72" customWidth="1"/>
    <col min="3363" max="3363" width="12.26953125" style="72" customWidth="1"/>
    <col min="3364" max="3364" width="0.7265625" style="72" customWidth="1"/>
    <col min="3365" max="3365" width="12.26953125" style="72" customWidth="1"/>
    <col min="3366" max="3366" width="0.7265625" style="72" customWidth="1"/>
    <col min="3367" max="3367" width="12.26953125" style="72" customWidth="1"/>
    <col min="3368" max="3368" width="0.7265625" style="72" customWidth="1"/>
    <col min="3369" max="3369" width="12.26953125" style="72" customWidth="1"/>
    <col min="3370" max="3370" width="0.7265625" style="72" customWidth="1"/>
    <col min="3371" max="3371" width="12.26953125" style="72" customWidth="1"/>
    <col min="3372" max="3372" width="0.7265625" style="72" customWidth="1"/>
    <col min="3373" max="3373" width="12.26953125" style="72" customWidth="1"/>
    <col min="3374" max="3374" width="0.7265625" style="72" customWidth="1"/>
    <col min="3375" max="3375" width="12.26953125" style="72" customWidth="1"/>
    <col min="3376" max="3376" width="0.7265625" style="72" customWidth="1"/>
    <col min="3377" max="3377" width="12.26953125" style="72" customWidth="1"/>
    <col min="3378" max="3378" width="0.7265625" style="72" customWidth="1"/>
    <col min="3379" max="3379" width="12.26953125" style="72" customWidth="1"/>
    <col min="3380" max="3380" width="0.7265625" style="72" customWidth="1"/>
    <col min="3381" max="3381" width="12.26953125" style="72" customWidth="1"/>
    <col min="3382" max="3382" width="0.7265625" style="72" customWidth="1"/>
    <col min="3383" max="3383" width="12.26953125" style="72" customWidth="1"/>
    <col min="3384" max="3386" width="0.7265625" style="72" customWidth="1"/>
    <col min="3387" max="3387" width="12.26953125" style="72" customWidth="1"/>
    <col min="3388" max="3389" width="0.7265625" style="72" customWidth="1"/>
    <col min="3390" max="3586" width="9.1796875" style="72"/>
    <col min="3587" max="3587" width="2.26953125" style="72" customWidth="1"/>
    <col min="3588" max="3588" width="39.54296875" style="72" customWidth="1"/>
    <col min="3589" max="3589" width="4.54296875" style="72" customWidth="1"/>
    <col min="3590" max="3590" width="0.7265625" style="72" customWidth="1"/>
    <col min="3591" max="3591" width="12.26953125" style="72" customWidth="1"/>
    <col min="3592" max="3592" width="0.7265625" style="72" customWidth="1"/>
    <col min="3593" max="3593" width="12.26953125" style="72" customWidth="1"/>
    <col min="3594" max="3594" width="0.7265625" style="72" customWidth="1"/>
    <col min="3595" max="3595" width="12.26953125" style="72" customWidth="1"/>
    <col min="3596" max="3596" width="0.7265625" style="72" customWidth="1"/>
    <col min="3597" max="3597" width="12.26953125" style="72" customWidth="1"/>
    <col min="3598" max="3598" width="0.7265625" style="72" customWidth="1"/>
    <col min="3599" max="3599" width="12.26953125" style="72" customWidth="1"/>
    <col min="3600" max="3600" width="0.7265625" style="72" customWidth="1"/>
    <col min="3601" max="3601" width="12.26953125" style="72" customWidth="1"/>
    <col min="3602" max="3602" width="0.7265625" style="72" customWidth="1"/>
    <col min="3603" max="3603" width="12.26953125" style="72" customWidth="1"/>
    <col min="3604" max="3604" width="0.7265625" style="72" customWidth="1"/>
    <col min="3605" max="3605" width="12.26953125" style="72" customWidth="1"/>
    <col min="3606" max="3606" width="0.7265625" style="72" customWidth="1"/>
    <col min="3607" max="3607" width="12.26953125" style="72" customWidth="1"/>
    <col min="3608" max="3608" width="0.7265625" style="72" customWidth="1"/>
    <col min="3609" max="3609" width="12.26953125" style="72" customWidth="1"/>
    <col min="3610" max="3610" width="0.7265625" style="72" customWidth="1"/>
    <col min="3611" max="3611" width="12.26953125" style="72" customWidth="1"/>
    <col min="3612" max="3612" width="0.7265625" style="72" customWidth="1"/>
    <col min="3613" max="3613" width="12.26953125" style="72" customWidth="1"/>
    <col min="3614" max="3614" width="0.7265625" style="72" customWidth="1"/>
    <col min="3615" max="3615" width="12.26953125" style="72" customWidth="1"/>
    <col min="3616" max="3616" width="0.7265625" style="72" customWidth="1"/>
    <col min="3617" max="3617" width="12.26953125" style="72" customWidth="1"/>
    <col min="3618" max="3618" width="0.7265625" style="72" customWidth="1"/>
    <col min="3619" max="3619" width="12.26953125" style="72" customWidth="1"/>
    <col min="3620" max="3620" width="0.7265625" style="72" customWidth="1"/>
    <col min="3621" max="3621" width="12.26953125" style="72" customWidth="1"/>
    <col min="3622" max="3622" width="0.7265625" style="72" customWidth="1"/>
    <col min="3623" max="3623" width="12.26953125" style="72" customWidth="1"/>
    <col min="3624" max="3624" width="0.7265625" style="72" customWidth="1"/>
    <col min="3625" max="3625" width="12.26953125" style="72" customWidth="1"/>
    <col min="3626" max="3626" width="0.7265625" style="72" customWidth="1"/>
    <col min="3627" max="3627" width="12.26953125" style="72" customWidth="1"/>
    <col min="3628" max="3628" width="0.7265625" style="72" customWidth="1"/>
    <col min="3629" max="3629" width="12.26953125" style="72" customWidth="1"/>
    <col min="3630" max="3630" width="0.7265625" style="72" customWidth="1"/>
    <col min="3631" max="3631" width="12.26953125" style="72" customWidth="1"/>
    <col min="3632" max="3632" width="0.7265625" style="72" customWidth="1"/>
    <col min="3633" max="3633" width="12.26953125" style="72" customWidth="1"/>
    <col min="3634" max="3634" width="0.7265625" style="72" customWidth="1"/>
    <col min="3635" max="3635" width="12.26953125" style="72" customWidth="1"/>
    <col min="3636" max="3636" width="0.7265625" style="72" customWidth="1"/>
    <col min="3637" max="3637" width="12.26953125" style="72" customWidth="1"/>
    <col min="3638" max="3638" width="0.7265625" style="72" customWidth="1"/>
    <col min="3639" max="3639" width="12.26953125" style="72" customWidth="1"/>
    <col min="3640" max="3642" width="0.7265625" style="72" customWidth="1"/>
    <col min="3643" max="3643" width="12.26953125" style="72" customWidth="1"/>
    <col min="3644" max="3645" width="0.7265625" style="72" customWidth="1"/>
    <col min="3646" max="3842" width="9.1796875" style="72"/>
    <col min="3843" max="3843" width="2.26953125" style="72" customWidth="1"/>
    <col min="3844" max="3844" width="39.54296875" style="72" customWidth="1"/>
    <col min="3845" max="3845" width="4.54296875" style="72" customWidth="1"/>
    <col min="3846" max="3846" width="0.7265625" style="72" customWidth="1"/>
    <col min="3847" max="3847" width="12.26953125" style="72" customWidth="1"/>
    <col min="3848" max="3848" width="0.7265625" style="72" customWidth="1"/>
    <col min="3849" max="3849" width="12.26953125" style="72" customWidth="1"/>
    <col min="3850" max="3850" width="0.7265625" style="72" customWidth="1"/>
    <col min="3851" max="3851" width="12.26953125" style="72" customWidth="1"/>
    <col min="3852" max="3852" width="0.7265625" style="72" customWidth="1"/>
    <col min="3853" max="3853" width="12.26953125" style="72" customWidth="1"/>
    <col min="3854" max="3854" width="0.7265625" style="72" customWidth="1"/>
    <col min="3855" max="3855" width="12.26953125" style="72" customWidth="1"/>
    <col min="3856" max="3856" width="0.7265625" style="72" customWidth="1"/>
    <col min="3857" max="3857" width="12.26953125" style="72" customWidth="1"/>
    <col min="3858" max="3858" width="0.7265625" style="72" customWidth="1"/>
    <col min="3859" max="3859" width="12.26953125" style="72" customWidth="1"/>
    <col min="3860" max="3860" width="0.7265625" style="72" customWidth="1"/>
    <col min="3861" max="3861" width="12.26953125" style="72" customWidth="1"/>
    <col min="3862" max="3862" width="0.7265625" style="72" customWidth="1"/>
    <col min="3863" max="3863" width="12.26953125" style="72" customWidth="1"/>
    <col min="3864" max="3864" width="0.7265625" style="72" customWidth="1"/>
    <col min="3865" max="3865" width="12.26953125" style="72" customWidth="1"/>
    <col min="3866" max="3866" width="0.7265625" style="72" customWidth="1"/>
    <col min="3867" max="3867" width="12.26953125" style="72" customWidth="1"/>
    <col min="3868" max="3868" width="0.7265625" style="72" customWidth="1"/>
    <col min="3869" max="3869" width="12.26953125" style="72" customWidth="1"/>
    <col min="3870" max="3870" width="0.7265625" style="72" customWidth="1"/>
    <col min="3871" max="3871" width="12.26953125" style="72" customWidth="1"/>
    <col min="3872" max="3872" width="0.7265625" style="72" customWidth="1"/>
    <col min="3873" max="3873" width="12.26953125" style="72" customWidth="1"/>
    <col min="3874" max="3874" width="0.7265625" style="72" customWidth="1"/>
    <col min="3875" max="3875" width="12.26953125" style="72" customWidth="1"/>
    <col min="3876" max="3876" width="0.7265625" style="72" customWidth="1"/>
    <col min="3877" max="3877" width="12.26953125" style="72" customWidth="1"/>
    <col min="3878" max="3878" width="0.7265625" style="72" customWidth="1"/>
    <col min="3879" max="3879" width="12.26953125" style="72" customWidth="1"/>
    <col min="3880" max="3880" width="0.7265625" style="72" customWidth="1"/>
    <col min="3881" max="3881" width="12.26953125" style="72" customWidth="1"/>
    <col min="3882" max="3882" width="0.7265625" style="72" customWidth="1"/>
    <col min="3883" max="3883" width="12.26953125" style="72" customWidth="1"/>
    <col min="3884" max="3884" width="0.7265625" style="72" customWidth="1"/>
    <col min="3885" max="3885" width="12.26953125" style="72" customWidth="1"/>
    <col min="3886" max="3886" width="0.7265625" style="72" customWidth="1"/>
    <col min="3887" max="3887" width="12.26953125" style="72" customWidth="1"/>
    <col min="3888" max="3888" width="0.7265625" style="72" customWidth="1"/>
    <col min="3889" max="3889" width="12.26953125" style="72" customWidth="1"/>
    <col min="3890" max="3890" width="0.7265625" style="72" customWidth="1"/>
    <col min="3891" max="3891" width="12.26953125" style="72" customWidth="1"/>
    <col min="3892" max="3892" width="0.7265625" style="72" customWidth="1"/>
    <col min="3893" max="3893" width="12.26953125" style="72" customWidth="1"/>
    <col min="3894" max="3894" width="0.7265625" style="72" customWidth="1"/>
    <col min="3895" max="3895" width="12.26953125" style="72" customWidth="1"/>
    <col min="3896" max="3898" width="0.7265625" style="72" customWidth="1"/>
    <col min="3899" max="3899" width="12.26953125" style="72" customWidth="1"/>
    <col min="3900" max="3901" width="0.7265625" style="72" customWidth="1"/>
    <col min="3902" max="4098" width="9.1796875" style="72"/>
    <col min="4099" max="4099" width="2.26953125" style="72" customWidth="1"/>
    <col min="4100" max="4100" width="39.54296875" style="72" customWidth="1"/>
    <col min="4101" max="4101" width="4.54296875" style="72" customWidth="1"/>
    <col min="4102" max="4102" width="0.7265625" style="72" customWidth="1"/>
    <col min="4103" max="4103" width="12.26953125" style="72" customWidth="1"/>
    <col min="4104" max="4104" width="0.7265625" style="72" customWidth="1"/>
    <col min="4105" max="4105" width="12.26953125" style="72" customWidth="1"/>
    <col min="4106" max="4106" width="0.7265625" style="72" customWidth="1"/>
    <col min="4107" max="4107" width="12.26953125" style="72" customWidth="1"/>
    <col min="4108" max="4108" width="0.7265625" style="72" customWidth="1"/>
    <col min="4109" max="4109" width="12.26953125" style="72" customWidth="1"/>
    <col min="4110" max="4110" width="0.7265625" style="72" customWidth="1"/>
    <col min="4111" max="4111" width="12.26953125" style="72" customWidth="1"/>
    <col min="4112" max="4112" width="0.7265625" style="72" customWidth="1"/>
    <col min="4113" max="4113" width="12.26953125" style="72" customWidth="1"/>
    <col min="4114" max="4114" width="0.7265625" style="72" customWidth="1"/>
    <col min="4115" max="4115" width="12.26953125" style="72" customWidth="1"/>
    <col min="4116" max="4116" width="0.7265625" style="72" customWidth="1"/>
    <col min="4117" max="4117" width="12.26953125" style="72" customWidth="1"/>
    <col min="4118" max="4118" width="0.7265625" style="72" customWidth="1"/>
    <col min="4119" max="4119" width="12.26953125" style="72" customWidth="1"/>
    <col min="4120" max="4120" width="0.7265625" style="72" customWidth="1"/>
    <col min="4121" max="4121" width="12.26953125" style="72" customWidth="1"/>
    <col min="4122" max="4122" width="0.7265625" style="72" customWidth="1"/>
    <col min="4123" max="4123" width="12.26953125" style="72" customWidth="1"/>
    <col min="4124" max="4124" width="0.7265625" style="72" customWidth="1"/>
    <col min="4125" max="4125" width="12.26953125" style="72" customWidth="1"/>
    <col min="4126" max="4126" width="0.7265625" style="72" customWidth="1"/>
    <col min="4127" max="4127" width="12.26953125" style="72" customWidth="1"/>
    <col min="4128" max="4128" width="0.7265625" style="72" customWidth="1"/>
    <col min="4129" max="4129" width="12.26953125" style="72" customWidth="1"/>
    <col min="4130" max="4130" width="0.7265625" style="72" customWidth="1"/>
    <col min="4131" max="4131" width="12.26953125" style="72" customWidth="1"/>
    <col min="4132" max="4132" width="0.7265625" style="72" customWidth="1"/>
    <col min="4133" max="4133" width="12.26953125" style="72" customWidth="1"/>
    <col min="4134" max="4134" width="0.7265625" style="72" customWidth="1"/>
    <col min="4135" max="4135" width="12.26953125" style="72" customWidth="1"/>
    <col min="4136" max="4136" width="0.7265625" style="72" customWidth="1"/>
    <col min="4137" max="4137" width="12.26953125" style="72" customWidth="1"/>
    <col min="4138" max="4138" width="0.7265625" style="72" customWidth="1"/>
    <col min="4139" max="4139" width="12.26953125" style="72" customWidth="1"/>
    <col min="4140" max="4140" width="0.7265625" style="72" customWidth="1"/>
    <col min="4141" max="4141" width="12.26953125" style="72" customWidth="1"/>
    <col min="4142" max="4142" width="0.7265625" style="72" customWidth="1"/>
    <col min="4143" max="4143" width="12.26953125" style="72" customWidth="1"/>
    <col min="4144" max="4144" width="0.7265625" style="72" customWidth="1"/>
    <col min="4145" max="4145" width="12.26953125" style="72" customWidth="1"/>
    <col min="4146" max="4146" width="0.7265625" style="72" customWidth="1"/>
    <col min="4147" max="4147" width="12.26953125" style="72" customWidth="1"/>
    <col min="4148" max="4148" width="0.7265625" style="72" customWidth="1"/>
    <col min="4149" max="4149" width="12.26953125" style="72" customWidth="1"/>
    <col min="4150" max="4150" width="0.7265625" style="72" customWidth="1"/>
    <col min="4151" max="4151" width="12.26953125" style="72" customWidth="1"/>
    <col min="4152" max="4154" width="0.7265625" style="72" customWidth="1"/>
    <col min="4155" max="4155" width="12.26953125" style="72" customWidth="1"/>
    <col min="4156" max="4157" width="0.7265625" style="72" customWidth="1"/>
    <col min="4158" max="4354" width="9.1796875" style="72"/>
    <col min="4355" max="4355" width="2.26953125" style="72" customWidth="1"/>
    <col min="4356" max="4356" width="39.54296875" style="72" customWidth="1"/>
    <col min="4357" max="4357" width="4.54296875" style="72" customWidth="1"/>
    <col min="4358" max="4358" width="0.7265625" style="72" customWidth="1"/>
    <col min="4359" max="4359" width="12.26953125" style="72" customWidth="1"/>
    <col min="4360" max="4360" width="0.7265625" style="72" customWidth="1"/>
    <col min="4361" max="4361" width="12.26953125" style="72" customWidth="1"/>
    <col min="4362" max="4362" width="0.7265625" style="72" customWidth="1"/>
    <col min="4363" max="4363" width="12.26953125" style="72" customWidth="1"/>
    <col min="4364" max="4364" width="0.7265625" style="72" customWidth="1"/>
    <col min="4365" max="4365" width="12.26953125" style="72" customWidth="1"/>
    <col min="4366" max="4366" width="0.7265625" style="72" customWidth="1"/>
    <col min="4367" max="4367" width="12.26953125" style="72" customWidth="1"/>
    <col min="4368" max="4368" width="0.7265625" style="72" customWidth="1"/>
    <col min="4369" max="4369" width="12.26953125" style="72" customWidth="1"/>
    <col min="4370" max="4370" width="0.7265625" style="72" customWidth="1"/>
    <col min="4371" max="4371" width="12.26953125" style="72" customWidth="1"/>
    <col min="4372" max="4372" width="0.7265625" style="72" customWidth="1"/>
    <col min="4373" max="4373" width="12.26953125" style="72" customWidth="1"/>
    <col min="4374" max="4374" width="0.7265625" style="72" customWidth="1"/>
    <col min="4375" max="4375" width="12.26953125" style="72" customWidth="1"/>
    <col min="4376" max="4376" width="0.7265625" style="72" customWidth="1"/>
    <col min="4377" max="4377" width="12.26953125" style="72" customWidth="1"/>
    <col min="4378" max="4378" width="0.7265625" style="72" customWidth="1"/>
    <col min="4379" max="4379" width="12.26953125" style="72" customWidth="1"/>
    <col min="4380" max="4380" width="0.7265625" style="72" customWidth="1"/>
    <col min="4381" max="4381" width="12.26953125" style="72" customWidth="1"/>
    <col min="4382" max="4382" width="0.7265625" style="72" customWidth="1"/>
    <col min="4383" max="4383" width="12.26953125" style="72" customWidth="1"/>
    <col min="4384" max="4384" width="0.7265625" style="72" customWidth="1"/>
    <col min="4385" max="4385" width="12.26953125" style="72" customWidth="1"/>
    <col min="4386" max="4386" width="0.7265625" style="72" customWidth="1"/>
    <col min="4387" max="4387" width="12.26953125" style="72" customWidth="1"/>
    <col min="4388" max="4388" width="0.7265625" style="72" customWidth="1"/>
    <col min="4389" max="4389" width="12.26953125" style="72" customWidth="1"/>
    <col min="4390" max="4390" width="0.7265625" style="72" customWidth="1"/>
    <col min="4391" max="4391" width="12.26953125" style="72" customWidth="1"/>
    <col min="4392" max="4392" width="0.7265625" style="72" customWidth="1"/>
    <col min="4393" max="4393" width="12.26953125" style="72" customWidth="1"/>
    <col min="4394" max="4394" width="0.7265625" style="72" customWidth="1"/>
    <col min="4395" max="4395" width="12.26953125" style="72" customWidth="1"/>
    <col min="4396" max="4396" width="0.7265625" style="72" customWidth="1"/>
    <col min="4397" max="4397" width="12.26953125" style="72" customWidth="1"/>
    <col min="4398" max="4398" width="0.7265625" style="72" customWidth="1"/>
    <col min="4399" max="4399" width="12.26953125" style="72" customWidth="1"/>
    <col min="4400" max="4400" width="0.7265625" style="72" customWidth="1"/>
    <col min="4401" max="4401" width="12.26953125" style="72" customWidth="1"/>
    <col min="4402" max="4402" width="0.7265625" style="72" customWidth="1"/>
    <col min="4403" max="4403" width="12.26953125" style="72" customWidth="1"/>
    <col min="4404" max="4404" width="0.7265625" style="72" customWidth="1"/>
    <col min="4405" max="4405" width="12.26953125" style="72" customWidth="1"/>
    <col min="4406" max="4406" width="0.7265625" style="72" customWidth="1"/>
    <col min="4407" max="4407" width="12.26953125" style="72" customWidth="1"/>
    <col min="4408" max="4410" width="0.7265625" style="72" customWidth="1"/>
    <col min="4411" max="4411" width="12.26953125" style="72" customWidth="1"/>
    <col min="4412" max="4413" width="0.7265625" style="72" customWidth="1"/>
    <col min="4414" max="4610" width="9.1796875" style="72"/>
    <col min="4611" max="4611" width="2.26953125" style="72" customWidth="1"/>
    <col min="4612" max="4612" width="39.54296875" style="72" customWidth="1"/>
    <col min="4613" max="4613" width="4.54296875" style="72" customWidth="1"/>
    <col min="4614" max="4614" width="0.7265625" style="72" customWidth="1"/>
    <col min="4615" max="4615" width="12.26953125" style="72" customWidth="1"/>
    <col min="4616" max="4616" width="0.7265625" style="72" customWidth="1"/>
    <col min="4617" max="4617" width="12.26953125" style="72" customWidth="1"/>
    <col min="4618" max="4618" width="0.7265625" style="72" customWidth="1"/>
    <col min="4619" max="4619" width="12.26953125" style="72" customWidth="1"/>
    <col min="4620" max="4620" width="0.7265625" style="72" customWidth="1"/>
    <col min="4621" max="4621" width="12.26953125" style="72" customWidth="1"/>
    <col min="4622" max="4622" width="0.7265625" style="72" customWidth="1"/>
    <col min="4623" max="4623" width="12.26953125" style="72" customWidth="1"/>
    <col min="4624" max="4624" width="0.7265625" style="72" customWidth="1"/>
    <col min="4625" max="4625" width="12.26953125" style="72" customWidth="1"/>
    <col min="4626" max="4626" width="0.7265625" style="72" customWidth="1"/>
    <col min="4627" max="4627" width="12.26953125" style="72" customWidth="1"/>
    <col min="4628" max="4628" width="0.7265625" style="72" customWidth="1"/>
    <col min="4629" max="4629" width="12.26953125" style="72" customWidth="1"/>
    <col min="4630" max="4630" width="0.7265625" style="72" customWidth="1"/>
    <col min="4631" max="4631" width="12.26953125" style="72" customWidth="1"/>
    <col min="4632" max="4632" width="0.7265625" style="72" customWidth="1"/>
    <col min="4633" max="4633" width="12.26953125" style="72" customWidth="1"/>
    <col min="4634" max="4634" width="0.7265625" style="72" customWidth="1"/>
    <col min="4635" max="4635" width="12.26953125" style="72" customWidth="1"/>
    <col min="4636" max="4636" width="0.7265625" style="72" customWidth="1"/>
    <col min="4637" max="4637" width="12.26953125" style="72" customWidth="1"/>
    <col min="4638" max="4638" width="0.7265625" style="72" customWidth="1"/>
    <col min="4639" max="4639" width="12.26953125" style="72" customWidth="1"/>
    <col min="4640" max="4640" width="0.7265625" style="72" customWidth="1"/>
    <col min="4641" max="4641" width="12.26953125" style="72" customWidth="1"/>
    <col min="4642" max="4642" width="0.7265625" style="72" customWidth="1"/>
    <col min="4643" max="4643" width="12.26953125" style="72" customWidth="1"/>
    <col min="4644" max="4644" width="0.7265625" style="72" customWidth="1"/>
    <col min="4645" max="4645" width="12.26953125" style="72" customWidth="1"/>
    <col min="4646" max="4646" width="0.7265625" style="72" customWidth="1"/>
    <col min="4647" max="4647" width="12.26953125" style="72" customWidth="1"/>
    <col min="4648" max="4648" width="0.7265625" style="72" customWidth="1"/>
    <col min="4649" max="4649" width="12.26953125" style="72" customWidth="1"/>
    <col min="4650" max="4650" width="0.7265625" style="72" customWidth="1"/>
    <col min="4651" max="4651" width="12.26953125" style="72" customWidth="1"/>
    <col min="4652" max="4652" width="0.7265625" style="72" customWidth="1"/>
    <col min="4653" max="4653" width="12.26953125" style="72" customWidth="1"/>
    <col min="4654" max="4654" width="0.7265625" style="72" customWidth="1"/>
    <col min="4655" max="4655" width="12.26953125" style="72" customWidth="1"/>
    <col min="4656" max="4656" width="0.7265625" style="72" customWidth="1"/>
    <col min="4657" max="4657" width="12.26953125" style="72" customWidth="1"/>
    <col min="4658" max="4658" width="0.7265625" style="72" customWidth="1"/>
    <col min="4659" max="4659" width="12.26953125" style="72" customWidth="1"/>
    <col min="4660" max="4660" width="0.7265625" style="72" customWidth="1"/>
    <col min="4661" max="4661" width="12.26953125" style="72" customWidth="1"/>
    <col min="4662" max="4662" width="0.7265625" style="72" customWidth="1"/>
    <col min="4663" max="4663" width="12.26953125" style="72" customWidth="1"/>
    <col min="4664" max="4666" width="0.7265625" style="72" customWidth="1"/>
    <col min="4667" max="4667" width="12.26953125" style="72" customWidth="1"/>
    <col min="4668" max="4669" width="0.7265625" style="72" customWidth="1"/>
    <col min="4670" max="4866" width="9.1796875" style="72"/>
    <col min="4867" max="4867" width="2.26953125" style="72" customWidth="1"/>
    <col min="4868" max="4868" width="39.54296875" style="72" customWidth="1"/>
    <col min="4869" max="4869" width="4.54296875" style="72" customWidth="1"/>
    <col min="4870" max="4870" width="0.7265625" style="72" customWidth="1"/>
    <col min="4871" max="4871" width="12.26953125" style="72" customWidth="1"/>
    <col min="4872" max="4872" width="0.7265625" style="72" customWidth="1"/>
    <col min="4873" max="4873" width="12.26953125" style="72" customWidth="1"/>
    <col min="4874" max="4874" width="0.7265625" style="72" customWidth="1"/>
    <col min="4875" max="4875" width="12.26953125" style="72" customWidth="1"/>
    <col min="4876" max="4876" width="0.7265625" style="72" customWidth="1"/>
    <col min="4877" max="4877" width="12.26953125" style="72" customWidth="1"/>
    <col min="4878" max="4878" width="0.7265625" style="72" customWidth="1"/>
    <col min="4879" max="4879" width="12.26953125" style="72" customWidth="1"/>
    <col min="4880" max="4880" width="0.7265625" style="72" customWidth="1"/>
    <col min="4881" max="4881" width="12.26953125" style="72" customWidth="1"/>
    <col min="4882" max="4882" width="0.7265625" style="72" customWidth="1"/>
    <col min="4883" max="4883" width="12.26953125" style="72" customWidth="1"/>
    <col min="4884" max="4884" width="0.7265625" style="72" customWidth="1"/>
    <col min="4885" max="4885" width="12.26953125" style="72" customWidth="1"/>
    <col min="4886" max="4886" width="0.7265625" style="72" customWidth="1"/>
    <col min="4887" max="4887" width="12.26953125" style="72" customWidth="1"/>
    <col min="4888" max="4888" width="0.7265625" style="72" customWidth="1"/>
    <col min="4889" max="4889" width="12.26953125" style="72" customWidth="1"/>
    <col min="4890" max="4890" width="0.7265625" style="72" customWidth="1"/>
    <col min="4891" max="4891" width="12.26953125" style="72" customWidth="1"/>
    <col min="4892" max="4892" width="0.7265625" style="72" customWidth="1"/>
    <col min="4893" max="4893" width="12.26953125" style="72" customWidth="1"/>
    <col min="4894" max="4894" width="0.7265625" style="72" customWidth="1"/>
    <col min="4895" max="4895" width="12.26953125" style="72" customWidth="1"/>
    <col min="4896" max="4896" width="0.7265625" style="72" customWidth="1"/>
    <col min="4897" max="4897" width="12.26953125" style="72" customWidth="1"/>
    <col min="4898" max="4898" width="0.7265625" style="72" customWidth="1"/>
    <col min="4899" max="4899" width="12.26953125" style="72" customWidth="1"/>
    <col min="4900" max="4900" width="0.7265625" style="72" customWidth="1"/>
    <col min="4901" max="4901" width="12.26953125" style="72" customWidth="1"/>
    <col min="4902" max="4902" width="0.7265625" style="72" customWidth="1"/>
    <col min="4903" max="4903" width="12.26953125" style="72" customWidth="1"/>
    <col min="4904" max="4904" width="0.7265625" style="72" customWidth="1"/>
    <col min="4905" max="4905" width="12.26953125" style="72" customWidth="1"/>
    <col min="4906" max="4906" width="0.7265625" style="72" customWidth="1"/>
    <col min="4907" max="4907" width="12.26953125" style="72" customWidth="1"/>
    <col min="4908" max="4908" width="0.7265625" style="72" customWidth="1"/>
    <col min="4909" max="4909" width="12.26953125" style="72" customWidth="1"/>
    <col min="4910" max="4910" width="0.7265625" style="72" customWidth="1"/>
    <col min="4911" max="4911" width="12.26953125" style="72" customWidth="1"/>
    <col min="4912" max="4912" width="0.7265625" style="72" customWidth="1"/>
    <col min="4913" max="4913" width="12.26953125" style="72" customWidth="1"/>
    <col min="4914" max="4914" width="0.7265625" style="72" customWidth="1"/>
    <col min="4915" max="4915" width="12.26953125" style="72" customWidth="1"/>
    <col min="4916" max="4916" width="0.7265625" style="72" customWidth="1"/>
    <col min="4917" max="4917" width="12.26953125" style="72" customWidth="1"/>
    <col min="4918" max="4918" width="0.7265625" style="72" customWidth="1"/>
    <col min="4919" max="4919" width="12.26953125" style="72" customWidth="1"/>
    <col min="4920" max="4922" width="0.7265625" style="72" customWidth="1"/>
    <col min="4923" max="4923" width="12.26953125" style="72" customWidth="1"/>
    <col min="4924" max="4925" width="0.7265625" style="72" customWidth="1"/>
    <col min="4926" max="5122" width="9.1796875" style="72"/>
    <col min="5123" max="5123" width="2.26953125" style="72" customWidth="1"/>
    <col min="5124" max="5124" width="39.54296875" style="72" customWidth="1"/>
    <col min="5125" max="5125" width="4.54296875" style="72" customWidth="1"/>
    <col min="5126" max="5126" width="0.7265625" style="72" customWidth="1"/>
    <col min="5127" max="5127" width="12.26953125" style="72" customWidth="1"/>
    <col min="5128" max="5128" width="0.7265625" style="72" customWidth="1"/>
    <col min="5129" max="5129" width="12.26953125" style="72" customWidth="1"/>
    <col min="5130" max="5130" width="0.7265625" style="72" customWidth="1"/>
    <col min="5131" max="5131" width="12.26953125" style="72" customWidth="1"/>
    <col min="5132" max="5132" width="0.7265625" style="72" customWidth="1"/>
    <col min="5133" max="5133" width="12.26953125" style="72" customWidth="1"/>
    <col min="5134" max="5134" width="0.7265625" style="72" customWidth="1"/>
    <col min="5135" max="5135" width="12.26953125" style="72" customWidth="1"/>
    <col min="5136" max="5136" width="0.7265625" style="72" customWidth="1"/>
    <col min="5137" max="5137" width="12.26953125" style="72" customWidth="1"/>
    <col min="5138" max="5138" width="0.7265625" style="72" customWidth="1"/>
    <col min="5139" max="5139" width="12.26953125" style="72" customWidth="1"/>
    <col min="5140" max="5140" width="0.7265625" style="72" customWidth="1"/>
    <col min="5141" max="5141" width="12.26953125" style="72" customWidth="1"/>
    <col min="5142" max="5142" width="0.7265625" style="72" customWidth="1"/>
    <col min="5143" max="5143" width="12.26953125" style="72" customWidth="1"/>
    <col min="5144" max="5144" width="0.7265625" style="72" customWidth="1"/>
    <col min="5145" max="5145" width="12.26953125" style="72" customWidth="1"/>
    <col min="5146" max="5146" width="0.7265625" style="72" customWidth="1"/>
    <col min="5147" max="5147" width="12.26953125" style="72" customWidth="1"/>
    <col min="5148" max="5148" width="0.7265625" style="72" customWidth="1"/>
    <col min="5149" max="5149" width="12.26953125" style="72" customWidth="1"/>
    <col min="5150" max="5150" width="0.7265625" style="72" customWidth="1"/>
    <col min="5151" max="5151" width="12.26953125" style="72" customWidth="1"/>
    <col min="5152" max="5152" width="0.7265625" style="72" customWidth="1"/>
    <col min="5153" max="5153" width="12.26953125" style="72" customWidth="1"/>
    <col min="5154" max="5154" width="0.7265625" style="72" customWidth="1"/>
    <col min="5155" max="5155" width="12.26953125" style="72" customWidth="1"/>
    <col min="5156" max="5156" width="0.7265625" style="72" customWidth="1"/>
    <col min="5157" max="5157" width="12.26953125" style="72" customWidth="1"/>
    <col min="5158" max="5158" width="0.7265625" style="72" customWidth="1"/>
    <col min="5159" max="5159" width="12.26953125" style="72" customWidth="1"/>
    <col min="5160" max="5160" width="0.7265625" style="72" customWidth="1"/>
    <col min="5161" max="5161" width="12.26953125" style="72" customWidth="1"/>
    <col min="5162" max="5162" width="0.7265625" style="72" customWidth="1"/>
    <col min="5163" max="5163" width="12.26953125" style="72" customWidth="1"/>
    <col min="5164" max="5164" width="0.7265625" style="72" customWidth="1"/>
    <col min="5165" max="5165" width="12.26953125" style="72" customWidth="1"/>
    <col min="5166" max="5166" width="0.7265625" style="72" customWidth="1"/>
    <col min="5167" max="5167" width="12.26953125" style="72" customWidth="1"/>
    <col min="5168" max="5168" width="0.7265625" style="72" customWidth="1"/>
    <col min="5169" max="5169" width="12.26953125" style="72" customWidth="1"/>
    <col min="5170" max="5170" width="0.7265625" style="72" customWidth="1"/>
    <col min="5171" max="5171" width="12.26953125" style="72" customWidth="1"/>
    <col min="5172" max="5172" width="0.7265625" style="72" customWidth="1"/>
    <col min="5173" max="5173" width="12.26953125" style="72" customWidth="1"/>
    <col min="5174" max="5174" width="0.7265625" style="72" customWidth="1"/>
    <col min="5175" max="5175" width="12.26953125" style="72" customWidth="1"/>
    <col min="5176" max="5178" width="0.7265625" style="72" customWidth="1"/>
    <col min="5179" max="5179" width="12.26953125" style="72" customWidth="1"/>
    <col min="5180" max="5181" width="0.7265625" style="72" customWidth="1"/>
    <col min="5182" max="5378" width="9.1796875" style="72"/>
    <col min="5379" max="5379" width="2.26953125" style="72" customWidth="1"/>
    <col min="5380" max="5380" width="39.54296875" style="72" customWidth="1"/>
    <col min="5381" max="5381" width="4.54296875" style="72" customWidth="1"/>
    <col min="5382" max="5382" width="0.7265625" style="72" customWidth="1"/>
    <col min="5383" max="5383" width="12.26953125" style="72" customWidth="1"/>
    <col min="5384" max="5384" width="0.7265625" style="72" customWidth="1"/>
    <col min="5385" max="5385" width="12.26953125" style="72" customWidth="1"/>
    <col min="5386" max="5386" width="0.7265625" style="72" customWidth="1"/>
    <col min="5387" max="5387" width="12.26953125" style="72" customWidth="1"/>
    <col min="5388" max="5388" width="0.7265625" style="72" customWidth="1"/>
    <col min="5389" max="5389" width="12.26953125" style="72" customWidth="1"/>
    <col min="5390" max="5390" width="0.7265625" style="72" customWidth="1"/>
    <col min="5391" max="5391" width="12.26953125" style="72" customWidth="1"/>
    <col min="5392" max="5392" width="0.7265625" style="72" customWidth="1"/>
    <col min="5393" max="5393" width="12.26953125" style="72" customWidth="1"/>
    <col min="5394" max="5394" width="0.7265625" style="72" customWidth="1"/>
    <col min="5395" max="5395" width="12.26953125" style="72" customWidth="1"/>
    <col min="5396" max="5396" width="0.7265625" style="72" customWidth="1"/>
    <col min="5397" max="5397" width="12.26953125" style="72" customWidth="1"/>
    <col min="5398" max="5398" width="0.7265625" style="72" customWidth="1"/>
    <col min="5399" max="5399" width="12.26953125" style="72" customWidth="1"/>
    <col min="5400" max="5400" width="0.7265625" style="72" customWidth="1"/>
    <col min="5401" max="5401" width="12.26953125" style="72" customWidth="1"/>
    <col min="5402" max="5402" width="0.7265625" style="72" customWidth="1"/>
    <col min="5403" max="5403" width="12.26953125" style="72" customWidth="1"/>
    <col min="5404" max="5404" width="0.7265625" style="72" customWidth="1"/>
    <col min="5405" max="5405" width="12.26953125" style="72" customWidth="1"/>
    <col min="5406" max="5406" width="0.7265625" style="72" customWidth="1"/>
    <col min="5407" max="5407" width="12.26953125" style="72" customWidth="1"/>
    <col min="5408" max="5408" width="0.7265625" style="72" customWidth="1"/>
    <col min="5409" max="5409" width="12.26953125" style="72" customWidth="1"/>
    <col min="5410" max="5410" width="0.7265625" style="72" customWidth="1"/>
    <col min="5411" max="5411" width="12.26953125" style="72" customWidth="1"/>
    <col min="5412" max="5412" width="0.7265625" style="72" customWidth="1"/>
    <col min="5413" max="5413" width="12.26953125" style="72" customWidth="1"/>
    <col min="5414" max="5414" width="0.7265625" style="72" customWidth="1"/>
    <col min="5415" max="5415" width="12.26953125" style="72" customWidth="1"/>
    <col min="5416" max="5416" width="0.7265625" style="72" customWidth="1"/>
    <col min="5417" max="5417" width="12.26953125" style="72" customWidth="1"/>
    <col min="5418" max="5418" width="0.7265625" style="72" customWidth="1"/>
    <col min="5419" max="5419" width="12.26953125" style="72" customWidth="1"/>
    <col min="5420" max="5420" width="0.7265625" style="72" customWidth="1"/>
    <col min="5421" max="5421" width="12.26953125" style="72" customWidth="1"/>
    <col min="5422" max="5422" width="0.7265625" style="72" customWidth="1"/>
    <col min="5423" max="5423" width="12.26953125" style="72" customWidth="1"/>
    <col min="5424" max="5424" width="0.7265625" style="72" customWidth="1"/>
    <col min="5425" max="5425" width="12.26953125" style="72" customWidth="1"/>
    <col min="5426" max="5426" width="0.7265625" style="72" customWidth="1"/>
    <col min="5427" max="5427" width="12.26953125" style="72" customWidth="1"/>
    <col min="5428" max="5428" width="0.7265625" style="72" customWidth="1"/>
    <col min="5429" max="5429" width="12.26953125" style="72" customWidth="1"/>
    <col min="5430" max="5430" width="0.7265625" style="72" customWidth="1"/>
    <col min="5431" max="5431" width="12.26953125" style="72" customWidth="1"/>
    <col min="5432" max="5434" width="0.7265625" style="72" customWidth="1"/>
    <col min="5435" max="5435" width="12.26953125" style="72" customWidth="1"/>
    <col min="5436" max="5437" width="0.7265625" style="72" customWidth="1"/>
    <col min="5438" max="5634" width="9.1796875" style="72"/>
    <col min="5635" max="5635" width="2.26953125" style="72" customWidth="1"/>
    <col min="5636" max="5636" width="39.54296875" style="72" customWidth="1"/>
    <col min="5637" max="5637" width="4.54296875" style="72" customWidth="1"/>
    <col min="5638" max="5638" width="0.7265625" style="72" customWidth="1"/>
    <col min="5639" max="5639" width="12.26953125" style="72" customWidth="1"/>
    <col min="5640" max="5640" width="0.7265625" style="72" customWidth="1"/>
    <col min="5641" max="5641" width="12.26953125" style="72" customWidth="1"/>
    <col min="5642" max="5642" width="0.7265625" style="72" customWidth="1"/>
    <col min="5643" max="5643" width="12.26953125" style="72" customWidth="1"/>
    <col min="5644" max="5644" width="0.7265625" style="72" customWidth="1"/>
    <col min="5645" max="5645" width="12.26953125" style="72" customWidth="1"/>
    <col min="5646" max="5646" width="0.7265625" style="72" customWidth="1"/>
    <col min="5647" max="5647" width="12.26953125" style="72" customWidth="1"/>
    <col min="5648" max="5648" width="0.7265625" style="72" customWidth="1"/>
    <col min="5649" max="5649" width="12.26953125" style="72" customWidth="1"/>
    <col min="5650" max="5650" width="0.7265625" style="72" customWidth="1"/>
    <col min="5651" max="5651" width="12.26953125" style="72" customWidth="1"/>
    <col min="5652" max="5652" width="0.7265625" style="72" customWidth="1"/>
    <col min="5653" max="5653" width="12.26953125" style="72" customWidth="1"/>
    <col min="5654" max="5654" width="0.7265625" style="72" customWidth="1"/>
    <col min="5655" max="5655" width="12.26953125" style="72" customWidth="1"/>
    <col min="5656" max="5656" width="0.7265625" style="72" customWidth="1"/>
    <col min="5657" max="5657" width="12.26953125" style="72" customWidth="1"/>
    <col min="5658" max="5658" width="0.7265625" style="72" customWidth="1"/>
    <col min="5659" max="5659" width="12.26953125" style="72" customWidth="1"/>
    <col min="5660" max="5660" width="0.7265625" style="72" customWidth="1"/>
    <col min="5661" max="5661" width="12.26953125" style="72" customWidth="1"/>
    <col min="5662" max="5662" width="0.7265625" style="72" customWidth="1"/>
    <col min="5663" max="5663" width="12.26953125" style="72" customWidth="1"/>
    <col min="5664" max="5664" width="0.7265625" style="72" customWidth="1"/>
    <col min="5665" max="5665" width="12.26953125" style="72" customWidth="1"/>
    <col min="5666" max="5666" width="0.7265625" style="72" customWidth="1"/>
    <col min="5667" max="5667" width="12.26953125" style="72" customWidth="1"/>
    <col min="5668" max="5668" width="0.7265625" style="72" customWidth="1"/>
    <col min="5669" max="5669" width="12.26953125" style="72" customWidth="1"/>
    <col min="5670" max="5670" width="0.7265625" style="72" customWidth="1"/>
    <col min="5671" max="5671" width="12.26953125" style="72" customWidth="1"/>
    <col min="5672" max="5672" width="0.7265625" style="72" customWidth="1"/>
    <col min="5673" max="5673" width="12.26953125" style="72" customWidth="1"/>
    <col min="5674" max="5674" width="0.7265625" style="72" customWidth="1"/>
    <col min="5675" max="5675" width="12.26953125" style="72" customWidth="1"/>
    <col min="5676" max="5676" width="0.7265625" style="72" customWidth="1"/>
    <col min="5677" max="5677" width="12.26953125" style="72" customWidth="1"/>
    <col min="5678" max="5678" width="0.7265625" style="72" customWidth="1"/>
    <col min="5679" max="5679" width="12.26953125" style="72" customWidth="1"/>
    <col min="5680" max="5680" width="0.7265625" style="72" customWidth="1"/>
    <col min="5681" max="5681" width="12.26953125" style="72" customWidth="1"/>
    <col min="5682" max="5682" width="0.7265625" style="72" customWidth="1"/>
    <col min="5683" max="5683" width="12.26953125" style="72" customWidth="1"/>
    <col min="5684" max="5684" width="0.7265625" style="72" customWidth="1"/>
    <col min="5685" max="5685" width="12.26953125" style="72" customWidth="1"/>
    <col min="5686" max="5686" width="0.7265625" style="72" customWidth="1"/>
    <col min="5687" max="5687" width="12.26953125" style="72" customWidth="1"/>
    <col min="5688" max="5690" width="0.7265625" style="72" customWidth="1"/>
    <col min="5691" max="5691" width="12.26953125" style="72" customWidth="1"/>
    <col min="5692" max="5693" width="0.7265625" style="72" customWidth="1"/>
    <col min="5694" max="5890" width="9.1796875" style="72"/>
    <col min="5891" max="5891" width="2.26953125" style="72" customWidth="1"/>
    <col min="5892" max="5892" width="39.54296875" style="72" customWidth="1"/>
    <col min="5893" max="5893" width="4.54296875" style="72" customWidth="1"/>
    <col min="5894" max="5894" width="0.7265625" style="72" customWidth="1"/>
    <col min="5895" max="5895" width="12.26953125" style="72" customWidth="1"/>
    <col min="5896" max="5896" width="0.7265625" style="72" customWidth="1"/>
    <col min="5897" max="5897" width="12.26953125" style="72" customWidth="1"/>
    <col min="5898" max="5898" width="0.7265625" style="72" customWidth="1"/>
    <col min="5899" max="5899" width="12.26953125" style="72" customWidth="1"/>
    <col min="5900" max="5900" width="0.7265625" style="72" customWidth="1"/>
    <col min="5901" max="5901" width="12.26953125" style="72" customWidth="1"/>
    <col min="5902" max="5902" width="0.7265625" style="72" customWidth="1"/>
    <col min="5903" max="5903" width="12.26953125" style="72" customWidth="1"/>
    <col min="5904" max="5904" width="0.7265625" style="72" customWidth="1"/>
    <col min="5905" max="5905" width="12.26953125" style="72" customWidth="1"/>
    <col min="5906" max="5906" width="0.7265625" style="72" customWidth="1"/>
    <col min="5907" max="5907" width="12.26953125" style="72" customWidth="1"/>
    <col min="5908" max="5908" width="0.7265625" style="72" customWidth="1"/>
    <col min="5909" max="5909" width="12.26953125" style="72" customWidth="1"/>
    <col min="5910" max="5910" width="0.7265625" style="72" customWidth="1"/>
    <col min="5911" max="5911" width="12.26953125" style="72" customWidth="1"/>
    <col min="5912" max="5912" width="0.7265625" style="72" customWidth="1"/>
    <col min="5913" max="5913" width="12.26953125" style="72" customWidth="1"/>
    <col min="5914" max="5914" width="0.7265625" style="72" customWidth="1"/>
    <col min="5915" max="5915" width="12.26953125" style="72" customWidth="1"/>
    <col min="5916" max="5916" width="0.7265625" style="72" customWidth="1"/>
    <col min="5917" max="5917" width="12.26953125" style="72" customWidth="1"/>
    <col min="5918" max="5918" width="0.7265625" style="72" customWidth="1"/>
    <col min="5919" max="5919" width="12.26953125" style="72" customWidth="1"/>
    <col min="5920" max="5920" width="0.7265625" style="72" customWidth="1"/>
    <col min="5921" max="5921" width="12.26953125" style="72" customWidth="1"/>
    <col min="5922" max="5922" width="0.7265625" style="72" customWidth="1"/>
    <col min="5923" max="5923" width="12.26953125" style="72" customWidth="1"/>
    <col min="5924" max="5924" width="0.7265625" style="72" customWidth="1"/>
    <col min="5925" max="5925" width="12.26953125" style="72" customWidth="1"/>
    <col min="5926" max="5926" width="0.7265625" style="72" customWidth="1"/>
    <col min="5927" max="5927" width="12.26953125" style="72" customWidth="1"/>
    <col min="5928" max="5928" width="0.7265625" style="72" customWidth="1"/>
    <col min="5929" max="5929" width="12.26953125" style="72" customWidth="1"/>
    <col min="5930" max="5930" width="0.7265625" style="72" customWidth="1"/>
    <col min="5931" max="5931" width="12.26953125" style="72" customWidth="1"/>
    <col min="5932" max="5932" width="0.7265625" style="72" customWidth="1"/>
    <col min="5933" max="5933" width="12.26953125" style="72" customWidth="1"/>
    <col min="5934" max="5934" width="0.7265625" style="72" customWidth="1"/>
    <col min="5935" max="5935" width="12.26953125" style="72" customWidth="1"/>
    <col min="5936" max="5936" width="0.7265625" style="72" customWidth="1"/>
    <col min="5937" max="5937" width="12.26953125" style="72" customWidth="1"/>
    <col min="5938" max="5938" width="0.7265625" style="72" customWidth="1"/>
    <col min="5939" max="5939" width="12.26953125" style="72" customWidth="1"/>
    <col min="5940" max="5940" width="0.7265625" style="72" customWidth="1"/>
    <col min="5941" max="5941" width="12.26953125" style="72" customWidth="1"/>
    <col min="5942" max="5942" width="0.7265625" style="72" customWidth="1"/>
    <col min="5943" max="5943" width="12.26953125" style="72" customWidth="1"/>
    <col min="5944" max="5946" width="0.7265625" style="72" customWidth="1"/>
    <col min="5947" max="5947" width="12.26953125" style="72" customWidth="1"/>
    <col min="5948" max="5949" width="0.7265625" style="72" customWidth="1"/>
    <col min="5950" max="6146" width="9.1796875" style="72"/>
    <col min="6147" max="6147" width="2.26953125" style="72" customWidth="1"/>
    <col min="6148" max="6148" width="39.54296875" style="72" customWidth="1"/>
    <col min="6149" max="6149" width="4.54296875" style="72" customWidth="1"/>
    <col min="6150" max="6150" width="0.7265625" style="72" customWidth="1"/>
    <col min="6151" max="6151" width="12.26953125" style="72" customWidth="1"/>
    <col min="6152" max="6152" width="0.7265625" style="72" customWidth="1"/>
    <col min="6153" max="6153" width="12.26953125" style="72" customWidth="1"/>
    <col min="6154" max="6154" width="0.7265625" style="72" customWidth="1"/>
    <col min="6155" max="6155" width="12.26953125" style="72" customWidth="1"/>
    <col min="6156" max="6156" width="0.7265625" style="72" customWidth="1"/>
    <col min="6157" max="6157" width="12.26953125" style="72" customWidth="1"/>
    <col min="6158" max="6158" width="0.7265625" style="72" customWidth="1"/>
    <col min="6159" max="6159" width="12.26953125" style="72" customWidth="1"/>
    <col min="6160" max="6160" width="0.7265625" style="72" customWidth="1"/>
    <col min="6161" max="6161" width="12.26953125" style="72" customWidth="1"/>
    <col min="6162" max="6162" width="0.7265625" style="72" customWidth="1"/>
    <col min="6163" max="6163" width="12.26953125" style="72" customWidth="1"/>
    <col min="6164" max="6164" width="0.7265625" style="72" customWidth="1"/>
    <col min="6165" max="6165" width="12.26953125" style="72" customWidth="1"/>
    <col min="6166" max="6166" width="0.7265625" style="72" customWidth="1"/>
    <col min="6167" max="6167" width="12.26953125" style="72" customWidth="1"/>
    <col min="6168" max="6168" width="0.7265625" style="72" customWidth="1"/>
    <col min="6169" max="6169" width="12.26953125" style="72" customWidth="1"/>
    <col min="6170" max="6170" width="0.7265625" style="72" customWidth="1"/>
    <col min="6171" max="6171" width="12.26953125" style="72" customWidth="1"/>
    <col min="6172" max="6172" width="0.7265625" style="72" customWidth="1"/>
    <col min="6173" max="6173" width="12.26953125" style="72" customWidth="1"/>
    <col min="6174" max="6174" width="0.7265625" style="72" customWidth="1"/>
    <col min="6175" max="6175" width="12.26953125" style="72" customWidth="1"/>
    <col min="6176" max="6176" width="0.7265625" style="72" customWidth="1"/>
    <col min="6177" max="6177" width="12.26953125" style="72" customWidth="1"/>
    <col min="6178" max="6178" width="0.7265625" style="72" customWidth="1"/>
    <col min="6179" max="6179" width="12.26953125" style="72" customWidth="1"/>
    <col min="6180" max="6180" width="0.7265625" style="72" customWidth="1"/>
    <col min="6181" max="6181" width="12.26953125" style="72" customWidth="1"/>
    <col min="6182" max="6182" width="0.7265625" style="72" customWidth="1"/>
    <col min="6183" max="6183" width="12.26953125" style="72" customWidth="1"/>
    <col min="6184" max="6184" width="0.7265625" style="72" customWidth="1"/>
    <col min="6185" max="6185" width="12.26953125" style="72" customWidth="1"/>
    <col min="6186" max="6186" width="0.7265625" style="72" customWidth="1"/>
    <col min="6187" max="6187" width="12.26953125" style="72" customWidth="1"/>
    <col min="6188" max="6188" width="0.7265625" style="72" customWidth="1"/>
    <col min="6189" max="6189" width="12.26953125" style="72" customWidth="1"/>
    <col min="6190" max="6190" width="0.7265625" style="72" customWidth="1"/>
    <col min="6191" max="6191" width="12.26953125" style="72" customWidth="1"/>
    <col min="6192" max="6192" width="0.7265625" style="72" customWidth="1"/>
    <col min="6193" max="6193" width="12.26953125" style="72" customWidth="1"/>
    <col min="6194" max="6194" width="0.7265625" style="72" customWidth="1"/>
    <col min="6195" max="6195" width="12.26953125" style="72" customWidth="1"/>
    <col min="6196" max="6196" width="0.7265625" style="72" customWidth="1"/>
    <col min="6197" max="6197" width="12.26953125" style="72" customWidth="1"/>
    <col min="6198" max="6198" width="0.7265625" style="72" customWidth="1"/>
    <col min="6199" max="6199" width="12.26953125" style="72" customWidth="1"/>
    <col min="6200" max="6202" width="0.7265625" style="72" customWidth="1"/>
    <col min="6203" max="6203" width="12.26953125" style="72" customWidth="1"/>
    <col min="6204" max="6205" width="0.7265625" style="72" customWidth="1"/>
    <col min="6206" max="6402" width="9.1796875" style="72"/>
    <col min="6403" max="6403" width="2.26953125" style="72" customWidth="1"/>
    <col min="6404" max="6404" width="39.54296875" style="72" customWidth="1"/>
    <col min="6405" max="6405" width="4.54296875" style="72" customWidth="1"/>
    <col min="6406" max="6406" width="0.7265625" style="72" customWidth="1"/>
    <col min="6407" max="6407" width="12.26953125" style="72" customWidth="1"/>
    <col min="6408" max="6408" width="0.7265625" style="72" customWidth="1"/>
    <col min="6409" max="6409" width="12.26953125" style="72" customWidth="1"/>
    <col min="6410" max="6410" width="0.7265625" style="72" customWidth="1"/>
    <col min="6411" max="6411" width="12.26953125" style="72" customWidth="1"/>
    <col min="6412" max="6412" width="0.7265625" style="72" customWidth="1"/>
    <col min="6413" max="6413" width="12.26953125" style="72" customWidth="1"/>
    <col min="6414" max="6414" width="0.7265625" style="72" customWidth="1"/>
    <col min="6415" max="6415" width="12.26953125" style="72" customWidth="1"/>
    <col min="6416" max="6416" width="0.7265625" style="72" customWidth="1"/>
    <col min="6417" max="6417" width="12.26953125" style="72" customWidth="1"/>
    <col min="6418" max="6418" width="0.7265625" style="72" customWidth="1"/>
    <col min="6419" max="6419" width="12.26953125" style="72" customWidth="1"/>
    <col min="6420" max="6420" width="0.7265625" style="72" customWidth="1"/>
    <col min="6421" max="6421" width="12.26953125" style="72" customWidth="1"/>
    <col min="6422" max="6422" width="0.7265625" style="72" customWidth="1"/>
    <col min="6423" max="6423" width="12.26953125" style="72" customWidth="1"/>
    <col min="6424" max="6424" width="0.7265625" style="72" customWidth="1"/>
    <col min="6425" max="6425" width="12.26953125" style="72" customWidth="1"/>
    <col min="6426" max="6426" width="0.7265625" style="72" customWidth="1"/>
    <col min="6427" max="6427" width="12.26953125" style="72" customWidth="1"/>
    <col min="6428" max="6428" width="0.7265625" style="72" customWidth="1"/>
    <col min="6429" max="6429" width="12.26953125" style="72" customWidth="1"/>
    <col min="6430" max="6430" width="0.7265625" style="72" customWidth="1"/>
    <col min="6431" max="6431" width="12.26953125" style="72" customWidth="1"/>
    <col min="6432" max="6432" width="0.7265625" style="72" customWidth="1"/>
    <col min="6433" max="6433" width="12.26953125" style="72" customWidth="1"/>
    <col min="6434" max="6434" width="0.7265625" style="72" customWidth="1"/>
    <col min="6435" max="6435" width="12.26953125" style="72" customWidth="1"/>
    <col min="6436" max="6436" width="0.7265625" style="72" customWidth="1"/>
    <col min="6437" max="6437" width="12.26953125" style="72" customWidth="1"/>
    <col min="6438" max="6438" width="0.7265625" style="72" customWidth="1"/>
    <col min="6439" max="6439" width="12.26953125" style="72" customWidth="1"/>
    <col min="6440" max="6440" width="0.7265625" style="72" customWidth="1"/>
    <col min="6441" max="6441" width="12.26953125" style="72" customWidth="1"/>
    <col min="6442" max="6442" width="0.7265625" style="72" customWidth="1"/>
    <col min="6443" max="6443" width="12.26953125" style="72" customWidth="1"/>
    <col min="6444" max="6444" width="0.7265625" style="72" customWidth="1"/>
    <col min="6445" max="6445" width="12.26953125" style="72" customWidth="1"/>
    <col min="6446" max="6446" width="0.7265625" style="72" customWidth="1"/>
    <col min="6447" max="6447" width="12.26953125" style="72" customWidth="1"/>
    <col min="6448" max="6448" width="0.7265625" style="72" customWidth="1"/>
    <col min="6449" max="6449" width="12.26953125" style="72" customWidth="1"/>
    <col min="6450" max="6450" width="0.7265625" style="72" customWidth="1"/>
    <col min="6451" max="6451" width="12.26953125" style="72" customWidth="1"/>
    <col min="6452" max="6452" width="0.7265625" style="72" customWidth="1"/>
    <col min="6453" max="6453" width="12.26953125" style="72" customWidth="1"/>
    <col min="6454" max="6454" width="0.7265625" style="72" customWidth="1"/>
    <col min="6455" max="6455" width="12.26953125" style="72" customWidth="1"/>
    <col min="6456" max="6458" width="0.7265625" style="72" customWidth="1"/>
    <col min="6459" max="6459" width="12.26953125" style="72" customWidth="1"/>
    <col min="6460" max="6461" width="0.7265625" style="72" customWidth="1"/>
    <col min="6462" max="6658" width="9.1796875" style="72"/>
    <col min="6659" max="6659" width="2.26953125" style="72" customWidth="1"/>
    <col min="6660" max="6660" width="39.54296875" style="72" customWidth="1"/>
    <col min="6661" max="6661" width="4.54296875" style="72" customWidth="1"/>
    <col min="6662" max="6662" width="0.7265625" style="72" customWidth="1"/>
    <col min="6663" max="6663" width="12.26953125" style="72" customWidth="1"/>
    <col min="6664" max="6664" width="0.7265625" style="72" customWidth="1"/>
    <col min="6665" max="6665" width="12.26953125" style="72" customWidth="1"/>
    <col min="6666" max="6666" width="0.7265625" style="72" customWidth="1"/>
    <col min="6667" max="6667" width="12.26953125" style="72" customWidth="1"/>
    <col min="6668" max="6668" width="0.7265625" style="72" customWidth="1"/>
    <col min="6669" max="6669" width="12.26953125" style="72" customWidth="1"/>
    <col min="6670" max="6670" width="0.7265625" style="72" customWidth="1"/>
    <col min="6671" max="6671" width="12.26953125" style="72" customWidth="1"/>
    <col min="6672" max="6672" width="0.7265625" style="72" customWidth="1"/>
    <col min="6673" max="6673" width="12.26953125" style="72" customWidth="1"/>
    <col min="6674" max="6674" width="0.7265625" style="72" customWidth="1"/>
    <col min="6675" max="6675" width="12.26953125" style="72" customWidth="1"/>
    <col min="6676" max="6676" width="0.7265625" style="72" customWidth="1"/>
    <col min="6677" max="6677" width="12.26953125" style="72" customWidth="1"/>
    <col min="6678" max="6678" width="0.7265625" style="72" customWidth="1"/>
    <col min="6679" max="6679" width="12.26953125" style="72" customWidth="1"/>
    <col min="6680" max="6680" width="0.7265625" style="72" customWidth="1"/>
    <col min="6681" max="6681" width="12.26953125" style="72" customWidth="1"/>
    <col min="6682" max="6682" width="0.7265625" style="72" customWidth="1"/>
    <col min="6683" max="6683" width="12.26953125" style="72" customWidth="1"/>
    <col min="6684" max="6684" width="0.7265625" style="72" customWidth="1"/>
    <col min="6685" max="6685" width="12.26953125" style="72" customWidth="1"/>
    <col min="6686" max="6686" width="0.7265625" style="72" customWidth="1"/>
    <col min="6687" max="6687" width="12.26953125" style="72" customWidth="1"/>
    <col min="6688" max="6688" width="0.7265625" style="72" customWidth="1"/>
    <col min="6689" max="6689" width="12.26953125" style="72" customWidth="1"/>
    <col min="6690" max="6690" width="0.7265625" style="72" customWidth="1"/>
    <col min="6691" max="6691" width="12.26953125" style="72" customWidth="1"/>
    <col min="6692" max="6692" width="0.7265625" style="72" customWidth="1"/>
    <col min="6693" max="6693" width="12.26953125" style="72" customWidth="1"/>
    <col min="6694" max="6694" width="0.7265625" style="72" customWidth="1"/>
    <col min="6695" max="6695" width="12.26953125" style="72" customWidth="1"/>
    <col min="6696" max="6696" width="0.7265625" style="72" customWidth="1"/>
    <col min="6697" max="6697" width="12.26953125" style="72" customWidth="1"/>
    <col min="6698" max="6698" width="0.7265625" style="72" customWidth="1"/>
    <col min="6699" max="6699" width="12.26953125" style="72" customWidth="1"/>
    <col min="6700" max="6700" width="0.7265625" style="72" customWidth="1"/>
    <col min="6701" max="6701" width="12.26953125" style="72" customWidth="1"/>
    <col min="6702" max="6702" width="0.7265625" style="72" customWidth="1"/>
    <col min="6703" max="6703" width="12.26953125" style="72" customWidth="1"/>
    <col min="6704" max="6704" width="0.7265625" style="72" customWidth="1"/>
    <col min="6705" max="6705" width="12.26953125" style="72" customWidth="1"/>
    <col min="6706" max="6706" width="0.7265625" style="72" customWidth="1"/>
    <col min="6707" max="6707" width="12.26953125" style="72" customWidth="1"/>
    <col min="6708" max="6708" width="0.7265625" style="72" customWidth="1"/>
    <col min="6709" max="6709" width="12.26953125" style="72" customWidth="1"/>
    <col min="6710" max="6710" width="0.7265625" style="72" customWidth="1"/>
    <col min="6711" max="6711" width="12.26953125" style="72" customWidth="1"/>
    <col min="6712" max="6714" width="0.7265625" style="72" customWidth="1"/>
    <col min="6715" max="6715" width="12.26953125" style="72" customWidth="1"/>
    <col min="6716" max="6717" width="0.7265625" style="72" customWidth="1"/>
    <col min="6718" max="6914" width="9.1796875" style="72"/>
    <col min="6915" max="6915" width="2.26953125" style="72" customWidth="1"/>
    <col min="6916" max="6916" width="39.54296875" style="72" customWidth="1"/>
    <col min="6917" max="6917" width="4.54296875" style="72" customWidth="1"/>
    <col min="6918" max="6918" width="0.7265625" style="72" customWidth="1"/>
    <col min="6919" max="6919" width="12.26953125" style="72" customWidth="1"/>
    <col min="6920" max="6920" width="0.7265625" style="72" customWidth="1"/>
    <col min="6921" max="6921" width="12.26953125" style="72" customWidth="1"/>
    <col min="6922" max="6922" width="0.7265625" style="72" customWidth="1"/>
    <col min="6923" max="6923" width="12.26953125" style="72" customWidth="1"/>
    <col min="6924" max="6924" width="0.7265625" style="72" customWidth="1"/>
    <col min="6925" max="6925" width="12.26953125" style="72" customWidth="1"/>
    <col min="6926" max="6926" width="0.7265625" style="72" customWidth="1"/>
    <col min="6927" max="6927" width="12.26953125" style="72" customWidth="1"/>
    <col min="6928" max="6928" width="0.7265625" style="72" customWidth="1"/>
    <col min="6929" max="6929" width="12.26953125" style="72" customWidth="1"/>
    <col min="6930" max="6930" width="0.7265625" style="72" customWidth="1"/>
    <col min="6931" max="6931" width="12.26953125" style="72" customWidth="1"/>
    <col min="6932" max="6932" width="0.7265625" style="72" customWidth="1"/>
    <col min="6933" max="6933" width="12.26953125" style="72" customWidth="1"/>
    <col min="6934" max="6934" width="0.7265625" style="72" customWidth="1"/>
    <col min="6935" max="6935" width="12.26953125" style="72" customWidth="1"/>
    <col min="6936" max="6936" width="0.7265625" style="72" customWidth="1"/>
    <col min="6937" max="6937" width="12.26953125" style="72" customWidth="1"/>
    <col min="6938" max="6938" width="0.7265625" style="72" customWidth="1"/>
    <col min="6939" max="6939" width="12.26953125" style="72" customWidth="1"/>
    <col min="6940" max="6940" width="0.7265625" style="72" customWidth="1"/>
    <col min="6941" max="6941" width="12.26953125" style="72" customWidth="1"/>
    <col min="6942" max="6942" width="0.7265625" style="72" customWidth="1"/>
    <col min="6943" max="6943" width="12.26953125" style="72" customWidth="1"/>
    <col min="6944" max="6944" width="0.7265625" style="72" customWidth="1"/>
    <col min="6945" max="6945" width="12.26953125" style="72" customWidth="1"/>
    <col min="6946" max="6946" width="0.7265625" style="72" customWidth="1"/>
    <col min="6947" max="6947" width="12.26953125" style="72" customWidth="1"/>
    <col min="6948" max="6948" width="0.7265625" style="72" customWidth="1"/>
    <col min="6949" max="6949" width="12.26953125" style="72" customWidth="1"/>
    <col min="6950" max="6950" width="0.7265625" style="72" customWidth="1"/>
    <col min="6951" max="6951" width="12.26953125" style="72" customWidth="1"/>
    <col min="6952" max="6952" width="0.7265625" style="72" customWidth="1"/>
    <col min="6953" max="6953" width="12.26953125" style="72" customWidth="1"/>
    <col min="6954" max="6954" width="0.7265625" style="72" customWidth="1"/>
    <col min="6955" max="6955" width="12.26953125" style="72" customWidth="1"/>
    <col min="6956" max="6956" width="0.7265625" style="72" customWidth="1"/>
    <col min="6957" max="6957" width="12.26953125" style="72" customWidth="1"/>
    <col min="6958" max="6958" width="0.7265625" style="72" customWidth="1"/>
    <col min="6959" max="6959" width="12.26953125" style="72" customWidth="1"/>
    <col min="6960" max="6960" width="0.7265625" style="72" customWidth="1"/>
    <col min="6961" max="6961" width="12.26953125" style="72" customWidth="1"/>
    <col min="6962" max="6962" width="0.7265625" style="72" customWidth="1"/>
    <col min="6963" max="6963" width="12.26953125" style="72" customWidth="1"/>
    <col min="6964" max="6964" width="0.7265625" style="72" customWidth="1"/>
    <col min="6965" max="6965" width="12.26953125" style="72" customWidth="1"/>
    <col min="6966" max="6966" width="0.7265625" style="72" customWidth="1"/>
    <col min="6967" max="6967" width="12.26953125" style="72" customWidth="1"/>
    <col min="6968" max="6970" width="0.7265625" style="72" customWidth="1"/>
    <col min="6971" max="6971" width="12.26953125" style="72" customWidth="1"/>
    <col min="6972" max="6973" width="0.7265625" style="72" customWidth="1"/>
    <col min="6974" max="7170" width="9.1796875" style="72"/>
    <col min="7171" max="7171" width="2.26953125" style="72" customWidth="1"/>
    <col min="7172" max="7172" width="39.54296875" style="72" customWidth="1"/>
    <col min="7173" max="7173" width="4.54296875" style="72" customWidth="1"/>
    <col min="7174" max="7174" width="0.7265625" style="72" customWidth="1"/>
    <col min="7175" max="7175" width="12.26953125" style="72" customWidth="1"/>
    <col min="7176" max="7176" width="0.7265625" style="72" customWidth="1"/>
    <col min="7177" max="7177" width="12.26953125" style="72" customWidth="1"/>
    <col min="7178" max="7178" width="0.7265625" style="72" customWidth="1"/>
    <col min="7179" max="7179" width="12.26953125" style="72" customWidth="1"/>
    <col min="7180" max="7180" width="0.7265625" style="72" customWidth="1"/>
    <col min="7181" max="7181" width="12.26953125" style="72" customWidth="1"/>
    <col min="7182" max="7182" width="0.7265625" style="72" customWidth="1"/>
    <col min="7183" max="7183" width="12.26953125" style="72" customWidth="1"/>
    <col min="7184" max="7184" width="0.7265625" style="72" customWidth="1"/>
    <col min="7185" max="7185" width="12.26953125" style="72" customWidth="1"/>
    <col min="7186" max="7186" width="0.7265625" style="72" customWidth="1"/>
    <col min="7187" max="7187" width="12.26953125" style="72" customWidth="1"/>
    <col min="7188" max="7188" width="0.7265625" style="72" customWidth="1"/>
    <col min="7189" max="7189" width="12.26953125" style="72" customWidth="1"/>
    <col min="7190" max="7190" width="0.7265625" style="72" customWidth="1"/>
    <col min="7191" max="7191" width="12.26953125" style="72" customWidth="1"/>
    <col min="7192" max="7192" width="0.7265625" style="72" customWidth="1"/>
    <col min="7193" max="7193" width="12.26953125" style="72" customWidth="1"/>
    <col min="7194" max="7194" width="0.7265625" style="72" customWidth="1"/>
    <col min="7195" max="7195" width="12.26953125" style="72" customWidth="1"/>
    <col min="7196" max="7196" width="0.7265625" style="72" customWidth="1"/>
    <col min="7197" max="7197" width="12.26953125" style="72" customWidth="1"/>
    <col min="7198" max="7198" width="0.7265625" style="72" customWidth="1"/>
    <col min="7199" max="7199" width="12.26953125" style="72" customWidth="1"/>
    <col min="7200" max="7200" width="0.7265625" style="72" customWidth="1"/>
    <col min="7201" max="7201" width="12.26953125" style="72" customWidth="1"/>
    <col min="7202" max="7202" width="0.7265625" style="72" customWidth="1"/>
    <col min="7203" max="7203" width="12.26953125" style="72" customWidth="1"/>
    <col min="7204" max="7204" width="0.7265625" style="72" customWidth="1"/>
    <col min="7205" max="7205" width="12.26953125" style="72" customWidth="1"/>
    <col min="7206" max="7206" width="0.7265625" style="72" customWidth="1"/>
    <col min="7207" max="7207" width="12.26953125" style="72" customWidth="1"/>
    <col min="7208" max="7208" width="0.7265625" style="72" customWidth="1"/>
    <col min="7209" max="7209" width="12.26953125" style="72" customWidth="1"/>
    <col min="7210" max="7210" width="0.7265625" style="72" customWidth="1"/>
    <col min="7211" max="7211" width="12.26953125" style="72" customWidth="1"/>
    <col min="7212" max="7212" width="0.7265625" style="72" customWidth="1"/>
    <col min="7213" max="7213" width="12.26953125" style="72" customWidth="1"/>
    <col min="7214" max="7214" width="0.7265625" style="72" customWidth="1"/>
    <col min="7215" max="7215" width="12.26953125" style="72" customWidth="1"/>
    <col min="7216" max="7216" width="0.7265625" style="72" customWidth="1"/>
    <col min="7217" max="7217" width="12.26953125" style="72" customWidth="1"/>
    <col min="7218" max="7218" width="0.7265625" style="72" customWidth="1"/>
    <col min="7219" max="7219" width="12.26953125" style="72" customWidth="1"/>
    <col min="7220" max="7220" width="0.7265625" style="72" customWidth="1"/>
    <col min="7221" max="7221" width="12.26953125" style="72" customWidth="1"/>
    <col min="7222" max="7222" width="0.7265625" style="72" customWidth="1"/>
    <col min="7223" max="7223" width="12.26953125" style="72" customWidth="1"/>
    <col min="7224" max="7226" width="0.7265625" style="72" customWidth="1"/>
    <col min="7227" max="7227" width="12.26953125" style="72" customWidth="1"/>
    <col min="7228" max="7229" width="0.7265625" style="72" customWidth="1"/>
    <col min="7230" max="7426" width="9.1796875" style="72"/>
    <col min="7427" max="7427" width="2.26953125" style="72" customWidth="1"/>
    <col min="7428" max="7428" width="39.54296875" style="72" customWidth="1"/>
    <col min="7429" max="7429" width="4.54296875" style="72" customWidth="1"/>
    <col min="7430" max="7430" width="0.7265625" style="72" customWidth="1"/>
    <col min="7431" max="7431" width="12.26953125" style="72" customWidth="1"/>
    <col min="7432" max="7432" width="0.7265625" style="72" customWidth="1"/>
    <col min="7433" max="7433" width="12.26953125" style="72" customWidth="1"/>
    <col min="7434" max="7434" width="0.7265625" style="72" customWidth="1"/>
    <col min="7435" max="7435" width="12.26953125" style="72" customWidth="1"/>
    <col min="7436" max="7436" width="0.7265625" style="72" customWidth="1"/>
    <col min="7437" max="7437" width="12.26953125" style="72" customWidth="1"/>
    <col min="7438" max="7438" width="0.7265625" style="72" customWidth="1"/>
    <col min="7439" max="7439" width="12.26953125" style="72" customWidth="1"/>
    <col min="7440" max="7440" width="0.7265625" style="72" customWidth="1"/>
    <col min="7441" max="7441" width="12.26953125" style="72" customWidth="1"/>
    <col min="7442" max="7442" width="0.7265625" style="72" customWidth="1"/>
    <col min="7443" max="7443" width="12.26953125" style="72" customWidth="1"/>
    <col min="7444" max="7444" width="0.7265625" style="72" customWidth="1"/>
    <col min="7445" max="7445" width="12.26953125" style="72" customWidth="1"/>
    <col min="7446" max="7446" width="0.7265625" style="72" customWidth="1"/>
    <col min="7447" max="7447" width="12.26953125" style="72" customWidth="1"/>
    <col min="7448" max="7448" width="0.7265625" style="72" customWidth="1"/>
    <col min="7449" max="7449" width="12.26953125" style="72" customWidth="1"/>
    <col min="7450" max="7450" width="0.7265625" style="72" customWidth="1"/>
    <col min="7451" max="7451" width="12.26953125" style="72" customWidth="1"/>
    <col min="7452" max="7452" width="0.7265625" style="72" customWidth="1"/>
    <col min="7453" max="7453" width="12.26953125" style="72" customWidth="1"/>
    <col min="7454" max="7454" width="0.7265625" style="72" customWidth="1"/>
    <col min="7455" max="7455" width="12.26953125" style="72" customWidth="1"/>
    <col min="7456" max="7456" width="0.7265625" style="72" customWidth="1"/>
    <col min="7457" max="7457" width="12.26953125" style="72" customWidth="1"/>
    <col min="7458" max="7458" width="0.7265625" style="72" customWidth="1"/>
    <col min="7459" max="7459" width="12.26953125" style="72" customWidth="1"/>
    <col min="7460" max="7460" width="0.7265625" style="72" customWidth="1"/>
    <col min="7461" max="7461" width="12.26953125" style="72" customWidth="1"/>
    <col min="7462" max="7462" width="0.7265625" style="72" customWidth="1"/>
    <col min="7463" max="7463" width="12.26953125" style="72" customWidth="1"/>
    <col min="7464" max="7464" width="0.7265625" style="72" customWidth="1"/>
    <col min="7465" max="7465" width="12.26953125" style="72" customWidth="1"/>
    <col min="7466" max="7466" width="0.7265625" style="72" customWidth="1"/>
    <col min="7467" max="7467" width="12.26953125" style="72" customWidth="1"/>
    <col min="7468" max="7468" width="0.7265625" style="72" customWidth="1"/>
    <col min="7469" max="7469" width="12.26953125" style="72" customWidth="1"/>
    <col min="7470" max="7470" width="0.7265625" style="72" customWidth="1"/>
    <col min="7471" max="7471" width="12.26953125" style="72" customWidth="1"/>
    <col min="7472" max="7472" width="0.7265625" style="72" customWidth="1"/>
    <col min="7473" max="7473" width="12.26953125" style="72" customWidth="1"/>
    <col min="7474" max="7474" width="0.7265625" style="72" customWidth="1"/>
    <col min="7475" max="7475" width="12.26953125" style="72" customWidth="1"/>
    <col min="7476" max="7476" width="0.7265625" style="72" customWidth="1"/>
    <col min="7477" max="7477" width="12.26953125" style="72" customWidth="1"/>
    <col min="7478" max="7478" width="0.7265625" style="72" customWidth="1"/>
    <col min="7479" max="7479" width="12.26953125" style="72" customWidth="1"/>
    <col min="7480" max="7482" width="0.7265625" style="72" customWidth="1"/>
    <col min="7483" max="7483" width="12.26953125" style="72" customWidth="1"/>
    <col min="7484" max="7485" width="0.7265625" style="72" customWidth="1"/>
    <col min="7486" max="7682" width="9.1796875" style="72"/>
    <col min="7683" max="7683" width="2.26953125" style="72" customWidth="1"/>
    <col min="7684" max="7684" width="39.54296875" style="72" customWidth="1"/>
    <col min="7685" max="7685" width="4.54296875" style="72" customWidth="1"/>
    <col min="7686" max="7686" width="0.7265625" style="72" customWidth="1"/>
    <col min="7687" max="7687" width="12.26953125" style="72" customWidth="1"/>
    <col min="7688" max="7688" width="0.7265625" style="72" customWidth="1"/>
    <col min="7689" max="7689" width="12.26953125" style="72" customWidth="1"/>
    <col min="7690" max="7690" width="0.7265625" style="72" customWidth="1"/>
    <col min="7691" max="7691" width="12.26953125" style="72" customWidth="1"/>
    <col min="7692" max="7692" width="0.7265625" style="72" customWidth="1"/>
    <col min="7693" max="7693" width="12.26953125" style="72" customWidth="1"/>
    <col min="7694" max="7694" width="0.7265625" style="72" customWidth="1"/>
    <col min="7695" max="7695" width="12.26953125" style="72" customWidth="1"/>
    <col min="7696" max="7696" width="0.7265625" style="72" customWidth="1"/>
    <col min="7697" max="7697" width="12.26953125" style="72" customWidth="1"/>
    <col min="7698" max="7698" width="0.7265625" style="72" customWidth="1"/>
    <col min="7699" max="7699" width="12.26953125" style="72" customWidth="1"/>
    <col min="7700" max="7700" width="0.7265625" style="72" customWidth="1"/>
    <col min="7701" max="7701" width="12.26953125" style="72" customWidth="1"/>
    <col min="7702" max="7702" width="0.7265625" style="72" customWidth="1"/>
    <col min="7703" max="7703" width="12.26953125" style="72" customWidth="1"/>
    <col min="7704" max="7704" width="0.7265625" style="72" customWidth="1"/>
    <col min="7705" max="7705" width="12.26953125" style="72" customWidth="1"/>
    <col min="7706" max="7706" width="0.7265625" style="72" customWidth="1"/>
    <col min="7707" max="7707" width="12.26953125" style="72" customWidth="1"/>
    <col min="7708" max="7708" width="0.7265625" style="72" customWidth="1"/>
    <col min="7709" max="7709" width="12.26953125" style="72" customWidth="1"/>
    <col min="7710" max="7710" width="0.7265625" style="72" customWidth="1"/>
    <col min="7711" max="7711" width="12.26953125" style="72" customWidth="1"/>
    <col min="7712" max="7712" width="0.7265625" style="72" customWidth="1"/>
    <col min="7713" max="7713" width="12.26953125" style="72" customWidth="1"/>
    <col min="7714" max="7714" width="0.7265625" style="72" customWidth="1"/>
    <col min="7715" max="7715" width="12.26953125" style="72" customWidth="1"/>
    <col min="7716" max="7716" width="0.7265625" style="72" customWidth="1"/>
    <col min="7717" max="7717" width="12.26953125" style="72" customWidth="1"/>
    <col min="7718" max="7718" width="0.7265625" style="72" customWidth="1"/>
    <col min="7719" max="7719" width="12.26953125" style="72" customWidth="1"/>
    <col min="7720" max="7720" width="0.7265625" style="72" customWidth="1"/>
    <col min="7721" max="7721" width="12.26953125" style="72" customWidth="1"/>
    <col min="7722" max="7722" width="0.7265625" style="72" customWidth="1"/>
    <col min="7723" max="7723" width="12.26953125" style="72" customWidth="1"/>
    <col min="7724" max="7724" width="0.7265625" style="72" customWidth="1"/>
    <col min="7725" max="7725" width="12.26953125" style="72" customWidth="1"/>
    <col min="7726" max="7726" width="0.7265625" style="72" customWidth="1"/>
    <col min="7727" max="7727" width="12.26953125" style="72" customWidth="1"/>
    <col min="7728" max="7728" width="0.7265625" style="72" customWidth="1"/>
    <col min="7729" max="7729" width="12.26953125" style="72" customWidth="1"/>
    <col min="7730" max="7730" width="0.7265625" style="72" customWidth="1"/>
    <col min="7731" max="7731" width="12.26953125" style="72" customWidth="1"/>
    <col min="7732" max="7732" width="0.7265625" style="72" customWidth="1"/>
    <col min="7733" max="7733" width="12.26953125" style="72" customWidth="1"/>
    <col min="7734" max="7734" width="0.7265625" style="72" customWidth="1"/>
    <col min="7735" max="7735" width="12.26953125" style="72" customWidth="1"/>
    <col min="7736" max="7738" width="0.7265625" style="72" customWidth="1"/>
    <col min="7739" max="7739" width="12.26953125" style="72" customWidth="1"/>
    <col min="7740" max="7741" width="0.7265625" style="72" customWidth="1"/>
    <col min="7742" max="7938" width="9.1796875" style="72"/>
    <col min="7939" max="7939" width="2.26953125" style="72" customWidth="1"/>
    <col min="7940" max="7940" width="39.54296875" style="72" customWidth="1"/>
    <col min="7941" max="7941" width="4.54296875" style="72" customWidth="1"/>
    <col min="7942" max="7942" width="0.7265625" style="72" customWidth="1"/>
    <col min="7943" max="7943" width="12.26953125" style="72" customWidth="1"/>
    <col min="7944" max="7944" width="0.7265625" style="72" customWidth="1"/>
    <col min="7945" max="7945" width="12.26953125" style="72" customWidth="1"/>
    <col min="7946" max="7946" width="0.7265625" style="72" customWidth="1"/>
    <col min="7947" max="7947" width="12.26953125" style="72" customWidth="1"/>
    <col min="7948" max="7948" width="0.7265625" style="72" customWidth="1"/>
    <col min="7949" max="7949" width="12.26953125" style="72" customWidth="1"/>
    <col min="7950" max="7950" width="0.7265625" style="72" customWidth="1"/>
    <col min="7951" max="7951" width="12.26953125" style="72" customWidth="1"/>
    <col min="7952" max="7952" width="0.7265625" style="72" customWidth="1"/>
    <col min="7953" max="7953" width="12.26953125" style="72" customWidth="1"/>
    <col min="7954" max="7954" width="0.7265625" style="72" customWidth="1"/>
    <col min="7955" max="7955" width="12.26953125" style="72" customWidth="1"/>
    <col min="7956" max="7956" width="0.7265625" style="72" customWidth="1"/>
    <col min="7957" max="7957" width="12.26953125" style="72" customWidth="1"/>
    <col min="7958" max="7958" width="0.7265625" style="72" customWidth="1"/>
    <col min="7959" max="7959" width="12.26953125" style="72" customWidth="1"/>
    <col min="7960" max="7960" width="0.7265625" style="72" customWidth="1"/>
    <col min="7961" max="7961" width="12.26953125" style="72" customWidth="1"/>
    <col min="7962" max="7962" width="0.7265625" style="72" customWidth="1"/>
    <col min="7963" max="7963" width="12.26953125" style="72" customWidth="1"/>
    <col min="7964" max="7964" width="0.7265625" style="72" customWidth="1"/>
    <col min="7965" max="7965" width="12.26953125" style="72" customWidth="1"/>
    <col min="7966" max="7966" width="0.7265625" style="72" customWidth="1"/>
    <col min="7967" max="7967" width="12.26953125" style="72" customWidth="1"/>
    <col min="7968" max="7968" width="0.7265625" style="72" customWidth="1"/>
    <col min="7969" max="7969" width="12.26953125" style="72" customWidth="1"/>
    <col min="7970" max="7970" width="0.7265625" style="72" customWidth="1"/>
    <col min="7971" max="7971" width="12.26953125" style="72" customWidth="1"/>
    <col min="7972" max="7972" width="0.7265625" style="72" customWidth="1"/>
    <col min="7973" max="7973" width="12.26953125" style="72" customWidth="1"/>
    <col min="7974" max="7974" width="0.7265625" style="72" customWidth="1"/>
    <col min="7975" max="7975" width="12.26953125" style="72" customWidth="1"/>
    <col min="7976" max="7976" width="0.7265625" style="72" customWidth="1"/>
    <col min="7977" max="7977" width="12.26953125" style="72" customWidth="1"/>
    <col min="7978" max="7978" width="0.7265625" style="72" customWidth="1"/>
    <col min="7979" max="7979" width="12.26953125" style="72" customWidth="1"/>
    <col min="7980" max="7980" width="0.7265625" style="72" customWidth="1"/>
    <col min="7981" max="7981" width="12.26953125" style="72" customWidth="1"/>
    <col min="7982" max="7982" width="0.7265625" style="72" customWidth="1"/>
    <col min="7983" max="7983" width="12.26953125" style="72" customWidth="1"/>
    <col min="7984" max="7984" width="0.7265625" style="72" customWidth="1"/>
    <col min="7985" max="7985" width="12.26953125" style="72" customWidth="1"/>
    <col min="7986" max="7986" width="0.7265625" style="72" customWidth="1"/>
    <col min="7987" max="7987" width="12.26953125" style="72" customWidth="1"/>
    <col min="7988" max="7988" width="0.7265625" style="72" customWidth="1"/>
    <col min="7989" max="7989" width="12.26953125" style="72" customWidth="1"/>
    <col min="7990" max="7990" width="0.7265625" style="72" customWidth="1"/>
    <col min="7991" max="7991" width="12.26953125" style="72" customWidth="1"/>
    <col min="7992" max="7994" width="0.7265625" style="72" customWidth="1"/>
    <col min="7995" max="7995" width="12.26953125" style="72" customWidth="1"/>
    <col min="7996" max="7997" width="0.7265625" style="72" customWidth="1"/>
    <col min="7998" max="8194" width="9.1796875" style="72"/>
    <col min="8195" max="8195" width="2.26953125" style="72" customWidth="1"/>
    <col min="8196" max="8196" width="39.54296875" style="72" customWidth="1"/>
    <col min="8197" max="8197" width="4.54296875" style="72" customWidth="1"/>
    <col min="8198" max="8198" width="0.7265625" style="72" customWidth="1"/>
    <col min="8199" max="8199" width="12.26953125" style="72" customWidth="1"/>
    <col min="8200" max="8200" width="0.7265625" style="72" customWidth="1"/>
    <col min="8201" max="8201" width="12.26953125" style="72" customWidth="1"/>
    <col min="8202" max="8202" width="0.7265625" style="72" customWidth="1"/>
    <col min="8203" max="8203" width="12.26953125" style="72" customWidth="1"/>
    <col min="8204" max="8204" width="0.7265625" style="72" customWidth="1"/>
    <col min="8205" max="8205" width="12.26953125" style="72" customWidth="1"/>
    <col min="8206" max="8206" width="0.7265625" style="72" customWidth="1"/>
    <col min="8207" max="8207" width="12.26953125" style="72" customWidth="1"/>
    <col min="8208" max="8208" width="0.7265625" style="72" customWidth="1"/>
    <col min="8209" max="8209" width="12.26953125" style="72" customWidth="1"/>
    <col min="8210" max="8210" width="0.7265625" style="72" customWidth="1"/>
    <col min="8211" max="8211" width="12.26953125" style="72" customWidth="1"/>
    <col min="8212" max="8212" width="0.7265625" style="72" customWidth="1"/>
    <col min="8213" max="8213" width="12.26953125" style="72" customWidth="1"/>
    <col min="8214" max="8214" width="0.7265625" style="72" customWidth="1"/>
    <col min="8215" max="8215" width="12.26953125" style="72" customWidth="1"/>
    <col min="8216" max="8216" width="0.7265625" style="72" customWidth="1"/>
    <col min="8217" max="8217" width="12.26953125" style="72" customWidth="1"/>
    <col min="8218" max="8218" width="0.7265625" style="72" customWidth="1"/>
    <col min="8219" max="8219" width="12.26953125" style="72" customWidth="1"/>
    <col min="8220" max="8220" width="0.7265625" style="72" customWidth="1"/>
    <col min="8221" max="8221" width="12.26953125" style="72" customWidth="1"/>
    <col min="8222" max="8222" width="0.7265625" style="72" customWidth="1"/>
    <col min="8223" max="8223" width="12.26953125" style="72" customWidth="1"/>
    <col min="8224" max="8224" width="0.7265625" style="72" customWidth="1"/>
    <col min="8225" max="8225" width="12.26953125" style="72" customWidth="1"/>
    <col min="8226" max="8226" width="0.7265625" style="72" customWidth="1"/>
    <col min="8227" max="8227" width="12.26953125" style="72" customWidth="1"/>
    <col min="8228" max="8228" width="0.7265625" style="72" customWidth="1"/>
    <col min="8229" max="8229" width="12.26953125" style="72" customWidth="1"/>
    <col min="8230" max="8230" width="0.7265625" style="72" customWidth="1"/>
    <col min="8231" max="8231" width="12.26953125" style="72" customWidth="1"/>
    <col min="8232" max="8232" width="0.7265625" style="72" customWidth="1"/>
    <col min="8233" max="8233" width="12.26953125" style="72" customWidth="1"/>
    <col min="8234" max="8234" width="0.7265625" style="72" customWidth="1"/>
    <col min="8235" max="8235" width="12.26953125" style="72" customWidth="1"/>
    <col min="8236" max="8236" width="0.7265625" style="72" customWidth="1"/>
    <col min="8237" max="8237" width="12.26953125" style="72" customWidth="1"/>
    <col min="8238" max="8238" width="0.7265625" style="72" customWidth="1"/>
    <col min="8239" max="8239" width="12.26953125" style="72" customWidth="1"/>
    <col min="8240" max="8240" width="0.7265625" style="72" customWidth="1"/>
    <col min="8241" max="8241" width="12.26953125" style="72" customWidth="1"/>
    <col min="8242" max="8242" width="0.7265625" style="72" customWidth="1"/>
    <col min="8243" max="8243" width="12.26953125" style="72" customWidth="1"/>
    <col min="8244" max="8244" width="0.7265625" style="72" customWidth="1"/>
    <col min="8245" max="8245" width="12.26953125" style="72" customWidth="1"/>
    <col min="8246" max="8246" width="0.7265625" style="72" customWidth="1"/>
    <col min="8247" max="8247" width="12.26953125" style="72" customWidth="1"/>
    <col min="8248" max="8250" width="0.7265625" style="72" customWidth="1"/>
    <col min="8251" max="8251" width="12.26953125" style="72" customWidth="1"/>
    <col min="8252" max="8253" width="0.7265625" style="72" customWidth="1"/>
    <col min="8254" max="8450" width="9.1796875" style="72"/>
    <col min="8451" max="8451" width="2.26953125" style="72" customWidth="1"/>
    <col min="8452" max="8452" width="39.54296875" style="72" customWidth="1"/>
    <col min="8453" max="8453" width="4.54296875" style="72" customWidth="1"/>
    <col min="8454" max="8454" width="0.7265625" style="72" customWidth="1"/>
    <col min="8455" max="8455" width="12.26953125" style="72" customWidth="1"/>
    <col min="8456" max="8456" width="0.7265625" style="72" customWidth="1"/>
    <col min="8457" max="8457" width="12.26953125" style="72" customWidth="1"/>
    <col min="8458" max="8458" width="0.7265625" style="72" customWidth="1"/>
    <col min="8459" max="8459" width="12.26953125" style="72" customWidth="1"/>
    <col min="8460" max="8460" width="0.7265625" style="72" customWidth="1"/>
    <col min="8461" max="8461" width="12.26953125" style="72" customWidth="1"/>
    <col min="8462" max="8462" width="0.7265625" style="72" customWidth="1"/>
    <col min="8463" max="8463" width="12.26953125" style="72" customWidth="1"/>
    <col min="8464" max="8464" width="0.7265625" style="72" customWidth="1"/>
    <col min="8465" max="8465" width="12.26953125" style="72" customWidth="1"/>
    <col min="8466" max="8466" width="0.7265625" style="72" customWidth="1"/>
    <col min="8467" max="8467" width="12.26953125" style="72" customWidth="1"/>
    <col min="8468" max="8468" width="0.7265625" style="72" customWidth="1"/>
    <col min="8469" max="8469" width="12.26953125" style="72" customWidth="1"/>
    <col min="8470" max="8470" width="0.7265625" style="72" customWidth="1"/>
    <col min="8471" max="8471" width="12.26953125" style="72" customWidth="1"/>
    <col min="8472" max="8472" width="0.7265625" style="72" customWidth="1"/>
    <col min="8473" max="8473" width="12.26953125" style="72" customWidth="1"/>
    <col min="8474" max="8474" width="0.7265625" style="72" customWidth="1"/>
    <col min="8475" max="8475" width="12.26953125" style="72" customWidth="1"/>
    <col min="8476" max="8476" width="0.7265625" style="72" customWidth="1"/>
    <col min="8477" max="8477" width="12.26953125" style="72" customWidth="1"/>
    <col min="8478" max="8478" width="0.7265625" style="72" customWidth="1"/>
    <col min="8479" max="8479" width="12.26953125" style="72" customWidth="1"/>
    <col min="8480" max="8480" width="0.7265625" style="72" customWidth="1"/>
    <col min="8481" max="8481" width="12.26953125" style="72" customWidth="1"/>
    <col min="8482" max="8482" width="0.7265625" style="72" customWidth="1"/>
    <col min="8483" max="8483" width="12.26953125" style="72" customWidth="1"/>
    <col min="8484" max="8484" width="0.7265625" style="72" customWidth="1"/>
    <col min="8485" max="8485" width="12.26953125" style="72" customWidth="1"/>
    <col min="8486" max="8486" width="0.7265625" style="72" customWidth="1"/>
    <col min="8487" max="8487" width="12.26953125" style="72" customWidth="1"/>
    <col min="8488" max="8488" width="0.7265625" style="72" customWidth="1"/>
    <col min="8489" max="8489" width="12.26953125" style="72" customWidth="1"/>
    <col min="8490" max="8490" width="0.7265625" style="72" customWidth="1"/>
    <col min="8491" max="8491" width="12.26953125" style="72" customWidth="1"/>
    <col min="8492" max="8492" width="0.7265625" style="72" customWidth="1"/>
    <col min="8493" max="8493" width="12.26953125" style="72" customWidth="1"/>
    <col min="8494" max="8494" width="0.7265625" style="72" customWidth="1"/>
    <col min="8495" max="8495" width="12.26953125" style="72" customWidth="1"/>
    <col min="8496" max="8496" width="0.7265625" style="72" customWidth="1"/>
    <col min="8497" max="8497" width="12.26953125" style="72" customWidth="1"/>
    <col min="8498" max="8498" width="0.7265625" style="72" customWidth="1"/>
    <col min="8499" max="8499" width="12.26953125" style="72" customWidth="1"/>
    <col min="8500" max="8500" width="0.7265625" style="72" customWidth="1"/>
    <col min="8501" max="8501" width="12.26953125" style="72" customWidth="1"/>
    <col min="8502" max="8502" width="0.7265625" style="72" customWidth="1"/>
    <col min="8503" max="8503" width="12.26953125" style="72" customWidth="1"/>
    <col min="8504" max="8506" width="0.7265625" style="72" customWidth="1"/>
    <col min="8507" max="8507" width="12.26953125" style="72" customWidth="1"/>
    <col min="8508" max="8509" width="0.7265625" style="72" customWidth="1"/>
    <col min="8510" max="8706" width="9.1796875" style="72"/>
    <col min="8707" max="8707" width="2.26953125" style="72" customWidth="1"/>
    <col min="8708" max="8708" width="39.54296875" style="72" customWidth="1"/>
    <col min="8709" max="8709" width="4.54296875" style="72" customWidth="1"/>
    <col min="8710" max="8710" width="0.7265625" style="72" customWidth="1"/>
    <col min="8711" max="8711" width="12.26953125" style="72" customWidth="1"/>
    <col min="8712" max="8712" width="0.7265625" style="72" customWidth="1"/>
    <col min="8713" max="8713" width="12.26953125" style="72" customWidth="1"/>
    <col min="8714" max="8714" width="0.7265625" style="72" customWidth="1"/>
    <col min="8715" max="8715" width="12.26953125" style="72" customWidth="1"/>
    <col min="8716" max="8716" width="0.7265625" style="72" customWidth="1"/>
    <col min="8717" max="8717" width="12.26953125" style="72" customWidth="1"/>
    <col min="8718" max="8718" width="0.7265625" style="72" customWidth="1"/>
    <col min="8719" max="8719" width="12.26953125" style="72" customWidth="1"/>
    <col min="8720" max="8720" width="0.7265625" style="72" customWidth="1"/>
    <col min="8721" max="8721" width="12.26953125" style="72" customWidth="1"/>
    <col min="8722" max="8722" width="0.7265625" style="72" customWidth="1"/>
    <col min="8723" max="8723" width="12.26953125" style="72" customWidth="1"/>
    <col min="8724" max="8724" width="0.7265625" style="72" customWidth="1"/>
    <col min="8725" max="8725" width="12.26953125" style="72" customWidth="1"/>
    <col min="8726" max="8726" width="0.7265625" style="72" customWidth="1"/>
    <col min="8727" max="8727" width="12.26953125" style="72" customWidth="1"/>
    <col min="8728" max="8728" width="0.7265625" style="72" customWidth="1"/>
    <col min="8729" max="8729" width="12.26953125" style="72" customWidth="1"/>
    <col min="8730" max="8730" width="0.7265625" style="72" customWidth="1"/>
    <col min="8731" max="8731" width="12.26953125" style="72" customWidth="1"/>
    <col min="8732" max="8732" width="0.7265625" style="72" customWidth="1"/>
    <col min="8733" max="8733" width="12.26953125" style="72" customWidth="1"/>
    <col min="8734" max="8734" width="0.7265625" style="72" customWidth="1"/>
    <col min="8735" max="8735" width="12.26953125" style="72" customWidth="1"/>
    <col min="8736" max="8736" width="0.7265625" style="72" customWidth="1"/>
    <col min="8737" max="8737" width="12.26953125" style="72" customWidth="1"/>
    <col min="8738" max="8738" width="0.7265625" style="72" customWidth="1"/>
    <col min="8739" max="8739" width="12.26953125" style="72" customWidth="1"/>
    <col min="8740" max="8740" width="0.7265625" style="72" customWidth="1"/>
    <col min="8741" max="8741" width="12.26953125" style="72" customWidth="1"/>
    <col min="8742" max="8742" width="0.7265625" style="72" customWidth="1"/>
    <col min="8743" max="8743" width="12.26953125" style="72" customWidth="1"/>
    <col min="8744" max="8744" width="0.7265625" style="72" customWidth="1"/>
    <col min="8745" max="8745" width="12.26953125" style="72" customWidth="1"/>
    <col min="8746" max="8746" width="0.7265625" style="72" customWidth="1"/>
    <col min="8747" max="8747" width="12.26953125" style="72" customWidth="1"/>
    <col min="8748" max="8748" width="0.7265625" style="72" customWidth="1"/>
    <col min="8749" max="8749" width="12.26953125" style="72" customWidth="1"/>
    <col min="8750" max="8750" width="0.7265625" style="72" customWidth="1"/>
    <col min="8751" max="8751" width="12.26953125" style="72" customWidth="1"/>
    <col min="8752" max="8752" width="0.7265625" style="72" customWidth="1"/>
    <col min="8753" max="8753" width="12.26953125" style="72" customWidth="1"/>
    <col min="8754" max="8754" width="0.7265625" style="72" customWidth="1"/>
    <col min="8755" max="8755" width="12.26953125" style="72" customWidth="1"/>
    <col min="8756" max="8756" width="0.7265625" style="72" customWidth="1"/>
    <col min="8757" max="8757" width="12.26953125" style="72" customWidth="1"/>
    <col min="8758" max="8758" width="0.7265625" style="72" customWidth="1"/>
    <col min="8759" max="8759" width="12.26953125" style="72" customWidth="1"/>
    <col min="8760" max="8762" width="0.7265625" style="72" customWidth="1"/>
    <col min="8763" max="8763" width="12.26953125" style="72" customWidth="1"/>
    <col min="8764" max="8765" width="0.7265625" style="72" customWidth="1"/>
    <col min="8766" max="8962" width="9.1796875" style="72"/>
    <col min="8963" max="8963" width="2.26953125" style="72" customWidth="1"/>
    <col min="8964" max="8964" width="39.54296875" style="72" customWidth="1"/>
    <col min="8965" max="8965" width="4.54296875" style="72" customWidth="1"/>
    <col min="8966" max="8966" width="0.7265625" style="72" customWidth="1"/>
    <col min="8967" max="8967" width="12.26953125" style="72" customWidth="1"/>
    <col min="8968" max="8968" width="0.7265625" style="72" customWidth="1"/>
    <col min="8969" max="8969" width="12.26953125" style="72" customWidth="1"/>
    <col min="8970" max="8970" width="0.7265625" style="72" customWidth="1"/>
    <col min="8971" max="8971" width="12.26953125" style="72" customWidth="1"/>
    <col min="8972" max="8972" width="0.7265625" style="72" customWidth="1"/>
    <col min="8973" max="8973" width="12.26953125" style="72" customWidth="1"/>
    <col min="8974" max="8974" width="0.7265625" style="72" customWidth="1"/>
    <col min="8975" max="8975" width="12.26953125" style="72" customWidth="1"/>
    <col min="8976" max="8976" width="0.7265625" style="72" customWidth="1"/>
    <col min="8977" max="8977" width="12.26953125" style="72" customWidth="1"/>
    <col min="8978" max="8978" width="0.7265625" style="72" customWidth="1"/>
    <col min="8979" max="8979" width="12.26953125" style="72" customWidth="1"/>
    <col min="8980" max="8980" width="0.7265625" style="72" customWidth="1"/>
    <col min="8981" max="8981" width="12.26953125" style="72" customWidth="1"/>
    <col min="8982" max="8982" width="0.7265625" style="72" customWidth="1"/>
    <col min="8983" max="8983" width="12.26953125" style="72" customWidth="1"/>
    <col min="8984" max="8984" width="0.7265625" style="72" customWidth="1"/>
    <col min="8985" max="8985" width="12.26953125" style="72" customWidth="1"/>
    <col min="8986" max="8986" width="0.7265625" style="72" customWidth="1"/>
    <col min="8987" max="8987" width="12.26953125" style="72" customWidth="1"/>
    <col min="8988" max="8988" width="0.7265625" style="72" customWidth="1"/>
    <col min="8989" max="8989" width="12.26953125" style="72" customWidth="1"/>
    <col min="8990" max="8990" width="0.7265625" style="72" customWidth="1"/>
    <col min="8991" max="8991" width="12.26953125" style="72" customWidth="1"/>
    <col min="8992" max="8992" width="0.7265625" style="72" customWidth="1"/>
    <col min="8993" max="8993" width="12.26953125" style="72" customWidth="1"/>
    <col min="8994" max="8994" width="0.7265625" style="72" customWidth="1"/>
    <col min="8995" max="8995" width="12.26953125" style="72" customWidth="1"/>
    <col min="8996" max="8996" width="0.7265625" style="72" customWidth="1"/>
    <col min="8997" max="8997" width="12.26953125" style="72" customWidth="1"/>
    <col min="8998" max="8998" width="0.7265625" style="72" customWidth="1"/>
    <col min="8999" max="8999" width="12.26953125" style="72" customWidth="1"/>
    <col min="9000" max="9000" width="0.7265625" style="72" customWidth="1"/>
    <col min="9001" max="9001" width="12.26953125" style="72" customWidth="1"/>
    <col min="9002" max="9002" width="0.7265625" style="72" customWidth="1"/>
    <col min="9003" max="9003" width="12.26953125" style="72" customWidth="1"/>
    <col min="9004" max="9004" width="0.7265625" style="72" customWidth="1"/>
    <col min="9005" max="9005" width="12.26953125" style="72" customWidth="1"/>
    <col min="9006" max="9006" width="0.7265625" style="72" customWidth="1"/>
    <col min="9007" max="9007" width="12.26953125" style="72" customWidth="1"/>
    <col min="9008" max="9008" width="0.7265625" style="72" customWidth="1"/>
    <col min="9009" max="9009" width="12.26953125" style="72" customWidth="1"/>
    <col min="9010" max="9010" width="0.7265625" style="72" customWidth="1"/>
    <col min="9011" max="9011" width="12.26953125" style="72" customWidth="1"/>
    <col min="9012" max="9012" width="0.7265625" style="72" customWidth="1"/>
    <col min="9013" max="9013" width="12.26953125" style="72" customWidth="1"/>
    <col min="9014" max="9014" width="0.7265625" style="72" customWidth="1"/>
    <col min="9015" max="9015" width="12.26953125" style="72" customWidth="1"/>
    <col min="9016" max="9018" width="0.7265625" style="72" customWidth="1"/>
    <col min="9019" max="9019" width="12.26953125" style="72" customWidth="1"/>
    <col min="9020" max="9021" width="0.7265625" style="72" customWidth="1"/>
    <col min="9022" max="9218" width="9.1796875" style="72"/>
    <col min="9219" max="9219" width="2.26953125" style="72" customWidth="1"/>
    <col min="9220" max="9220" width="39.54296875" style="72" customWidth="1"/>
    <col min="9221" max="9221" width="4.54296875" style="72" customWidth="1"/>
    <col min="9222" max="9222" width="0.7265625" style="72" customWidth="1"/>
    <col min="9223" max="9223" width="12.26953125" style="72" customWidth="1"/>
    <col min="9224" max="9224" width="0.7265625" style="72" customWidth="1"/>
    <col min="9225" max="9225" width="12.26953125" style="72" customWidth="1"/>
    <col min="9226" max="9226" width="0.7265625" style="72" customWidth="1"/>
    <col min="9227" max="9227" width="12.26953125" style="72" customWidth="1"/>
    <col min="9228" max="9228" width="0.7265625" style="72" customWidth="1"/>
    <col min="9229" max="9229" width="12.26953125" style="72" customWidth="1"/>
    <col min="9230" max="9230" width="0.7265625" style="72" customWidth="1"/>
    <col min="9231" max="9231" width="12.26953125" style="72" customWidth="1"/>
    <col min="9232" max="9232" width="0.7265625" style="72" customWidth="1"/>
    <col min="9233" max="9233" width="12.26953125" style="72" customWidth="1"/>
    <col min="9234" max="9234" width="0.7265625" style="72" customWidth="1"/>
    <col min="9235" max="9235" width="12.26953125" style="72" customWidth="1"/>
    <col min="9236" max="9236" width="0.7265625" style="72" customWidth="1"/>
    <col min="9237" max="9237" width="12.26953125" style="72" customWidth="1"/>
    <col min="9238" max="9238" width="0.7265625" style="72" customWidth="1"/>
    <col min="9239" max="9239" width="12.26953125" style="72" customWidth="1"/>
    <col min="9240" max="9240" width="0.7265625" style="72" customWidth="1"/>
    <col min="9241" max="9241" width="12.26953125" style="72" customWidth="1"/>
    <col min="9242" max="9242" width="0.7265625" style="72" customWidth="1"/>
    <col min="9243" max="9243" width="12.26953125" style="72" customWidth="1"/>
    <col min="9244" max="9244" width="0.7265625" style="72" customWidth="1"/>
    <col min="9245" max="9245" width="12.26953125" style="72" customWidth="1"/>
    <col min="9246" max="9246" width="0.7265625" style="72" customWidth="1"/>
    <col min="9247" max="9247" width="12.26953125" style="72" customWidth="1"/>
    <col min="9248" max="9248" width="0.7265625" style="72" customWidth="1"/>
    <col min="9249" max="9249" width="12.26953125" style="72" customWidth="1"/>
    <col min="9250" max="9250" width="0.7265625" style="72" customWidth="1"/>
    <col min="9251" max="9251" width="12.26953125" style="72" customWidth="1"/>
    <col min="9252" max="9252" width="0.7265625" style="72" customWidth="1"/>
    <col min="9253" max="9253" width="12.26953125" style="72" customWidth="1"/>
    <col min="9254" max="9254" width="0.7265625" style="72" customWidth="1"/>
    <col min="9255" max="9255" width="12.26953125" style="72" customWidth="1"/>
    <col min="9256" max="9256" width="0.7265625" style="72" customWidth="1"/>
    <col min="9257" max="9257" width="12.26953125" style="72" customWidth="1"/>
    <col min="9258" max="9258" width="0.7265625" style="72" customWidth="1"/>
    <col min="9259" max="9259" width="12.26953125" style="72" customWidth="1"/>
    <col min="9260" max="9260" width="0.7265625" style="72" customWidth="1"/>
    <col min="9261" max="9261" width="12.26953125" style="72" customWidth="1"/>
    <col min="9262" max="9262" width="0.7265625" style="72" customWidth="1"/>
    <col min="9263" max="9263" width="12.26953125" style="72" customWidth="1"/>
    <col min="9264" max="9264" width="0.7265625" style="72" customWidth="1"/>
    <col min="9265" max="9265" width="12.26953125" style="72" customWidth="1"/>
    <col min="9266" max="9266" width="0.7265625" style="72" customWidth="1"/>
    <col min="9267" max="9267" width="12.26953125" style="72" customWidth="1"/>
    <col min="9268" max="9268" width="0.7265625" style="72" customWidth="1"/>
    <col min="9269" max="9269" width="12.26953125" style="72" customWidth="1"/>
    <col min="9270" max="9270" width="0.7265625" style="72" customWidth="1"/>
    <col min="9271" max="9271" width="12.26953125" style="72" customWidth="1"/>
    <col min="9272" max="9274" width="0.7265625" style="72" customWidth="1"/>
    <col min="9275" max="9275" width="12.26953125" style="72" customWidth="1"/>
    <col min="9276" max="9277" width="0.7265625" style="72" customWidth="1"/>
    <col min="9278" max="9474" width="9.1796875" style="72"/>
    <col min="9475" max="9475" width="2.26953125" style="72" customWidth="1"/>
    <col min="9476" max="9476" width="39.54296875" style="72" customWidth="1"/>
    <col min="9477" max="9477" width="4.54296875" style="72" customWidth="1"/>
    <col min="9478" max="9478" width="0.7265625" style="72" customWidth="1"/>
    <col min="9479" max="9479" width="12.26953125" style="72" customWidth="1"/>
    <col min="9480" max="9480" width="0.7265625" style="72" customWidth="1"/>
    <col min="9481" max="9481" width="12.26953125" style="72" customWidth="1"/>
    <col min="9482" max="9482" width="0.7265625" style="72" customWidth="1"/>
    <col min="9483" max="9483" width="12.26953125" style="72" customWidth="1"/>
    <col min="9484" max="9484" width="0.7265625" style="72" customWidth="1"/>
    <col min="9485" max="9485" width="12.26953125" style="72" customWidth="1"/>
    <col min="9486" max="9486" width="0.7265625" style="72" customWidth="1"/>
    <col min="9487" max="9487" width="12.26953125" style="72" customWidth="1"/>
    <col min="9488" max="9488" width="0.7265625" style="72" customWidth="1"/>
    <col min="9489" max="9489" width="12.26953125" style="72" customWidth="1"/>
    <col min="9490" max="9490" width="0.7265625" style="72" customWidth="1"/>
    <col min="9491" max="9491" width="12.26953125" style="72" customWidth="1"/>
    <col min="9492" max="9492" width="0.7265625" style="72" customWidth="1"/>
    <col min="9493" max="9493" width="12.26953125" style="72" customWidth="1"/>
    <col min="9494" max="9494" width="0.7265625" style="72" customWidth="1"/>
    <col min="9495" max="9495" width="12.26953125" style="72" customWidth="1"/>
    <col min="9496" max="9496" width="0.7265625" style="72" customWidth="1"/>
    <col min="9497" max="9497" width="12.26953125" style="72" customWidth="1"/>
    <col min="9498" max="9498" width="0.7265625" style="72" customWidth="1"/>
    <col min="9499" max="9499" width="12.26953125" style="72" customWidth="1"/>
    <col min="9500" max="9500" width="0.7265625" style="72" customWidth="1"/>
    <col min="9501" max="9501" width="12.26953125" style="72" customWidth="1"/>
    <col min="9502" max="9502" width="0.7265625" style="72" customWidth="1"/>
    <col min="9503" max="9503" width="12.26953125" style="72" customWidth="1"/>
    <col min="9504" max="9504" width="0.7265625" style="72" customWidth="1"/>
    <col min="9505" max="9505" width="12.26953125" style="72" customWidth="1"/>
    <col min="9506" max="9506" width="0.7265625" style="72" customWidth="1"/>
    <col min="9507" max="9507" width="12.26953125" style="72" customWidth="1"/>
    <col min="9508" max="9508" width="0.7265625" style="72" customWidth="1"/>
    <col min="9509" max="9509" width="12.26953125" style="72" customWidth="1"/>
    <col min="9510" max="9510" width="0.7265625" style="72" customWidth="1"/>
    <col min="9511" max="9511" width="12.26953125" style="72" customWidth="1"/>
    <col min="9512" max="9512" width="0.7265625" style="72" customWidth="1"/>
    <col min="9513" max="9513" width="12.26953125" style="72" customWidth="1"/>
    <col min="9514" max="9514" width="0.7265625" style="72" customWidth="1"/>
    <col min="9515" max="9515" width="12.26953125" style="72" customWidth="1"/>
    <col min="9516" max="9516" width="0.7265625" style="72" customWidth="1"/>
    <col min="9517" max="9517" width="12.26953125" style="72" customWidth="1"/>
    <col min="9518" max="9518" width="0.7265625" style="72" customWidth="1"/>
    <col min="9519" max="9519" width="12.26953125" style="72" customWidth="1"/>
    <col min="9520" max="9520" width="0.7265625" style="72" customWidth="1"/>
    <col min="9521" max="9521" width="12.26953125" style="72" customWidth="1"/>
    <col min="9522" max="9522" width="0.7265625" style="72" customWidth="1"/>
    <col min="9523" max="9523" width="12.26953125" style="72" customWidth="1"/>
    <col min="9524" max="9524" width="0.7265625" style="72" customWidth="1"/>
    <col min="9525" max="9525" width="12.26953125" style="72" customWidth="1"/>
    <col min="9526" max="9526" width="0.7265625" style="72" customWidth="1"/>
    <col min="9527" max="9527" width="12.26953125" style="72" customWidth="1"/>
    <col min="9528" max="9530" width="0.7265625" style="72" customWidth="1"/>
    <col min="9531" max="9531" width="12.26953125" style="72" customWidth="1"/>
    <col min="9532" max="9533" width="0.7265625" style="72" customWidth="1"/>
    <col min="9534" max="9730" width="9.1796875" style="72"/>
    <col min="9731" max="9731" width="2.26953125" style="72" customWidth="1"/>
    <col min="9732" max="9732" width="39.54296875" style="72" customWidth="1"/>
    <col min="9733" max="9733" width="4.54296875" style="72" customWidth="1"/>
    <col min="9734" max="9734" width="0.7265625" style="72" customWidth="1"/>
    <col min="9735" max="9735" width="12.26953125" style="72" customWidth="1"/>
    <col min="9736" max="9736" width="0.7265625" style="72" customWidth="1"/>
    <col min="9737" max="9737" width="12.26953125" style="72" customWidth="1"/>
    <col min="9738" max="9738" width="0.7265625" style="72" customWidth="1"/>
    <col min="9739" max="9739" width="12.26953125" style="72" customWidth="1"/>
    <col min="9740" max="9740" width="0.7265625" style="72" customWidth="1"/>
    <col min="9741" max="9741" width="12.26953125" style="72" customWidth="1"/>
    <col min="9742" max="9742" width="0.7265625" style="72" customWidth="1"/>
    <col min="9743" max="9743" width="12.26953125" style="72" customWidth="1"/>
    <col min="9744" max="9744" width="0.7265625" style="72" customWidth="1"/>
    <col min="9745" max="9745" width="12.26953125" style="72" customWidth="1"/>
    <col min="9746" max="9746" width="0.7265625" style="72" customWidth="1"/>
    <col min="9747" max="9747" width="12.26953125" style="72" customWidth="1"/>
    <col min="9748" max="9748" width="0.7265625" style="72" customWidth="1"/>
    <col min="9749" max="9749" width="12.26953125" style="72" customWidth="1"/>
    <col min="9750" max="9750" width="0.7265625" style="72" customWidth="1"/>
    <col min="9751" max="9751" width="12.26953125" style="72" customWidth="1"/>
    <col min="9752" max="9752" width="0.7265625" style="72" customWidth="1"/>
    <col min="9753" max="9753" width="12.26953125" style="72" customWidth="1"/>
    <col min="9754" max="9754" width="0.7265625" style="72" customWidth="1"/>
    <col min="9755" max="9755" width="12.26953125" style="72" customWidth="1"/>
    <col min="9756" max="9756" width="0.7265625" style="72" customWidth="1"/>
    <col min="9757" max="9757" width="12.26953125" style="72" customWidth="1"/>
    <col min="9758" max="9758" width="0.7265625" style="72" customWidth="1"/>
    <col min="9759" max="9759" width="12.26953125" style="72" customWidth="1"/>
    <col min="9760" max="9760" width="0.7265625" style="72" customWidth="1"/>
    <col min="9761" max="9761" width="12.26953125" style="72" customWidth="1"/>
    <col min="9762" max="9762" width="0.7265625" style="72" customWidth="1"/>
    <col min="9763" max="9763" width="12.26953125" style="72" customWidth="1"/>
    <col min="9764" max="9764" width="0.7265625" style="72" customWidth="1"/>
    <col min="9765" max="9765" width="12.26953125" style="72" customWidth="1"/>
    <col min="9766" max="9766" width="0.7265625" style="72" customWidth="1"/>
    <col min="9767" max="9767" width="12.26953125" style="72" customWidth="1"/>
    <col min="9768" max="9768" width="0.7265625" style="72" customWidth="1"/>
    <col min="9769" max="9769" width="12.26953125" style="72" customWidth="1"/>
    <col min="9770" max="9770" width="0.7265625" style="72" customWidth="1"/>
    <col min="9771" max="9771" width="12.26953125" style="72" customWidth="1"/>
    <col min="9772" max="9772" width="0.7265625" style="72" customWidth="1"/>
    <col min="9773" max="9773" width="12.26953125" style="72" customWidth="1"/>
    <col min="9774" max="9774" width="0.7265625" style="72" customWidth="1"/>
    <col min="9775" max="9775" width="12.26953125" style="72" customWidth="1"/>
    <col min="9776" max="9776" width="0.7265625" style="72" customWidth="1"/>
    <col min="9777" max="9777" width="12.26953125" style="72" customWidth="1"/>
    <col min="9778" max="9778" width="0.7265625" style="72" customWidth="1"/>
    <col min="9779" max="9779" width="12.26953125" style="72" customWidth="1"/>
    <col min="9780" max="9780" width="0.7265625" style="72" customWidth="1"/>
    <col min="9781" max="9781" width="12.26953125" style="72" customWidth="1"/>
    <col min="9782" max="9782" width="0.7265625" style="72" customWidth="1"/>
    <col min="9783" max="9783" width="12.26953125" style="72" customWidth="1"/>
    <col min="9784" max="9786" width="0.7265625" style="72" customWidth="1"/>
    <col min="9787" max="9787" width="12.26953125" style="72" customWidth="1"/>
    <col min="9788" max="9789" width="0.7265625" style="72" customWidth="1"/>
    <col min="9790" max="9986" width="9.1796875" style="72"/>
    <col min="9987" max="9987" width="2.26953125" style="72" customWidth="1"/>
    <col min="9988" max="9988" width="39.54296875" style="72" customWidth="1"/>
    <col min="9989" max="9989" width="4.54296875" style="72" customWidth="1"/>
    <col min="9990" max="9990" width="0.7265625" style="72" customWidth="1"/>
    <col min="9991" max="9991" width="12.26953125" style="72" customWidth="1"/>
    <col min="9992" max="9992" width="0.7265625" style="72" customWidth="1"/>
    <col min="9993" max="9993" width="12.26953125" style="72" customWidth="1"/>
    <col min="9994" max="9994" width="0.7265625" style="72" customWidth="1"/>
    <col min="9995" max="9995" width="12.26953125" style="72" customWidth="1"/>
    <col min="9996" max="9996" width="0.7265625" style="72" customWidth="1"/>
    <col min="9997" max="9997" width="12.26953125" style="72" customWidth="1"/>
    <col min="9998" max="9998" width="0.7265625" style="72" customWidth="1"/>
    <col min="9999" max="9999" width="12.26953125" style="72" customWidth="1"/>
    <col min="10000" max="10000" width="0.7265625" style="72" customWidth="1"/>
    <col min="10001" max="10001" width="12.26953125" style="72" customWidth="1"/>
    <col min="10002" max="10002" width="0.7265625" style="72" customWidth="1"/>
    <col min="10003" max="10003" width="12.26953125" style="72" customWidth="1"/>
    <col min="10004" max="10004" width="0.7265625" style="72" customWidth="1"/>
    <col min="10005" max="10005" width="12.26953125" style="72" customWidth="1"/>
    <col min="10006" max="10006" width="0.7265625" style="72" customWidth="1"/>
    <col min="10007" max="10007" width="12.26953125" style="72" customWidth="1"/>
    <col min="10008" max="10008" width="0.7265625" style="72" customWidth="1"/>
    <col min="10009" max="10009" width="12.26953125" style="72" customWidth="1"/>
    <col min="10010" max="10010" width="0.7265625" style="72" customWidth="1"/>
    <col min="10011" max="10011" width="12.26953125" style="72" customWidth="1"/>
    <col min="10012" max="10012" width="0.7265625" style="72" customWidth="1"/>
    <col min="10013" max="10013" width="12.26953125" style="72" customWidth="1"/>
    <col min="10014" max="10014" width="0.7265625" style="72" customWidth="1"/>
    <col min="10015" max="10015" width="12.26953125" style="72" customWidth="1"/>
    <col min="10016" max="10016" width="0.7265625" style="72" customWidth="1"/>
    <col min="10017" max="10017" width="12.26953125" style="72" customWidth="1"/>
    <col min="10018" max="10018" width="0.7265625" style="72" customWidth="1"/>
    <col min="10019" max="10019" width="12.26953125" style="72" customWidth="1"/>
    <col min="10020" max="10020" width="0.7265625" style="72" customWidth="1"/>
    <col min="10021" max="10021" width="12.26953125" style="72" customWidth="1"/>
    <col min="10022" max="10022" width="0.7265625" style="72" customWidth="1"/>
    <col min="10023" max="10023" width="12.26953125" style="72" customWidth="1"/>
    <col min="10024" max="10024" width="0.7265625" style="72" customWidth="1"/>
    <col min="10025" max="10025" width="12.26953125" style="72" customWidth="1"/>
    <col min="10026" max="10026" width="0.7265625" style="72" customWidth="1"/>
    <col min="10027" max="10027" width="12.26953125" style="72" customWidth="1"/>
    <col min="10028" max="10028" width="0.7265625" style="72" customWidth="1"/>
    <col min="10029" max="10029" width="12.26953125" style="72" customWidth="1"/>
    <col min="10030" max="10030" width="0.7265625" style="72" customWidth="1"/>
    <col min="10031" max="10031" width="12.26953125" style="72" customWidth="1"/>
    <col min="10032" max="10032" width="0.7265625" style="72" customWidth="1"/>
    <col min="10033" max="10033" width="12.26953125" style="72" customWidth="1"/>
    <col min="10034" max="10034" width="0.7265625" style="72" customWidth="1"/>
    <col min="10035" max="10035" width="12.26953125" style="72" customWidth="1"/>
    <col min="10036" max="10036" width="0.7265625" style="72" customWidth="1"/>
    <col min="10037" max="10037" width="12.26953125" style="72" customWidth="1"/>
    <col min="10038" max="10038" width="0.7265625" style="72" customWidth="1"/>
    <col min="10039" max="10039" width="12.26953125" style="72" customWidth="1"/>
    <col min="10040" max="10042" width="0.7265625" style="72" customWidth="1"/>
    <col min="10043" max="10043" width="12.26953125" style="72" customWidth="1"/>
    <col min="10044" max="10045" width="0.7265625" style="72" customWidth="1"/>
    <col min="10046" max="10242" width="9.1796875" style="72"/>
    <col min="10243" max="10243" width="2.26953125" style="72" customWidth="1"/>
    <col min="10244" max="10244" width="39.54296875" style="72" customWidth="1"/>
    <col min="10245" max="10245" width="4.54296875" style="72" customWidth="1"/>
    <col min="10246" max="10246" width="0.7265625" style="72" customWidth="1"/>
    <col min="10247" max="10247" width="12.26953125" style="72" customWidth="1"/>
    <col min="10248" max="10248" width="0.7265625" style="72" customWidth="1"/>
    <col min="10249" max="10249" width="12.26953125" style="72" customWidth="1"/>
    <col min="10250" max="10250" width="0.7265625" style="72" customWidth="1"/>
    <col min="10251" max="10251" width="12.26953125" style="72" customWidth="1"/>
    <col min="10252" max="10252" width="0.7265625" style="72" customWidth="1"/>
    <col min="10253" max="10253" width="12.26953125" style="72" customWidth="1"/>
    <col min="10254" max="10254" width="0.7265625" style="72" customWidth="1"/>
    <col min="10255" max="10255" width="12.26953125" style="72" customWidth="1"/>
    <col min="10256" max="10256" width="0.7265625" style="72" customWidth="1"/>
    <col min="10257" max="10257" width="12.26953125" style="72" customWidth="1"/>
    <col min="10258" max="10258" width="0.7265625" style="72" customWidth="1"/>
    <col min="10259" max="10259" width="12.26953125" style="72" customWidth="1"/>
    <col min="10260" max="10260" width="0.7265625" style="72" customWidth="1"/>
    <col min="10261" max="10261" width="12.26953125" style="72" customWidth="1"/>
    <col min="10262" max="10262" width="0.7265625" style="72" customWidth="1"/>
    <col min="10263" max="10263" width="12.26953125" style="72" customWidth="1"/>
    <col min="10264" max="10264" width="0.7265625" style="72" customWidth="1"/>
    <col min="10265" max="10265" width="12.26953125" style="72" customWidth="1"/>
    <col min="10266" max="10266" width="0.7265625" style="72" customWidth="1"/>
    <col min="10267" max="10267" width="12.26953125" style="72" customWidth="1"/>
    <col min="10268" max="10268" width="0.7265625" style="72" customWidth="1"/>
    <col min="10269" max="10269" width="12.26953125" style="72" customWidth="1"/>
    <col min="10270" max="10270" width="0.7265625" style="72" customWidth="1"/>
    <col min="10271" max="10271" width="12.26953125" style="72" customWidth="1"/>
    <col min="10272" max="10272" width="0.7265625" style="72" customWidth="1"/>
    <col min="10273" max="10273" width="12.26953125" style="72" customWidth="1"/>
    <col min="10274" max="10274" width="0.7265625" style="72" customWidth="1"/>
    <col min="10275" max="10275" width="12.26953125" style="72" customWidth="1"/>
    <col min="10276" max="10276" width="0.7265625" style="72" customWidth="1"/>
    <col min="10277" max="10277" width="12.26953125" style="72" customWidth="1"/>
    <col min="10278" max="10278" width="0.7265625" style="72" customWidth="1"/>
    <col min="10279" max="10279" width="12.26953125" style="72" customWidth="1"/>
    <col min="10280" max="10280" width="0.7265625" style="72" customWidth="1"/>
    <col min="10281" max="10281" width="12.26953125" style="72" customWidth="1"/>
    <col min="10282" max="10282" width="0.7265625" style="72" customWidth="1"/>
    <col min="10283" max="10283" width="12.26953125" style="72" customWidth="1"/>
    <col min="10284" max="10284" width="0.7265625" style="72" customWidth="1"/>
    <col min="10285" max="10285" width="12.26953125" style="72" customWidth="1"/>
    <col min="10286" max="10286" width="0.7265625" style="72" customWidth="1"/>
    <col min="10287" max="10287" width="12.26953125" style="72" customWidth="1"/>
    <col min="10288" max="10288" width="0.7265625" style="72" customWidth="1"/>
    <col min="10289" max="10289" width="12.26953125" style="72" customWidth="1"/>
    <col min="10290" max="10290" width="0.7265625" style="72" customWidth="1"/>
    <col min="10291" max="10291" width="12.26953125" style="72" customWidth="1"/>
    <col min="10292" max="10292" width="0.7265625" style="72" customWidth="1"/>
    <col min="10293" max="10293" width="12.26953125" style="72" customWidth="1"/>
    <col min="10294" max="10294" width="0.7265625" style="72" customWidth="1"/>
    <col min="10295" max="10295" width="12.26953125" style="72" customWidth="1"/>
    <col min="10296" max="10298" width="0.7265625" style="72" customWidth="1"/>
    <col min="10299" max="10299" width="12.26953125" style="72" customWidth="1"/>
    <col min="10300" max="10301" width="0.7265625" style="72" customWidth="1"/>
    <col min="10302" max="10498" width="9.1796875" style="72"/>
    <col min="10499" max="10499" width="2.26953125" style="72" customWidth="1"/>
    <col min="10500" max="10500" width="39.54296875" style="72" customWidth="1"/>
    <col min="10501" max="10501" width="4.54296875" style="72" customWidth="1"/>
    <col min="10502" max="10502" width="0.7265625" style="72" customWidth="1"/>
    <col min="10503" max="10503" width="12.26953125" style="72" customWidth="1"/>
    <col min="10504" max="10504" width="0.7265625" style="72" customWidth="1"/>
    <col min="10505" max="10505" width="12.26953125" style="72" customWidth="1"/>
    <col min="10506" max="10506" width="0.7265625" style="72" customWidth="1"/>
    <col min="10507" max="10507" width="12.26953125" style="72" customWidth="1"/>
    <col min="10508" max="10508" width="0.7265625" style="72" customWidth="1"/>
    <col min="10509" max="10509" width="12.26953125" style="72" customWidth="1"/>
    <col min="10510" max="10510" width="0.7265625" style="72" customWidth="1"/>
    <col min="10511" max="10511" width="12.26953125" style="72" customWidth="1"/>
    <col min="10512" max="10512" width="0.7265625" style="72" customWidth="1"/>
    <col min="10513" max="10513" width="12.26953125" style="72" customWidth="1"/>
    <col min="10514" max="10514" width="0.7265625" style="72" customWidth="1"/>
    <col min="10515" max="10515" width="12.26953125" style="72" customWidth="1"/>
    <col min="10516" max="10516" width="0.7265625" style="72" customWidth="1"/>
    <col min="10517" max="10517" width="12.26953125" style="72" customWidth="1"/>
    <col min="10518" max="10518" width="0.7265625" style="72" customWidth="1"/>
    <col min="10519" max="10519" width="12.26953125" style="72" customWidth="1"/>
    <col min="10520" max="10520" width="0.7265625" style="72" customWidth="1"/>
    <col min="10521" max="10521" width="12.26953125" style="72" customWidth="1"/>
    <col min="10522" max="10522" width="0.7265625" style="72" customWidth="1"/>
    <col min="10523" max="10523" width="12.26953125" style="72" customWidth="1"/>
    <col min="10524" max="10524" width="0.7265625" style="72" customWidth="1"/>
    <col min="10525" max="10525" width="12.26953125" style="72" customWidth="1"/>
    <col min="10526" max="10526" width="0.7265625" style="72" customWidth="1"/>
    <col min="10527" max="10527" width="12.26953125" style="72" customWidth="1"/>
    <col min="10528" max="10528" width="0.7265625" style="72" customWidth="1"/>
    <col min="10529" max="10529" width="12.26953125" style="72" customWidth="1"/>
    <col min="10530" max="10530" width="0.7265625" style="72" customWidth="1"/>
    <col min="10531" max="10531" width="12.26953125" style="72" customWidth="1"/>
    <col min="10532" max="10532" width="0.7265625" style="72" customWidth="1"/>
    <col min="10533" max="10533" width="12.26953125" style="72" customWidth="1"/>
    <col min="10534" max="10534" width="0.7265625" style="72" customWidth="1"/>
    <col min="10535" max="10535" width="12.26953125" style="72" customWidth="1"/>
    <col min="10536" max="10536" width="0.7265625" style="72" customWidth="1"/>
    <col min="10537" max="10537" width="12.26953125" style="72" customWidth="1"/>
    <col min="10538" max="10538" width="0.7265625" style="72" customWidth="1"/>
    <col min="10539" max="10539" width="12.26953125" style="72" customWidth="1"/>
    <col min="10540" max="10540" width="0.7265625" style="72" customWidth="1"/>
    <col min="10541" max="10541" width="12.26953125" style="72" customWidth="1"/>
    <col min="10542" max="10542" width="0.7265625" style="72" customWidth="1"/>
    <col min="10543" max="10543" width="12.26953125" style="72" customWidth="1"/>
    <col min="10544" max="10544" width="0.7265625" style="72" customWidth="1"/>
    <col min="10545" max="10545" width="12.26953125" style="72" customWidth="1"/>
    <col min="10546" max="10546" width="0.7265625" style="72" customWidth="1"/>
    <col min="10547" max="10547" width="12.26953125" style="72" customWidth="1"/>
    <col min="10548" max="10548" width="0.7265625" style="72" customWidth="1"/>
    <col min="10549" max="10549" width="12.26953125" style="72" customWidth="1"/>
    <col min="10550" max="10550" width="0.7265625" style="72" customWidth="1"/>
    <col min="10551" max="10551" width="12.26953125" style="72" customWidth="1"/>
    <col min="10552" max="10554" width="0.7265625" style="72" customWidth="1"/>
    <col min="10555" max="10555" width="12.26953125" style="72" customWidth="1"/>
    <col min="10556" max="10557" width="0.7265625" style="72" customWidth="1"/>
    <col min="10558" max="10754" width="9.1796875" style="72"/>
    <col min="10755" max="10755" width="2.26953125" style="72" customWidth="1"/>
    <col min="10756" max="10756" width="39.54296875" style="72" customWidth="1"/>
    <col min="10757" max="10757" width="4.54296875" style="72" customWidth="1"/>
    <col min="10758" max="10758" width="0.7265625" style="72" customWidth="1"/>
    <col min="10759" max="10759" width="12.26953125" style="72" customWidth="1"/>
    <col min="10760" max="10760" width="0.7265625" style="72" customWidth="1"/>
    <col min="10761" max="10761" width="12.26953125" style="72" customWidth="1"/>
    <col min="10762" max="10762" width="0.7265625" style="72" customWidth="1"/>
    <col min="10763" max="10763" width="12.26953125" style="72" customWidth="1"/>
    <col min="10764" max="10764" width="0.7265625" style="72" customWidth="1"/>
    <col min="10765" max="10765" width="12.26953125" style="72" customWidth="1"/>
    <col min="10766" max="10766" width="0.7265625" style="72" customWidth="1"/>
    <col min="10767" max="10767" width="12.26953125" style="72" customWidth="1"/>
    <col min="10768" max="10768" width="0.7265625" style="72" customWidth="1"/>
    <col min="10769" max="10769" width="12.26953125" style="72" customWidth="1"/>
    <col min="10770" max="10770" width="0.7265625" style="72" customWidth="1"/>
    <col min="10771" max="10771" width="12.26953125" style="72" customWidth="1"/>
    <col min="10772" max="10772" width="0.7265625" style="72" customWidth="1"/>
    <col min="10773" max="10773" width="12.26953125" style="72" customWidth="1"/>
    <col min="10774" max="10774" width="0.7265625" style="72" customWidth="1"/>
    <col min="10775" max="10775" width="12.26953125" style="72" customWidth="1"/>
    <col min="10776" max="10776" width="0.7265625" style="72" customWidth="1"/>
    <col min="10777" max="10777" width="12.26953125" style="72" customWidth="1"/>
    <col min="10778" max="10778" width="0.7265625" style="72" customWidth="1"/>
    <col min="10779" max="10779" width="12.26953125" style="72" customWidth="1"/>
    <col min="10780" max="10780" width="0.7265625" style="72" customWidth="1"/>
    <col min="10781" max="10781" width="12.26953125" style="72" customWidth="1"/>
    <col min="10782" max="10782" width="0.7265625" style="72" customWidth="1"/>
    <col min="10783" max="10783" width="12.26953125" style="72" customWidth="1"/>
    <col min="10784" max="10784" width="0.7265625" style="72" customWidth="1"/>
    <col min="10785" max="10785" width="12.26953125" style="72" customWidth="1"/>
    <col min="10786" max="10786" width="0.7265625" style="72" customWidth="1"/>
    <col min="10787" max="10787" width="12.26953125" style="72" customWidth="1"/>
    <col min="10788" max="10788" width="0.7265625" style="72" customWidth="1"/>
    <col min="10789" max="10789" width="12.26953125" style="72" customWidth="1"/>
    <col min="10790" max="10790" width="0.7265625" style="72" customWidth="1"/>
    <col min="10791" max="10791" width="12.26953125" style="72" customWidth="1"/>
    <col min="10792" max="10792" width="0.7265625" style="72" customWidth="1"/>
    <col min="10793" max="10793" width="12.26953125" style="72" customWidth="1"/>
    <col min="10794" max="10794" width="0.7265625" style="72" customWidth="1"/>
    <col min="10795" max="10795" width="12.26953125" style="72" customWidth="1"/>
    <col min="10796" max="10796" width="0.7265625" style="72" customWidth="1"/>
    <col min="10797" max="10797" width="12.26953125" style="72" customWidth="1"/>
    <col min="10798" max="10798" width="0.7265625" style="72" customWidth="1"/>
    <col min="10799" max="10799" width="12.26953125" style="72" customWidth="1"/>
    <col min="10800" max="10800" width="0.7265625" style="72" customWidth="1"/>
    <col min="10801" max="10801" width="12.26953125" style="72" customWidth="1"/>
    <col min="10802" max="10802" width="0.7265625" style="72" customWidth="1"/>
    <col min="10803" max="10803" width="12.26953125" style="72" customWidth="1"/>
    <col min="10804" max="10804" width="0.7265625" style="72" customWidth="1"/>
    <col min="10805" max="10805" width="12.26953125" style="72" customWidth="1"/>
    <col min="10806" max="10806" width="0.7265625" style="72" customWidth="1"/>
    <col min="10807" max="10807" width="12.26953125" style="72" customWidth="1"/>
    <col min="10808" max="10810" width="0.7265625" style="72" customWidth="1"/>
    <col min="10811" max="10811" width="12.26953125" style="72" customWidth="1"/>
    <col min="10812" max="10813" width="0.7265625" style="72" customWidth="1"/>
    <col min="10814" max="11010" width="9.1796875" style="72"/>
    <col min="11011" max="11011" width="2.26953125" style="72" customWidth="1"/>
    <col min="11012" max="11012" width="39.54296875" style="72" customWidth="1"/>
    <col min="11013" max="11013" width="4.54296875" style="72" customWidth="1"/>
    <col min="11014" max="11014" width="0.7265625" style="72" customWidth="1"/>
    <col min="11015" max="11015" width="12.26953125" style="72" customWidth="1"/>
    <col min="11016" max="11016" width="0.7265625" style="72" customWidth="1"/>
    <col min="11017" max="11017" width="12.26953125" style="72" customWidth="1"/>
    <col min="11018" max="11018" width="0.7265625" style="72" customWidth="1"/>
    <col min="11019" max="11019" width="12.26953125" style="72" customWidth="1"/>
    <col min="11020" max="11020" width="0.7265625" style="72" customWidth="1"/>
    <col min="11021" max="11021" width="12.26953125" style="72" customWidth="1"/>
    <col min="11022" max="11022" width="0.7265625" style="72" customWidth="1"/>
    <col min="11023" max="11023" width="12.26953125" style="72" customWidth="1"/>
    <col min="11024" max="11024" width="0.7265625" style="72" customWidth="1"/>
    <col min="11025" max="11025" width="12.26953125" style="72" customWidth="1"/>
    <col min="11026" max="11026" width="0.7265625" style="72" customWidth="1"/>
    <col min="11027" max="11027" width="12.26953125" style="72" customWidth="1"/>
    <col min="11028" max="11028" width="0.7265625" style="72" customWidth="1"/>
    <col min="11029" max="11029" width="12.26953125" style="72" customWidth="1"/>
    <col min="11030" max="11030" width="0.7265625" style="72" customWidth="1"/>
    <col min="11031" max="11031" width="12.26953125" style="72" customWidth="1"/>
    <col min="11032" max="11032" width="0.7265625" style="72" customWidth="1"/>
    <col min="11033" max="11033" width="12.26953125" style="72" customWidth="1"/>
    <col min="11034" max="11034" width="0.7265625" style="72" customWidth="1"/>
    <col min="11035" max="11035" width="12.26953125" style="72" customWidth="1"/>
    <col min="11036" max="11036" width="0.7265625" style="72" customWidth="1"/>
    <col min="11037" max="11037" width="12.26953125" style="72" customWidth="1"/>
    <col min="11038" max="11038" width="0.7265625" style="72" customWidth="1"/>
    <col min="11039" max="11039" width="12.26953125" style="72" customWidth="1"/>
    <col min="11040" max="11040" width="0.7265625" style="72" customWidth="1"/>
    <col min="11041" max="11041" width="12.26953125" style="72" customWidth="1"/>
    <col min="11042" max="11042" width="0.7265625" style="72" customWidth="1"/>
    <col min="11043" max="11043" width="12.26953125" style="72" customWidth="1"/>
    <col min="11044" max="11044" width="0.7265625" style="72" customWidth="1"/>
    <col min="11045" max="11045" width="12.26953125" style="72" customWidth="1"/>
    <col min="11046" max="11046" width="0.7265625" style="72" customWidth="1"/>
    <col min="11047" max="11047" width="12.26953125" style="72" customWidth="1"/>
    <col min="11048" max="11048" width="0.7265625" style="72" customWidth="1"/>
    <col min="11049" max="11049" width="12.26953125" style="72" customWidth="1"/>
    <col min="11050" max="11050" width="0.7265625" style="72" customWidth="1"/>
    <col min="11051" max="11051" width="12.26953125" style="72" customWidth="1"/>
    <col min="11052" max="11052" width="0.7265625" style="72" customWidth="1"/>
    <col min="11053" max="11053" width="12.26953125" style="72" customWidth="1"/>
    <col min="11054" max="11054" width="0.7265625" style="72" customWidth="1"/>
    <col min="11055" max="11055" width="12.26953125" style="72" customWidth="1"/>
    <col min="11056" max="11056" width="0.7265625" style="72" customWidth="1"/>
    <col min="11057" max="11057" width="12.26953125" style="72" customWidth="1"/>
    <col min="11058" max="11058" width="0.7265625" style="72" customWidth="1"/>
    <col min="11059" max="11059" width="12.26953125" style="72" customWidth="1"/>
    <col min="11060" max="11060" width="0.7265625" style="72" customWidth="1"/>
    <col min="11061" max="11061" width="12.26953125" style="72" customWidth="1"/>
    <col min="11062" max="11062" width="0.7265625" style="72" customWidth="1"/>
    <col min="11063" max="11063" width="12.26953125" style="72" customWidth="1"/>
    <col min="11064" max="11066" width="0.7265625" style="72" customWidth="1"/>
    <col min="11067" max="11067" width="12.26953125" style="72" customWidth="1"/>
    <col min="11068" max="11069" width="0.7265625" style="72" customWidth="1"/>
    <col min="11070" max="11266" width="9.1796875" style="72"/>
    <col min="11267" max="11267" width="2.26953125" style="72" customWidth="1"/>
    <col min="11268" max="11268" width="39.54296875" style="72" customWidth="1"/>
    <col min="11269" max="11269" width="4.54296875" style="72" customWidth="1"/>
    <col min="11270" max="11270" width="0.7265625" style="72" customWidth="1"/>
    <col min="11271" max="11271" width="12.26953125" style="72" customWidth="1"/>
    <col min="11272" max="11272" width="0.7265625" style="72" customWidth="1"/>
    <col min="11273" max="11273" width="12.26953125" style="72" customWidth="1"/>
    <col min="11274" max="11274" width="0.7265625" style="72" customWidth="1"/>
    <col min="11275" max="11275" width="12.26953125" style="72" customWidth="1"/>
    <col min="11276" max="11276" width="0.7265625" style="72" customWidth="1"/>
    <col min="11277" max="11277" width="12.26953125" style="72" customWidth="1"/>
    <col min="11278" max="11278" width="0.7265625" style="72" customWidth="1"/>
    <col min="11279" max="11279" width="12.26953125" style="72" customWidth="1"/>
    <col min="11280" max="11280" width="0.7265625" style="72" customWidth="1"/>
    <col min="11281" max="11281" width="12.26953125" style="72" customWidth="1"/>
    <col min="11282" max="11282" width="0.7265625" style="72" customWidth="1"/>
    <col min="11283" max="11283" width="12.26953125" style="72" customWidth="1"/>
    <col min="11284" max="11284" width="0.7265625" style="72" customWidth="1"/>
    <col min="11285" max="11285" width="12.26953125" style="72" customWidth="1"/>
    <col min="11286" max="11286" width="0.7265625" style="72" customWidth="1"/>
    <col min="11287" max="11287" width="12.26953125" style="72" customWidth="1"/>
    <col min="11288" max="11288" width="0.7265625" style="72" customWidth="1"/>
    <col min="11289" max="11289" width="12.26953125" style="72" customWidth="1"/>
    <col min="11290" max="11290" width="0.7265625" style="72" customWidth="1"/>
    <col min="11291" max="11291" width="12.26953125" style="72" customWidth="1"/>
    <col min="11292" max="11292" width="0.7265625" style="72" customWidth="1"/>
    <col min="11293" max="11293" width="12.26953125" style="72" customWidth="1"/>
    <col min="11294" max="11294" width="0.7265625" style="72" customWidth="1"/>
    <col min="11295" max="11295" width="12.26953125" style="72" customWidth="1"/>
    <col min="11296" max="11296" width="0.7265625" style="72" customWidth="1"/>
    <col min="11297" max="11297" width="12.26953125" style="72" customWidth="1"/>
    <col min="11298" max="11298" width="0.7265625" style="72" customWidth="1"/>
    <col min="11299" max="11299" width="12.26953125" style="72" customWidth="1"/>
    <col min="11300" max="11300" width="0.7265625" style="72" customWidth="1"/>
    <col min="11301" max="11301" width="12.26953125" style="72" customWidth="1"/>
    <col min="11302" max="11302" width="0.7265625" style="72" customWidth="1"/>
    <col min="11303" max="11303" width="12.26953125" style="72" customWidth="1"/>
    <col min="11304" max="11304" width="0.7265625" style="72" customWidth="1"/>
    <col min="11305" max="11305" width="12.26953125" style="72" customWidth="1"/>
    <col min="11306" max="11306" width="0.7265625" style="72" customWidth="1"/>
    <col min="11307" max="11307" width="12.26953125" style="72" customWidth="1"/>
    <col min="11308" max="11308" width="0.7265625" style="72" customWidth="1"/>
    <col min="11309" max="11309" width="12.26953125" style="72" customWidth="1"/>
    <col min="11310" max="11310" width="0.7265625" style="72" customWidth="1"/>
    <col min="11311" max="11311" width="12.26953125" style="72" customWidth="1"/>
    <col min="11312" max="11312" width="0.7265625" style="72" customWidth="1"/>
    <col min="11313" max="11313" width="12.26953125" style="72" customWidth="1"/>
    <col min="11314" max="11314" width="0.7265625" style="72" customWidth="1"/>
    <col min="11315" max="11315" width="12.26953125" style="72" customWidth="1"/>
    <col min="11316" max="11316" width="0.7265625" style="72" customWidth="1"/>
    <col min="11317" max="11317" width="12.26953125" style="72" customWidth="1"/>
    <col min="11318" max="11318" width="0.7265625" style="72" customWidth="1"/>
    <col min="11319" max="11319" width="12.26953125" style="72" customWidth="1"/>
    <col min="11320" max="11322" width="0.7265625" style="72" customWidth="1"/>
    <col min="11323" max="11323" width="12.26953125" style="72" customWidth="1"/>
    <col min="11324" max="11325" width="0.7265625" style="72" customWidth="1"/>
    <col min="11326" max="11522" width="9.1796875" style="72"/>
    <col min="11523" max="11523" width="2.26953125" style="72" customWidth="1"/>
    <col min="11524" max="11524" width="39.54296875" style="72" customWidth="1"/>
    <col min="11525" max="11525" width="4.54296875" style="72" customWidth="1"/>
    <col min="11526" max="11526" width="0.7265625" style="72" customWidth="1"/>
    <col min="11527" max="11527" width="12.26953125" style="72" customWidth="1"/>
    <col min="11528" max="11528" width="0.7265625" style="72" customWidth="1"/>
    <col min="11529" max="11529" width="12.26953125" style="72" customWidth="1"/>
    <col min="11530" max="11530" width="0.7265625" style="72" customWidth="1"/>
    <col min="11531" max="11531" width="12.26953125" style="72" customWidth="1"/>
    <col min="11532" max="11532" width="0.7265625" style="72" customWidth="1"/>
    <col min="11533" max="11533" width="12.26953125" style="72" customWidth="1"/>
    <col min="11534" max="11534" width="0.7265625" style="72" customWidth="1"/>
    <col min="11535" max="11535" width="12.26953125" style="72" customWidth="1"/>
    <col min="11536" max="11536" width="0.7265625" style="72" customWidth="1"/>
    <col min="11537" max="11537" width="12.26953125" style="72" customWidth="1"/>
    <col min="11538" max="11538" width="0.7265625" style="72" customWidth="1"/>
    <col min="11539" max="11539" width="12.26953125" style="72" customWidth="1"/>
    <col min="11540" max="11540" width="0.7265625" style="72" customWidth="1"/>
    <col min="11541" max="11541" width="12.26953125" style="72" customWidth="1"/>
    <col min="11542" max="11542" width="0.7265625" style="72" customWidth="1"/>
    <col min="11543" max="11543" width="12.26953125" style="72" customWidth="1"/>
    <col min="11544" max="11544" width="0.7265625" style="72" customWidth="1"/>
    <col min="11545" max="11545" width="12.26953125" style="72" customWidth="1"/>
    <col min="11546" max="11546" width="0.7265625" style="72" customWidth="1"/>
    <col min="11547" max="11547" width="12.26953125" style="72" customWidth="1"/>
    <col min="11548" max="11548" width="0.7265625" style="72" customWidth="1"/>
    <col min="11549" max="11549" width="12.26953125" style="72" customWidth="1"/>
    <col min="11550" max="11550" width="0.7265625" style="72" customWidth="1"/>
    <col min="11551" max="11551" width="12.26953125" style="72" customWidth="1"/>
    <col min="11552" max="11552" width="0.7265625" style="72" customWidth="1"/>
    <col min="11553" max="11553" width="12.26953125" style="72" customWidth="1"/>
    <col min="11554" max="11554" width="0.7265625" style="72" customWidth="1"/>
    <col min="11555" max="11555" width="12.26953125" style="72" customWidth="1"/>
    <col min="11556" max="11556" width="0.7265625" style="72" customWidth="1"/>
    <col min="11557" max="11557" width="12.26953125" style="72" customWidth="1"/>
    <col min="11558" max="11558" width="0.7265625" style="72" customWidth="1"/>
    <col min="11559" max="11559" width="12.26953125" style="72" customWidth="1"/>
    <col min="11560" max="11560" width="0.7265625" style="72" customWidth="1"/>
    <col min="11561" max="11561" width="12.26953125" style="72" customWidth="1"/>
    <col min="11562" max="11562" width="0.7265625" style="72" customWidth="1"/>
    <col min="11563" max="11563" width="12.26953125" style="72" customWidth="1"/>
    <col min="11564" max="11564" width="0.7265625" style="72" customWidth="1"/>
    <col min="11565" max="11565" width="12.26953125" style="72" customWidth="1"/>
    <col min="11566" max="11566" width="0.7265625" style="72" customWidth="1"/>
    <col min="11567" max="11567" width="12.26953125" style="72" customWidth="1"/>
    <col min="11568" max="11568" width="0.7265625" style="72" customWidth="1"/>
    <col min="11569" max="11569" width="12.26953125" style="72" customWidth="1"/>
    <col min="11570" max="11570" width="0.7265625" style="72" customWidth="1"/>
    <col min="11571" max="11571" width="12.26953125" style="72" customWidth="1"/>
    <col min="11572" max="11572" width="0.7265625" style="72" customWidth="1"/>
    <col min="11573" max="11573" width="12.26953125" style="72" customWidth="1"/>
    <col min="11574" max="11574" width="0.7265625" style="72" customWidth="1"/>
    <col min="11575" max="11575" width="12.26953125" style="72" customWidth="1"/>
    <col min="11576" max="11578" width="0.7265625" style="72" customWidth="1"/>
    <col min="11579" max="11579" width="12.26953125" style="72" customWidth="1"/>
    <col min="11580" max="11581" width="0.7265625" style="72" customWidth="1"/>
    <col min="11582" max="11778" width="9.1796875" style="72"/>
    <col min="11779" max="11779" width="2.26953125" style="72" customWidth="1"/>
    <col min="11780" max="11780" width="39.54296875" style="72" customWidth="1"/>
    <col min="11781" max="11781" width="4.54296875" style="72" customWidth="1"/>
    <col min="11782" max="11782" width="0.7265625" style="72" customWidth="1"/>
    <col min="11783" max="11783" width="12.26953125" style="72" customWidth="1"/>
    <col min="11784" max="11784" width="0.7265625" style="72" customWidth="1"/>
    <col min="11785" max="11785" width="12.26953125" style="72" customWidth="1"/>
    <col min="11786" max="11786" width="0.7265625" style="72" customWidth="1"/>
    <col min="11787" max="11787" width="12.26953125" style="72" customWidth="1"/>
    <col min="11788" max="11788" width="0.7265625" style="72" customWidth="1"/>
    <col min="11789" max="11789" width="12.26953125" style="72" customWidth="1"/>
    <col min="11790" max="11790" width="0.7265625" style="72" customWidth="1"/>
    <col min="11791" max="11791" width="12.26953125" style="72" customWidth="1"/>
    <col min="11792" max="11792" width="0.7265625" style="72" customWidth="1"/>
    <col min="11793" max="11793" width="12.26953125" style="72" customWidth="1"/>
    <col min="11794" max="11794" width="0.7265625" style="72" customWidth="1"/>
    <col min="11795" max="11795" width="12.26953125" style="72" customWidth="1"/>
    <col min="11796" max="11796" width="0.7265625" style="72" customWidth="1"/>
    <col min="11797" max="11797" width="12.26953125" style="72" customWidth="1"/>
    <col min="11798" max="11798" width="0.7265625" style="72" customWidth="1"/>
    <col min="11799" max="11799" width="12.26953125" style="72" customWidth="1"/>
    <col min="11800" max="11800" width="0.7265625" style="72" customWidth="1"/>
    <col min="11801" max="11801" width="12.26953125" style="72" customWidth="1"/>
    <col min="11802" max="11802" width="0.7265625" style="72" customWidth="1"/>
    <col min="11803" max="11803" width="12.26953125" style="72" customWidth="1"/>
    <col min="11804" max="11804" width="0.7265625" style="72" customWidth="1"/>
    <col min="11805" max="11805" width="12.26953125" style="72" customWidth="1"/>
    <col min="11806" max="11806" width="0.7265625" style="72" customWidth="1"/>
    <col min="11807" max="11807" width="12.26953125" style="72" customWidth="1"/>
    <col min="11808" max="11808" width="0.7265625" style="72" customWidth="1"/>
    <col min="11809" max="11809" width="12.26953125" style="72" customWidth="1"/>
    <col min="11810" max="11810" width="0.7265625" style="72" customWidth="1"/>
    <col min="11811" max="11811" width="12.26953125" style="72" customWidth="1"/>
    <col min="11812" max="11812" width="0.7265625" style="72" customWidth="1"/>
    <col min="11813" max="11813" width="12.26953125" style="72" customWidth="1"/>
    <col min="11814" max="11814" width="0.7265625" style="72" customWidth="1"/>
    <col min="11815" max="11815" width="12.26953125" style="72" customWidth="1"/>
    <col min="11816" max="11816" width="0.7265625" style="72" customWidth="1"/>
    <col min="11817" max="11817" width="12.26953125" style="72" customWidth="1"/>
    <col min="11818" max="11818" width="0.7265625" style="72" customWidth="1"/>
    <col min="11819" max="11819" width="12.26953125" style="72" customWidth="1"/>
    <col min="11820" max="11820" width="0.7265625" style="72" customWidth="1"/>
    <col min="11821" max="11821" width="12.26953125" style="72" customWidth="1"/>
    <col min="11822" max="11822" width="0.7265625" style="72" customWidth="1"/>
    <col min="11823" max="11823" width="12.26953125" style="72" customWidth="1"/>
    <col min="11824" max="11824" width="0.7265625" style="72" customWidth="1"/>
    <col min="11825" max="11825" width="12.26953125" style="72" customWidth="1"/>
    <col min="11826" max="11826" width="0.7265625" style="72" customWidth="1"/>
    <col min="11827" max="11827" width="12.26953125" style="72" customWidth="1"/>
    <col min="11828" max="11828" width="0.7265625" style="72" customWidth="1"/>
    <col min="11829" max="11829" width="12.26953125" style="72" customWidth="1"/>
    <col min="11830" max="11830" width="0.7265625" style="72" customWidth="1"/>
    <col min="11831" max="11831" width="12.26953125" style="72" customWidth="1"/>
    <col min="11832" max="11834" width="0.7265625" style="72" customWidth="1"/>
    <col min="11835" max="11835" width="12.26953125" style="72" customWidth="1"/>
    <col min="11836" max="11837" width="0.7265625" style="72" customWidth="1"/>
    <col min="11838" max="12034" width="9.1796875" style="72"/>
    <col min="12035" max="12035" width="2.26953125" style="72" customWidth="1"/>
    <col min="12036" max="12036" width="39.54296875" style="72" customWidth="1"/>
    <col min="12037" max="12037" width="4.54296875" style="72" customWidth="1"/>
    <col min="12038" max="12038" width="0.7265625" style="72" customWidth="1"/>
    <col min="12039" max="12039" width="12.26953125" style="72" customWidth="1"/>
    <col min="12040" max="12040" width="0.7265625" style="72" customWidth="1"/>
    <col min="12041" max="12041" width="12.26953125" style="72" customWidth="1"/>
    <col min="12042" max="12042" width="0.7265625" style="72" customWidth="1"/>
    <col min="12043" max="12043" width="12.26953125" style="72" customWidth="1"/>
    <col min="12044" max="12044" width="0.7265625" style="72" customWidth="1"/>
    <col min="12045" max="12045" width="12.26953125" style="72" customWidth="1"/>
    <col min="12046" max="12046" width="0.7265625" style="72" customWidth="1"/>
    <col min="12047" max="12047" width="12.26953125" style="72" customWidth="1"/>
    <col min="12048" max="12048" width="0.7265625" style="72" customWidth="1"/>
    <col min="12049" max="12049" width="12.26953125" style="72" customWidth="1"/>
    <col min="12050" max="12050" width="0.7265625" style="72" customWidth="1"/>
    <col min="12051" max="12051" width="12.26953125" style="72" customWidth="1"/>
    <col min="12052" max="12052" width="0.7265625" style="72" customWidth="1"/>
    <col min="12053" max="12053" width="12.26953125" style="72" customWidth="1"/>
    <col min="12054" max="12054" width="0.7265625" style="72" customWidth="1"/>
    <col min="12055" max="12055" width="12.26953125" style="72" customWidth="1"/>
    <col min="12056" max="12056" width="0.7265625" style="72" customWidth="1"/>
    <col min="12057" max="12057" width="12.26953125" style="72" customWidth="1"/>
    <col min="12058" max="12058" width="0.7265625" style="72" customWidth="1"/>
    <col min="12059" max="12059" width="12.26953125" style="72" customWidth="1"/>
    <col min="12060" max="12060" width="0.7265625" style="72" customWidth="1"/>
    <col min="12061" max="12061" width="12.26953125" style="72" customWidth="1"/>
    <col min="12062" max="12062" width="0.7265625" style="72" customWidth="1"/>
    <col min="12063" max="12063" width="12.26953125" style="72" customWidth="1"/>
    <col min="12064" max="12064" width="0.7265625" style="72" customWidth="1"/>
    <col min="12065" max="12065" width="12.26953125" style="72" customWidth="1"/>
    <col min="12066" max="12066" width="0.7265625" style="72" customWidth="1"/>
    <col min="12067" max="12067" width="12.26953125" style="72" customWidth="1"/>
    <col min="12068" max="12068" width="0.7265625" style="72" customWidth="1"/>
    <col min="12069" max="12069" width="12.26953125" style="72" customWidth="1"/>
    <col min="12070" max="12070" width="0.7265625" style="72" customWidth="1"/>
    <col min="12071" max="12071" width="12.26953125" style="72" customWidth="1"/>
    <col min="12072" max="12072" width="0.7265625" style="72" customWidth="1"/>
    <col min="12073" max="12073" width="12.26953125" style="72" customWidth="1"/>
    <col min="12074" max="12074" width="0.7265625" style="72" customWidth="1"/>
    <col min="12075" max="12075" width="12.26953125" style="72" customWidth="1"/>
    <col min="12076" max="12076" width="0.7265625" style="72" customWidth="1"/>
    <col min="12077" max="12077" width="12.26953125" style="72" customWidth="1"/>
    <col min="12078" max="12078" width="0.7265625" style="72" customWidth="1"/>
    <col min="12079" max="12079" width="12.26953125" style="72" customWidth="1"/>
    <col min="12080" max="12080" width="0.7265625" style="72" customWidth="1"/>
    <col min="12081" max="12081" width="12.26953125" style="72" customWidth="1"/>
    <col min="12082" max="12082" width="0.7265625" style="72" customWidth="1"/>
    <col min="12083" max="12083" width="12.26953125" style="72" customWidth="1"/>
    <col min="12084" max="12084" width="0.7265625" style="72" customWidth="1"/>
    <col min="12085" max="12085" width="12.26953125" style="72" customWidth="1"/>
    <col min="12086" max="12086" width="0.7265625" style="72" customWidth="1"/>
    <col min="12087" max="12087" width="12.26953125" style="72" customWidth="1"/>
    <col min="12088" max="12090" width="0.7265625" style="72" customWidth="1"/>
    <col min="12091" max="12091" width="12.26953125" style="72" customWidth="1"/>
    <col min="12092" max="12093" width="0.7265625" style="72" customWidth="1"/>
    <col min="12094" max="12290" width="9.1796875" style="72"/>
    <col min="12291" max="12291" width="2.26953125" style="72" customWidth="1"/>
    <col min="12292" max="12292" width="39.54296875" style="72" customWidth="1"/>
    <col min="12293" max="12293" width="4.54296875" style="72" customWidth="1"/>
    <col min="12294" max="12294" width="0.7265625" style="72" customWidth="1"/>
    <col min="12295" max="12295" width="12.26953125" style="72" customWidth="1"/>
    <col min="12296" max="12296" width="0.7265625" style="72" customWidth="1"/>
    <col min="12297" max="12297" width="12.26953125" style="72" customWidth="1"/>
    <col min="12298" max="12298" width="0.7265625" style="72" customWidth="1"/>
    <col min="12299" max="12299" width="12.26953125" style="72" customWidth="1"/>
    <col min="12300" max="12300" width="0.7265625" style="72" customWidth="1"/>
    <col min="12301" max="12301" width="12.26953125" style="72" customWidth="1"/>
    <col min="12302" max="12302" width="0.7265625" style="72" customWidth="1"/>
    <col min="12303" max="12303" width="12.26953125" style="72" customWidth="1"/>
    <col min="12304" max="12304" width="0.7265625" style="72" customWidth="1"/>
    <col min="12305" max="12305" width="12.26953125" style="72" customWidth="1"/>
    <col min="12306" max="12306" width="0.7265625" style="72" customWidth="1"/>
    <col min="12307" max="12307" width="12.26953125" style="72" customWidth="1"/>
    <col min="12308" max="12308" width="0.7265625" style="72" customWidth="1"/>
    <col min="12309" max="12309" width="12.26953125" style="72" customWidth="1"/>
    <col min="12310" max="12310" width="0.7265625" style="72" customWidth="1"/>
    <col min="12311" max="12311" width="12.26953125" style="72" customWidth="1"/>
    <col min="12312" max="12312" width="0.7265625" style="72" customWidth="1"/>
    <col min="12313" max="12313" width="12.26953125" style="72" customWidth="1"/>
    <col min="12314" max="12314" width="0.7265625" style="72" customWidth="1"/>
    <col min="12315" max="12315" width="12.26953125" style="72" customWidth="1"/>
    <col min="12316" max="12316" width="0.7265625" style="72" customWidth="1"/>
    <col min="12317" max="12317" width="12.26953125" style="72" customWidth="1"/>
    <col min="12318" max="12318" width="0.7265625" style="72" customWidth="1"/>
    <col min="12319" max="12319" width="12.26953125" style="72" customWidth="1"/>
    <col min="12320" max="12320" width="0.7265625" style="72" customWidth="1"/>
    <col min="12321" max="12321" width="12.26953125" style="72" customWidth="1"/>
    <col min="12322" max="12322" width="0.7265625" style="72" customWidth="1"/>
    <col min="12323" max="12323" width="12.26953125" style="72" customWidth="1"/>
    <col min="12324" max="12324" width="0.7265625" style="72" customWidth="1"/>
    <col min="12325" max="12325" width="12.26953125" style="72" customWidth="1"/>
    <col min="12326" max="12326" width="0.7265625" style="72" customWidth="1"/>
    <col min="12327" max="12327" width="12.26953125" style="72" customWidth="1"/>
    <col min="12328" max="12328" width="0.7265625" style="72" customWidth="1"/>
    <col min="12329" max="12329" width="12.26953125" style="72" customWidth="1"/>
    <col min="12330" max="12330" width="0.7265625" style="72" customWidth="1"/>
    <col min="12331" max="12331" width="12.26953125" style="72" customWidth="1"/>
    <col min="12332" max="12332" width="0.7265625" style="72" customWidth="1"/>
    <col min="12333" max="12333" width="12.26953125" style="72" customWidth="1"/>
    <col min="12334" max="12334" width="0.7265625" style="72" customWidth="1"/>
    <col min="12335" max="12335" width="12.26953125" style="72" customWidth="1"/>
    <col min="12336" max="12336" width="0.7265625" style="72" customWidth="1"/>
    <col min="12337" max="12337" width="12.26953125" style="72" customWidth="1"/>
    <col min="12338" max="12338" width="0.7265625" style="72" customWidth="1"/>
    <col min="12339" max="12339" width="12.26953125" style="72" customWidth="1"/>
    <col min="12340" max="12340" width="0.7265625" style="72" customWidth="1"/>
    <col min="12341" max="12341" width="12.26953125" style="72" customWidth="1"/>
    <col min="12342" max="12342" width="0.7265625" style="72" customWidth="1"/>
    <col min="12343" max="12343" width="12.26953125" style="72" customWidth="1"/>
    <col min="12344" max="12346" width="0.7265625" style="72" customWidth="1"/>
    <col min="12347" max="12347" width="12.26953125" style="72" customWidth="1"/>
    <col min="12348" max="12349" width="0.7265625" style="72" customWidth="1"/>
    <col min="12350" max="12546" width="9.1796875" style="72"/>
    <col min="12547" max="12547" width="2.26953125" style="72" customWidth="1"/>
    <col min="12548" max="12548" width="39.54296875" style="72" customWidth="1"/>
    <col min="12549" max="12549" width="4.54296875" style="72" customWidth="1"/>
    <col min="12550" max="12550" width="0.7265625" style="72" customWidth="1"/>
    <col min="12551" max="12551" width="12.26953125" style="72" customWidth="1"/>
    <col min="12552" max="12552" width="0.7265625" style="72" customWidth="1"/>
    <col min="12553" max="12553" width="12.26953125" style="72" customWidth="1"/>
    <col min="12554" max="12554" width="0.7265625" style="72" customWidth="1"/>
    <col min="12555" max="12555" width="12.26953125" style="72" customWidth="1"/>
    <col min="12556" max="12556" width="0.7265625" style="72" customWidth="1"/>
    <col min="12557" max="12557" width="12.26953125" style="72" customWidth="1"/>
    <col min="12558" max="12558" width="0.7265625" style="72" customWidth="1"/>
    <col min="12559" max="12559" width="12.26953125" style="72" customWidth="1"/>
    <col min="12560" max="12560" width="0.7265625" style="72" customWidth="1"/>
    <col min="12561" max="12561" width="12.26953125" style="72" customWidth="1"/>
    <col min="12562" max="12562" width="0.7265625" style="72" customWidth="1"/>
    <col min="12563" max="12563" width="12.26953125" style="72" customWidth="1"/>
    <col min="12564" max="12564" width="0.7265625" style="72" customWidth="1"/>
    <col min="12565" max="12565" width="12.26953125" style="72" customWidth="1"/>
    <col min="12566" max="12566" width="0.7265625" style="72" customWidth="1"/>
    <col min="12567" max="12567" width="12.26953125" style="72" customWidth="1"/>
    <col min="12568" max="12568" width="0.7265625" style="72" customWidth="1"/>
    <col min="12569" max="12569" width="12.26953125" style="72" customWidth="1"/>
    <col min="12570" max="12570" width="0.7265625" style="72" customWidth="1"/>
    <col min="12571" max="12571" width="12.26953125" style="72" customWidth="1"/>
    <col min="12572" max="12572" width="0.7265625" style="72" customWidth="1"/>
    <col min="12573" max="12573" width="12.26953125" style="72" customWidth="1"/>
    <col min="12574" max="12574" width="0.7265625" style="72" customWidth="1"/>
    <col min="12575" max="12575" width="12.26953125" style="72" customWidth="1"/>
    <col min="12576" max="12576" width="0.7265625" style="72" customWidth="1"/>
    <col min="12577" max="12577" width="12.26953125" style="72" customWidth="1"/>
    <col min="12578" max="12578" width="0.7265625" style="72" customWidth="1"/>
    <col min="12579" max="12579" width="12.26953125" style="72" customWidth="1"/>
    <col min="12580" max="12580" width="0.7265625" style="72" customWidth="1"/>
    <col min="12581" max="12581" width="12.26953125" style="72" customWidth="1"/>
    <col min="12582" max="12582" width="0.7265625" style="72" customWidth="1"/>
    <col min="12583" max="12583" width="12.26953125" style="72" customWidth="1"/>
    <col min="12584" max="12584" width="0.7265625" style="72" customWidth="1"/>
    <col min="12585" max="12585" width="12.26953125" style="72" customWidth="1"/>
    <col min="12586" max="12586" width="0.7265625" style="72" customWidth="1"/>
    <col min="12587" max="12587" width="12.26953125" style="72" customWidth="1"/>
    <col min="12588" max="12588" width="0.7265625" style="72" customWidth="1"/>
    <col min="12589" max="12589" width="12.26953125" style="72" customWidth="1"/>
    <col min="12590" max="12590" width="0.7265625" style="72" customWidth="1"/>
    <col min="12591" max="12591" width="12.26953125" style="72" customWidth="1"/>
    <col min="12592" max="12592" width="0.7265625" style="72" customWidth="1"/>
    <col min="12593" max="12593" width="12.26953125" style="72" customWidth="1"/>
    <col min="12594" max="12594" width="0.7265625" style="72" customWidth="1"/>
    <col min="12595" max="12595" width="12.26953125" style="72" customWidth="1"/>
    <col min="12596" max="12596" width="0.7265625" style="72" customWidth="1"/>
    <col min="12597" max="12597" width="12.26953125" style="72" customWidth="1"/>
    <col min="12598" max="12598" width="0.7265625" style="72" customWidth="1"/>
    <col min="12599" max="12599" width="12.26953125" style="72" customWidth="1"/>
    <col min="12600" max="12602" width="0.7265625" style="72" customWidth="1"/>
    <col min="12603" max="12603" width="12.26953125" style="72" customWidth="1"/>
    <col min="12604" max="12605" width="0.7265625" style="72" customWidth="1"/>
    <col min="12606" max="12802" width="9.1796875" style="72"/>
    <col min="12803" max="12803" width="2.26953125" style="72" customWidth="1"/>
    <col min="12804" max="12804" width="39.54296875" style="72" customWidth="1"/>
    <col min="12805" max="12805" width="4.54296875" style="72" customWidth="1"/>
    <col min="12806" max="12806" width="0.7265625" style="72" customWidth="1"/>
    <col min="12807" max="12807" width="12.26953125" style="72" customWidth="1"/>
    <col min="12808" max="12808" width="0.7265625" style="72" customWidth="1"/>
    <col min="12809" max="12809" width="12.26953125" style="72" customWidth="1"/>
    <col min="12810" max="12810" width="0.7265625" style="72" customWidth="1"/>
    <col min="12811" max="12811" width="12.26953125" style="72" customWidth="1"/>
    <col min="12812" max="12812" width="0.7265625" style="72" customWidth="1"/>
    <col min="12813" max="12813" width="12.26953125" style="72" customWidth="1"/>
    <col min="12814" max="12814" width="0.7265625" style="72" customWidth="1"/>
    <col min="12815" max="12815" width="12.26953125" style="72" customWidth="1"/>
    <col min="12816" max="12816" width="0.7265625" style="72" customWidth="1"/>
    <col min="12817" max="12817" width="12.26953125" style="72" customWidth="1"/>
    <col min="12818" max="12818" width="0.7265625" style="72" customWidth="1"/>
    <col min="12819" max="12819" width="12.26953125" style="72" customWidth="1"/>
    <col min="12820" max="12820" width="0.7265625" style="72" customWidth="1"/>
    <col min="12821" max="12821" width="12.26953125" style="72" customWidth="1"/>
    <col min="12822" max="12822" width="0.7265625" style="72" customWidth="1"/>
    <col min="12823" max="12823" width="12.26953125" style="72" customWidth="1"/>
    <col min="12824" max="12824" width="0.7265625" style="72" customWidth="1"/>
    <col min="12825" max="12825" width="12.26953125" style="72" customWidth="1"/>
    <col min="12826" max="12826" width="0.7265625" style="72" customWidth="1"/>
    <col min="12827" max="12827" width="12.26953125" style="72" customWidth="1"/>
    <col min="12828" max="12828" width="0.7265625" style="72" customWidth="1"/>
    <col min="12829" max="12829" width="12.26953125" style="72" customWidth="1"/>
    <col min="12830" max="12830" width="0.7265625" style="72" customWidth="1"/>
    <col min="12831" max="12831" width="12.26953125" style="72" customWidth="1"/>
    <col min="12832" max="12832" width="0.7265625" style="72" customWidth="1"/>
    <col min="12833" max="12833" width="12.26953125" style="72" customWidth="1"/>
    <col min="12834" max="12834" width="0.7265625" style="72" customWidth="1"/>
    <col min="12835" max="12835" width="12.26953125" style="72" customWidth="1"/>
    <col min="12836" max="12836" width="0.7265625" style="72" customWidth="1"/>
    <col min="12837" max="12837" width="12.26953125" style="72" customWidth="1"/>
    <col min="12838" max="12838" width="0.7265625" style="72" customWidth="1"/>
    <col min="12839" max="12839" width="12.26953125" style="72" customWidth="1"/>
    <col min="12840" max="12840" width="0.7265625" style="72" customWidth="1"/>
    <col min="12841" max="12841" width="12.26953125" style="72" customWidth="1"/>
    <col min="12842" max="12842" width="0.7265625" style="72" customWidth="1"/>
    <col min="12843" max="12843" width="12.26953125" style="72" customWidth="1"/>
    <col min="12844" max="12844" width="0.7265625" style="72" customWidth="1"/>
    <col min="12845" max="12845" width="12.26953125" style="72" customWidth="1"/>
    <col min="12846" max="12846" width="0.7265625" style="72" customWidth="1"/>
    <col min="12847" max="12847" width="12.26953125" style="72" customWidth="1"/>
    <col min="12848" max="12848" width="0.7265625" style="72" customWidth="1"/>
    <col min="12849" max="12849" width="12.26953125" style="72" customWidth="1"/>
    <col min="12850" max="12850" width="0.7265625" style="72" customWidth="1"/>
    <col min="12851" max="12851" width="12.26953125" style="72" customWidth="1"/>
    <col min="12852" max="12852" width="0.7265625" style="72" customWidth="1"/>
    <col min="12853" max="12853" width="12.26953125" style="72" customWidth="1"/>
    <col min="12854" max="12854" width="0.7265625" style="72" customWidth="1"/>
    <col min="12855" max="12855" width="12.26953125" style="72" customWidth="1"/>
    <col min="12856" max="12858" width="0.7265625" style="72" customWidth="1"/>
    <col min="12859" max="12859" width="12.26953125" style="72" customWidth="1"/>
    <col min="12860" max="12861" width="0.7265625" style="72" customWidth="1"/>
    <col min="12862" max="13058" width="9.1796875" style="72"/>
    <col min="13059" max="13059" width="2.26953125" style="72" customWidth="1"/>
    <col min="13060" max="13060" width="39.54296875" style="72" customWidth="1"/>
    <col min="13061" max="13061" width="4.54296875" style="72" customWidth="1"/>
    <col min="13062" max="13062" width="0.7265625" style="72" customWidth="1"/>
    <col min="13063" max="13063" width="12.26953125" style="72" customWidth="1"/>
    <col min="13064" max="13064" width="0.7265625" style="72" customWidth="1"/>
    <col min="13065" max="13065" width="12.26953125" style="72" customWidth="1"/>
    <col min="13066" max="13066" width="0.7265625" style="72" customWidth="1"/>
    <col min="13067" max="13067" width="12.26953125" style="72" customWidth="1"/>
    <col min="13068" max="13068" width="0.7265625" style="72" customWidth="1"/>
    <col min="13069" max="13069" width="12.26953125" style="72" customWidth="1"/>
    <col min="13070" max="13070" width="0.7265625" style="72" customWidth="1"/>
    <col min="13071" max="13071" width="12.26953125" style="72" customWidth="1"/>
    <col min="13072" max="13072" width="0.7265625" style="72" customWidth="1"/>
    <col min="13073" max="13073" width="12.26953125" style="72" customWidth="1"/>
    <col min="13074" max="13074" width="0.7265625" style="72" customWidth="1"/>
    <col min="13075" max="13075" width="12.26953125" style="72" customWidth="1"/>
    <col min="13076" max="13076" width="0.7265625" style="72" customWidth="1"/>
    <col min="13077" max="13077" width="12.26953125" style="72" customWidth="1"/>
    <col min="13078" max="13078" width="0.7265625" style="72" customWidth="1"/>
    <col min="13079" max="13079" width="12.26953125" style="72" customWidth="1"/>
    <col min="13080" max="13080" width="0.7265625" style="72" customWidth="1"/>
    <col min="13081" max="13081" width="12.26953125" style="72" customWidth="1"/>
    <col min="13082" max="13082" width="0.7265625" style="72" customWidth="1"/>
    <col min="13083" max="13083" width="12.26953125" style="72" customWidth="1"/>
    <col min="13084" max="13084" width="0.7265625" style="72" customWidth="1"/>
    <col min="13085" max="13085" width="12.26953125" style="72" customWidth="1"/>
    <col min="13086" max="13086" width="0.7265625" style="72" customWidth="1"/>
    <col min="13087" max="13087" width="12.26953125" style="72" customWidth="1"/>
    <col min="13088" max="13088" width="0.7265625" style="72" customWidth="1"/>
    <col min="13089" max="13089" width="12.26953125" style="72" customWidth="1"/>
    <col min="13090" max="13090" width="0.7265625" style="72" customWidth="1"/>
    <col min="13091" max="13091" width="12.26953125" style="72" customWidth="1"/>
    <col min="13092" max="13092" width="0.7265625" style="72" customWidth="1"/>
    <col min="13093" max="13093" width="12.26953125" style="72" customWidth="1"/>
    <col min="13094" max="13094" width="0.7265625" style="72" customWidth="1"/>
    <col min="13095" max="13095" width="12.26953125" style="72" customWidth="1"/>
    <col min="13096" max="13096" width="0.7265625" style="72" customWidth="1"/>
    <col min="13097" max="13097" width="12.26953125" style="72" customWidth="1"/>
    <col min="13098" max="13098" width="0.7265625" style="72" customWidth="1"/>
    <col min="13099" max="13099" width="12.26953125" style="72" customWidth="1"/>
    <col min="13100" max="13100" width="0.7265625" style="72" customWidth="1"/>
    <col min="13101" max="13101" width="12.26953125" style="72" customWidth="1"/>
    <col min="13102" max="13102" width="0.7265625" style="72" customWidth="1"/>
    <col min="13103" max="13103" width="12.26953125" style="72" customWidth="1"/>
    <col min="13104" max="13104" width="0.7265625" style="72" customWidth="1"/>
    <col min="13105" max="13105" width="12.26953125" style="72" customWidth="1"/>
    <col min="13106" max="13106" width="0.7265625" style="72" customWidth="1"/>
    <col min="13107" max="13107" width="12.26953125" style="72" customWidth="1"/>
    <col min="13108" max="13108" width="0.7265625" style="72" customWidth="1"/>
    <col min="13109" max="13109" width="12.26953125" style="72" customWidth="1"/>
    <col min="13110" max="13110" width="0.7265625" style="72" customWidth="1"/>
    <col min="13111" max="13111" width="12.26953125" style="72" customWidth="1"/>
    <col min="13112" max="13114" width="0.7265625" style="72" customWidth="1"/>
    <col min="13115" max="13115" width="12.26953125" style="72" customWidth="1"/>
    <col min="13116" max="13117" width="0.7265625" style="72" customWidth="1"/>
    <col min="13118" max="13314" width="9.1796875" style="72"/>
    <col min="13315" max="13315" width="2.26953125" style="72" customWidth="1"/>
    <col min="13316" max="13316" width="39.54296875" style="72" customWidth="1"/>
    <col min="13317" max="13317" width="4.54296875" style="72" customWidth="1"/>
    <col min="13318" max="13318" width="0.7265625" style="72" customWidth="1"/>
    <col min="13319" max="13319" width="12.26953125" style="72" customWidth="1"/>
    <col min="13320" max="13320" width="0.7265625" style="72" customWidth="1"/>
    <col min="13321" max="13321" width="12.26953125" style="72" customWidth="1"/>
    <col min="13322" max="13322" width="0.7265625" style="72" customWidth="1"/>
    <col min="13323" max="13323" width="12.26953125" style="72" customWidth="1"/>
    <col min="13324" max="13324" width="0.7265625" style="72" customWidth="1"/>
    <col min="13325" max="13325" width="12.26953125" style="72" customWidth="1"/>
    <col min="13326" max="13326" width="0.7265625" style="72" customWidth="1"/>
    <col min="13327" max="13327" width="12.26953125" style="72" customWidth="1"/>
    <col min="13328" max="13328" width="0.7265625" style="72" customWidth="1"/>
    <col min="13329" max="13329" width="12.26953125" style="72" customWidth="1"/>
    <col min="13330" max="13330" width="0.7265625" style="72" customWidth="1"/>
    <col min="13331" max="13331" width="12.26953125" style="72" customWidth="1"/>
    <col min="13332" max="13332" width="0.7265625" style="72" customWidth="1"/>
    <col min="13333" max="13333" width="12.26953125" style="72" customWidth="1"/>
    <col min="13334" max="13334" width="0.7265625" style="72" customWidth="1"/>
    <col min="13335" max="13335" width="12.26953125" style="72" customWidth="1"/>
    <col min="13336" max="13336" width="0.7265625" style="72" customWidth="1"/>
    <col min="13337" max="13337" width="12.26953125" style="72" customWidth="1"/>
    <col min="13338" max="13338" width="0.7265625" style="72" customWidth="1"/>
    <col min="13339" max="13339" width="12.26953125" style="72" customWidth="1"/>
    <col min="13340" max="13340" width="0.7265625" style="72" customWidth="1"/>
    <col min="13341" max="13341" width="12.26953125" style="72" customWidth="1"/>
    <col min="13342" max="13342" width="0.7265625" style="72" customWidth="1"/>
    <col min="13343" max="13343" width="12.26953125" style="72" customWidth="1"/>
    <col min="13344" max="13344" width="0.7265625" style="72" customWidth="1"/>
    <col min="13345" max="13345" width="12.26953125" style="72" customWidth="1"/>
    <col min="13346" max="13346" width="0.7265625" style="72" customWidth="1"/>
    <col min="13347" max="13347" width="12.26953125" style="72" customWidth="1"/>
    <col min="13348" max="13348" width="0.7265625" style="72" customWidth="1"/>
    <col min="13349" max="13349" width="12.26953125" style="72" customWidth="1"/>
    <col min="13350" max="13350" width="0.7265625" style="72" customWidth="1"/>
    <col min="13351" max="13351" width="12.26953125" style="72" customWidth="1"/>
    <col min="13352" max="13352" width="0.7265625" style="72" customWidth="1"/>
    <col min="13353" max="13353" width="12.26953125" style="72" customWidth="1"/>
    <col min="13354" max="13354" width="0.7265625" style="72" customWidth="1"/>
    <col min="13355" max="13355" width="12.26953125" style="72" customWidth="1"/>
    <col min="13356" max="13356" width="0.7265625" style="72" customWidth="1"/>
    <col min="13357" max="13357" width="12.26953125" style="72" customWidth="1"/>
    <col min="13358" max="13358" width="0.7265625" style="72" customWidth="1"/>
    <col min="13359" max="13359" width="12.26953125" style="72" customWidth="1"/>
    <col min="13360" max="13360" width="0.7265625" style="72" customWidth="1"/>
    <col min="13361" max="13361" width="12.26953125" style="72" customWidth="1"/>
    <col min="13362" max="13362" width="0.7265625" style="72" customWidth="1"/>
    <col min="13363" max="13363" width="12.26953125" style="72" customWidth="1"/>
    <col min="13364" max="13364" width="0.7265625" style="72" customWidth="1"/>
    <col min="13365" max="13365" width="12.26953125" style="72" customWidth="1"/>
    <col min="13366" max="13366" width="0.7265625" style="72" customWidth="1"/>
    <col min="13367" max="13367" width="12.26953125" style="72" customWidth="1"/>
    <col min="13368" max="13370" width="0.7265625" style="72" customWidth="1"/>
    <col min="13371" max="13371" width="12.26953125" style="72" customWidth="1"/>
    <col min="13372" max="13373" width="0.7265625" style="72" customWidth="1"/>
    <col min="13374" max="13570" width="9.1796875" style="72"/>
    <col min="13571" max="13571" width="2.26953125" style="72" customWidth="1"/>
    <col min="13572" max="13572" width="39.54296875" style="72" customWidth="1"/>
    <col min="13573" max="13573" width="4.54296875" style="72" customWidth="1"/>
    <col min="13574" max="13574" width="0.7265625" style="72" customWidth="1"/>
    <col min="13575" max="13575" width="12.26953125" style="72" customWidth="1"/>
    <col min="13576" max="13576" width="0.7265625" style="72" customWidth="1"/>
    <col min="13577" max="13577" width="12.26953125" style="72" customWidth="1"/>
    <col min="13578" max="13578" width="0.7265625" style="72" customWidth="1"/>
    <col min="13579" max="13579" width="12.26953125" style="72" customWidth="1"/>
    <col min="13580" max="13580" width="0.7265625" style="72" customWidth="1"/>
    <col min="13581" max="13581" width="12.26953125" style="72" customWidth="1"/>
    <col min="13582" max="13582" width="0.7265625" style="72" customWidth="1"/>
    <col min="13583" max="13583" width="12.26953125" style="72" customWidth="1"/>
    <col min="13584" max="13584" width="0.7265625" style="72" customWidth="1"/>
    <col min="13585" max="13585" width="12.26953125" style="72" customWidth="1"/>
    <col min="13586" max="13586" width="0.7265625" style="72" customWidth="1"/>
    <col min="13587" max="13587" width="12.26953125" style="72" customWidth="1"/>
    <col min="13588" max="13588" width="0.7265625" style="72" customWidth="1"/>
    <col min="13589" max="13589" width="12.26953125" style="72" customWidth="1"/>
    <col min="13590" max="13590" width="0.7265625" style="72" customWidth="1"/>
    <col min="13591" max="13591" width="12.26953125" style="72" customWidth="1"/>
    <col min="13592" max="13592" width="0.7265625" style="72" customWidth="1"/>
    <col min="13593" max="13593" width="12.26953125" style="72" customWidth="1"/>
    <col min="13594" max="13594" width="0.7265625" style="72" customWidth="1"/>
    <col min="13595" max="13595" width="12.26953125" style="72" customWidth="1"/>
    <col min="13596" max="13596" width="0.7265625" style="72" customWidth="1"/>
    <col min="13597" max="13597" width="12.26953125" style="72" customWidth="1"/>
    <col min="13598" max="13598" width="0.7265625" style="72" customWidth="1"/>
    <col min="13599" max="13599" width="12.26953125" style="72" customWidth="1"/>
    <col min="13600" max="13600" width="0.7265625" style="72" customWidth="1"/>
    <col min="13601" max="13601" width="12.26953125" style="72" customWidth="1"/>
    <col min="13602" max="13602" width="0.7265625" style="72" customWidth="1"/>
    <col min="13603" max="13603" width="12.26953125" style="72" customWidth="1"/>
    <col min="13604" max="13604" width="0.7265625" style="72" customWidth="1"/>
    <col min="13605" max="13605" width="12.26953125" style="72" customWidth="1"/>
    <col min="13606" max="13606" width="0.7265625" style="72" customWidth="1"/>
    <col min="13607" max="13607" width="12.26953125" style="72" customWidth="1"/>
    <col min="13608" max="13608" width="0.7265625" style="72" customWidth="1"/>
    <col min="13609" max="13609" width="12.26953125" style="72" customWidth="1"/>
    <col min="13610" max="13610" width="0.7265625" style="72" customWidth="1"/>
    <col min="13611" max="13611" width="12.26953125" style="72" customWidth="1"/>
    <col min="13612" max="13612" width="0.7265625" style="72" customWidth="1"/>
    <col min="13613" max="13613" width="12.26953125" style="72" customWidth="1"/>
    <col min="13614" max="13614" width="0.7265625" style="72" customWidth="1"/>
    <col min="13615" max="13615" width="12.26953125" style="72" customWidth="1"/>
    <col min="13616" max="13616" width="0.7265625" style="72" customWidth="1"/>
    <col min="13617" max="13617" width="12.26953125" style="72" customWidth="1"/>
    <col min="13618" max="13618" width="0.7265625" style="72" customWidth="1"/>
    <col min="13619" max="13619" width="12.26953125" style="72" customWidth="1"/>
    <col min="13620" max="13620" width="0.7265625" style="72" customWidth="1"/>
    <col min="13621" max="13621" width="12.26953125" style="72" customWidth="1"/>
    <col min="13622" max="13622" width="0.7265625" style="72" customWidth="1"/>
    <col min="13623" max="13623" width="12.26953125" style="72" customWidth="1"/>
    <col min="13624" max="13626" width="0.7265625" style="72" customWidth="1"/>
    <col min="13627" max="13627" width="12.26953125" style="72" customWidth="1"/>
    <col min="13628" max="13629" width="0.7265625" style="72" customWidth="1"/>
    <col min="13630" max="13826" width="9.1796875" style="72"/>
    <col min="13827" max="13827" width="2.26953125" style="72" customWidth="1"/>
    <col min="13828" max="13828" width="39.54296875" style="72" customWidth="1"/>
    <col min="13829" max="13829" width="4.54296875" style="72" customWidth="1"/>
    <col min="13830" max="13830" width="0.7265625" style="72" customWidth="1"/>
    <col min="13831" max="13831" width="12.26953125" style="72" customWidth="1"/>
    <col min="13832" max="13832" width="0.7265625" style="72" customWidth="1"/>
    <col min="13833" max="13833" width="12.26953125" style="72" customWidth="1"/>
    <col min="13834" max="13834" width="0.7265625" style="72" customWidth="1"/>
    <col min="13835" max="13835" width="12.26953125" style="72" customWidth="1"/>
    <col min="13836" max="13836" width="0.7265625" style="72" customWidth="1"/>
    <col min="13837" max="13837" width="12.26953125" style="72" customWidth="1"/>
    <col min="13838" max="13838" width="0.7265625" style="72" customWidth="1"/>
    <col min="13839" max="13839" width="12.26953125" style="72" customWidth="1"/>
    <col min="13840" max="13840" width="0.7265625" style="72" customWidth="1"/>
    <col min="13841" max="13841" width="12.26953125" style="72" customWidth="1"/>
    <col min="13842" max="13842" width="0.7265625" style="72" customWidth="1"/>
    <col min="13843" max="13843" width="12.26953125" style="72" customWidth="1"/>
    <col min="13844" max="13844" width="0.7265625" style="72" customWidth="1"/>
    <col min="13845" max="13845" width="12.26953125" style="72" customWidth="1"/>
    <col min="13846" max="13846" width="0.7265625" style="72" customWidth="1"/>
    <col min="13847" max="13847" width="12.26953125" style="72" customWidth="1"/>
    <col min="13848" max="13848" width="0.7265625" style="72" customWidth="1"/>
    <col min="13849" max="13849" width="12.26953125" style="72" customWidth="1"/>
    <col min="13850" max="13850" width="0.7265625" style="72" customWidth="1"/>
    <col min="13851" max="13851" width="12.26953125" style="72" customWidth="1"/>
    <col min="13852" max="13852" width="0.7265625" style="72" customWidth="1"/>
    <col min="13853" max="13853" width="12.26953125" style="72" customWidth="1"/>
    <col min="13854" max="13854" width="0.7265625" style="72" customWidth="1"/>
    <col min="13855" max="13855" width="12.26953125" style="72" customWidth="1"/>
    <col min="13856" max="13856" width="0.7265625" style="72" customWidth="1"/>
    <col min="13857" max="13857" width="12.26953125" style="72" customWidth="1"/>
    <col min="13858" max="13858" width="0.7265625" style="72" customWidth="1"/>
    <col min="13859" max="13859" width="12.26953125" style="72" customWidth="1"/>
    <col min="13860" max="13860" width="0.7265625" style="72" customWidth="1"/>
    <col min="13861" max="13861" width="12.26953125" style="72" customWidth="1"/>
    <col min="13862" max="13862" width="0.7265625" style="72" customWidth="1"/>
    <col min="13863" max="13863" width="12.26953125" style="72" customWidth="1"/>
    <col min="13864" max="13864" width="0.7265625" style="72" customWidth="1"/>
    <col min="13865" max="13865" width="12.26953125" style="72" customWidth="1"/>
    <col min="13866" max="13866" width="0.7265625" style="72" customWidth="1"/>
    <col min="13867" max="13867" width="12.26953125" style="72" customWidth="1"/>
    <col min="13868" max="13868" width="0.7265625" style="72" customWidth="1"/>
    <col min="13869" max="13869" width="12.26953125" style="72" customWidth="1"/>
    <col min="13870" max="13870" width="0.7265625" style="72" customWidth="1"/>
    <col min="13871" max="13871" width="12.26953125" style="72" customWidth="1"/>
    <col min="13872" max="13872" width="0.7265625" style="72" customWidth="1"/>
    <col min="13873" max="13873" width="12.26953125" style="72" customWidth="1"/>
    <col min="13874" max="13874" width="0.7265625" style="72" customWidth="1"/>
    <col min="13875" max="13875" width="12.26953125" style="72" customWidth="1"/>
    <col min="13876" max="13876" width="0.7265625" style="72" customWidth="1"/>
    <col min="13877" max="13877" width="12.26953125" style="72" customWidth="1"/>
    <col min="13878" max="13878" width="0.7265625" style="72" customWidth="1"/>
    <col min="13879" max="13879" width="12.26953125" style="72" customWidth="1"/>
    <col min="13880" max="13882" width="0.7265625" style="72" customWidth="1"/>
    <col min="13883" max="13883" width="12.26953125" style="72" customWidth="1"/>
    <col min="13884" max="13885" width="0.7265625" style="72" customWidth="1"/>
    <col min="13886" max="14082" width="9.1796875" style="72"/>
    <col min="14083" max="14083" width="2.26953125" style="72" customWidth="1"/>
    <col min="14084" max="14084" width="39.54296875" style="72" customWidth="1"/>
    <col min="14085" max="14085" width="4.54296875" style="72" customWidth="1"/>
    <col min="14086" max="14086" width="0.7265625" style="72" customWidth="1"/>
    <col min="14087" max="14087" width="12.26953125" style="72" customWidth="1"/>
    <col min="14088" max="14088" width="0.7265625" style="72" customWidth="1"/>
    <col min="14089" max="14089" width="12.26953125" style="72" customWidth="1"/>
    <col min="14090" max="14090" width="0.7265625" style="72" customWidth="1"/>
    <col min="14091" max="14091" width="12.26953125" style="72" customWidth="1"/>
    <col min="14092" max="14092" width="0.7265625" style="72" customWidth="1"/>
    <col min="14093" max="14093" width="12.26953125" style="72" customWidth="1"/>
    <col min="14094" max="14094" width="0.7265625" style="72" customWidth="1"/>
    <col min="14095" max="14095" width="12.26953125" style="72" customWidth="1"/>
    <col min="14096" max="14096" width="0.7265625" style="72" customWidth="1"/>
    <col min="14097" max="14097" width="12.26953125" style="72" customWidth="1"/>
    <col min="14098" max="14098" width="0.7265625" style="72" customWidth="1"/>
    <col min="14099" max="14099" width="12.26953125" style="72" customWidth="1"/>
    <col min="14100" max="14100" width="0.7265625" style="72" customWidth="1"/>
    <col min="14101" max="14101" width="12.26953125" style="72" customWidth="1"/>
    <col min="14102" max="14102" width="0.7265625" style="72" customWidth="1"/>
    <col min="14103" max="14103" width="12.26953125" style="72" customWidth="1"/>
    <col min="14104" max="14104" width="0.7265625" style="72" customWidth="1"/>
    <col min="14105" max="14105" width="12.26953125" style="72" customWidth="1"/>
    <col min="14106" max="14106" width="0.7265625" style="72" customWidth="1"/>
    <col min="14107" max="14107" width="12.26953125" style="72" customWidth="1"/>
    <col min="14108" max="14108" width="0.7265625" style="72" customWidth="1"/>
    <col min="14109" max="14109" width="12.26953125" style="72" customWidth="1"/>
    <col min="14110" max="14110" width="0.7265625" style="72" customWidth="1"/>
    <col min="14111" max="14111" width="12.26953125" style="72" customWidth="1"/>
    <col min="14112" max="14112" width="0.7265625" style="72" customWidth="1"/>
    <col min="14113" max="14113" width="12.26953125" style="72" customWidth="1"/>
    <col min="14114" max="14114" width="0.7265625" style="72" customWidth="1"/>
    <col min="14115" max="14115" width="12.26953125" style="72" customWidth="1"/>
    <col min="14116" max="14116" width="0.7265625" style="72" customWidth="1"/>
    <col min="14117" max="14117" width="12.26953125" style="72" customWidth="1"/>
    <col min="14118" max="14118" width="0.7265625" style="72" customWidth="1"/>
    <col min="14119" max="14119" width="12.26953125" style="72" customWidth="1"/>
    <col min="14120" max="14120" width="0.7265625" style="72" customWidth="1"/>
    <col min="14121" max="14121" width="12.26953125" style="72" customWidth="1"/>
    <col min="14122" max="14122" width="0.7265625" style="72" customWidth="1"/>
    <col min="14123" max="14123" width="12.26953125" style="72" customWidth="1"/>
    <col min="14124" max="14124" width="0.7265625" style="72" customWidth="1"/>
    <col min="14125" max="14125" width="12.26953125" style="72" customWidth="1"/>
    <col min="14126" max="14126" width="0.7265625" style="72" customWidth="1"/>
    <col min="14127" max="14127" width="12.26953125" style="72" customWidth="1"/>
    <col min="14128" max="14128" width="0.7265625" style="72" customWidth="1"/>
    <col min="14129" max="14129" width="12.26953125" style="72" customWidth="1"/>
    <col min="14130" max="14130" width="0.7265625" style="72" customWidth="1"/>
    <col min="14131" max="14131" width="12.26953125" style="72" customWidth="1"/>
    <col min="14132" max="14132" width="0.7265625" style="72" customWidth="1"/>
    <col min="14133" max="14133" width="12.26953125" style="72" customWidth="1"/>
    <col min="14134" max="14134" width="0.7265625" style="72" customWidth="1"/>
    <col min="14135" max="14135" width="12.26953125" style="72" customWidth="1"/>
    <col min="14136" max="14138" width="0.7265625" style="72" customWidth="1"/>
    <col min="14139" max="14139" width="12.26953125" style="72" customWidth="1"/>
    <col min="14140" max="14141" width="0.7265625" style="72" customWidth="1"/>
    <col min="14142" max="14338" width="9.1796875" style="72"/>
    <col min="14339" max="14339" width="2.26953125" style="72" customWidth="1"/>
    <col min="14340" max="14340" width="39.54296875" style="72" customWidth="1"/>
    <col min="14341" max="14341" width="4.54296875" style="72" customWidth="1"/>
    <col min="14342" max="14342" width="0.7265625" style="72" customWidth="1"/>
    <col min="14343" max="14343" width="12.26953125" style="72" customWidth="1"/>
    <col min="14344" max="14344" width="0.7265625" style="72" customWidth="1"/>
    <col min="14345" max="14345" width="12.26953125" style="72" customWidth="1"/>
    <col min="14346" max="14346" width="0.7265625" style="72" customWidth="1"/>
    <col min="14347" max="14347" width="12.26953125" style="72" customWidth="1"/>
    <col min="14348" max="14348" width="0.7265625" style="72" customWidth="1"/>
    <col min="14349" max="14349" width="12.26953125" style="72" customWidth="1"/>
    <col min="14350" max="14350" width="0.7265625" style="72" customWidth="1"/>
    <col min="14351" max="14351" width="12.26953125" style="72" customWidth="1"/>
    <col min="14352" max="14352" width="0.7265625" style="72" customWidth="1"/>
    <col min="14353" max="14353" width="12.26953125" style="72" customWidth="1"/>
    <col min="14354" max="14354" width="0.7265625" style="72" customWidth="1"/>
    <col min="14355" max="14355" width="12.26953125" style="72" customWidth="1"/>
    <col min="14356" max="14356" width="0.7265625" style="72" customWidth="1"/>
    <col min="14357" max="14357" width="12.26953125" style="72" customWidth="1"/>
    <col min="14358" max="14358" width="0.7265625" style="72" customWidth="1"/>
    <col min="14359" max="14359" width="12.26953125" style="72" customWidth="1"/>
    <col min="14360" max="14360" width="0.7265625" style="72" customWidth="1"/>
    <col min="14361" max="14361" width="12.26953125" style="72" customWidth="1"/>
    <col min="14362" max="14362" width="0.7265625" style="72" customWidth="1"/>
    <col min="14363" max="14363" width="12.26953125" style="72" customWidth="1"/>
    <col min="14364" max="14364" width="0.7265625" style="72" customWidth="1"/>
    <col min="14365" max="14365" width="12.26953125" style="72" customWidth="1"/>
    <col min="14366" max="14366" width="0.7265625" style="72" customWidth="1"/>
    <col min="14367" max="14367" width="12.26953125" style="72" customWidth="1"/>
    <col min="14368" max="14368" width="0.7265625" style="72" customWidth="1"/>
    <col min="14369" max="14369" width="12.26953125" style="72" customWidth="1"/>
    <col min="14370" max="14370" width="0.7265625" style="72" customWidth="1"/>
    <col min="14371" max="14371" width="12.26953125" style="72" customWidth="1"/>
    <col min="14372" max="14372" width="0.7265625" style="72" customWidth="1"/>
    <col min="14373" max="14373" width="12.26953125" style="72" customWidth="1"/>
    <col min="14374" max="14374" width="0.7265625" style="72" customWidth="1"/>
    <col min="14375" max="14375" width="12.26953125" style="72" customWidth="1"/>
    <col min="14376" max="14376" width="0.7265625" style="72" customWidth="1"/>
    <col min="14377" max="14377" width="12.26953125" style="72" customWidth="1"/>
    <col min="14378" max="14378" width="0.7265625" style="72" customWidth="1"/>
    <col min="14379" max="14379" width="12.26953125" style="72" customWidth="1"/>
    <col min="14380" max="14380" width="0.7265625" style="72" customWidth="1"/>
    <col min="14381" max="14381" width="12.26953125" style="72" customWidth="1"/>
    <col min="14382" max="14382" width="0.7265625" style="72" customWidth="1"/>
    <col min="14383" max="14383" width="12.26953125" style="72" customWidth="1"/>
    <col min="14384" max="14384" width="0.7265625" style="72" customWidth="1"/>
    <col min="14385" max="14385" width="12.26953125" style="72" customWidth="1"/>
    <col min="14386" max="14386" width="0.7265625" style="72" customWidth="1"/>
    <col min="14387" max="14387" width="12.26953125" style="72" customWidth="1"/>
    <col min="14388" max="14388" width="0.7265625" style="72" customWidth="1"/>
    <col min="14389" max="14389" width="12.26953125" style="72" customWidth="1"/>
    <col min="14390" max="14390" width="0.7265625" style="72" customWidth="1"/>
    <col min="14391" max="14391" width="12.26953125" style="72" customWidth="1"/>
    <col min="14392" max="14394" width="0.7265625" style="72" customWidth="1"/>
    <col min="14395" max="14395" width="12.26953125" style="72" customWidth="1"/>
    <col min="14396" max="14397" width="0.7265625" style="72" customWidth="1"/>
    <col min="14398" max="14594" width="9.1796875" style="72"/>
    <col min="14595" max="14595" width="2.26953125" style="72" customWidth="1"/>
    <col min="14596" max="14596" width="39.54296875" style="72" customWidth="1"/>
    <col min="14597" max="14597" width="4.54296875" style="72" customWidth="1"/>
    <col min="14598" max="14598" width="0.7265625" style="72" customWidth="1"/>
    <col min="14599" max="14599" width="12.26953125" style="72" customWidth="1"/>
    <col min="14600" max="14600" width="0.7265625" style="72" customWidth="1"/>
    <col min="14601" max="14601" width="12.26953125" style="72" customWidth="1"/>
    <col min="14602" max="14602" width="0.7265625" style="72" customWidth="1"/>
    <col min="14603" max="14603" width="12.26953125" style="72" customWidth="1"/>
    <col min="14604" max="14604" width="0.7265625" style="72" customWidth="1"/>
    <col min="14605" max="14605" width="12.26953125" style="72" customWidth="1"/>
    <col min="14606" max="14606" width="0.7265625" style="72" customWidth="1"/>
    <col min="14607" max="14607" width="12.26953125" style="72" customWidth="1"/>
    <col min="14608" max="14608" width="0.7265625" style="72" customWidth="1"/>
    <col min="14609" max="14609" width="12.26953125" style="72" customWidth="1"/>
    <col min="14610" max="14610" width="0.7265625" style="72" customWidth="1"/>
    <col min="14611" max="14611" width="12.26953125" style="72" customWidth="1"/>
    <col min="14612" max="14612" width="0.7265625" style="72" customWidth="1"/>
    <col min="14613" max="14613" width="12.26953125" style="72" customWidth="1"/>
    <col min="14614" max="14614" width="0.7265625" style="72" customWidth="1"/>
    <col min="14615" max="14615" width="12.26953125" style="72" customWidth="1"/>
    <col min="14616" max="14616" width="0.7265625" style="72" customWidth="1"/>
    <col min="14617" max="14617" width="12.26953125" style="72" customWidth="1"/>
    <col min="14618" max="14618" width="0.7265625" style="72" customWidth="1"/>
    <col min="14619" max="14619" width="12.26953125" style="72" customWidth="1"/>
    <col min="14620" max="14620" width="0.7265625" style="72" customWidth="1"/>
    <col min="14621" max="14621" width="12.26953125" style="72" customWidth="1"/>
    <col min="14622" max="14622" width="0.7265625" style="72" customWidth="1"/>
    <col min="14623" max="14623" width="12.26953125" style="72" customWidth="1"/>
    <col min="14624" max="14624" width="0.7265625" style="72" customWidth="1"/>
    <col min="14625" max="14625" width="12.26953125" style="72" customWidth="1"/>
    <col min="14626" max="14626" width="0.7265625" style="72" customWidth="1"/>
    <col min="14627" max="14627" width="12.26953125" style="72" customWidth="1"/>
    <col min="14628" max="14628" width="0.7265625" style="72" customWidth="1"/>
    <col min="14629" max="14629" width="12.26953125" style="72" customWidth="1"/>
    <col min="14630" max="14630" width="0.7265625" style="72" customWidth="1"/>
    <col min="14631" max="14631" width="12.26953125" style="72" customWidth="1"/>
    <col min="14632" max="14632" width="0.7265625" style="72" customWidth="1"/>
    <col min="14633" max="14633" width="12.26953125" style="72" customWidth="1"/>
    <col min="14634" max="14634" width="0.7265625" style="72" customWidth="1"/>
    <col min="14635" max="14635" width="12.26953125" style="72" customWidth="1"/>
    <col min="14636" max="14636" width="0.7265625" style="72" customWidth="1"/>
    <col min="14637" max="14637" width="12.26953125" style="72" customWidth="1"/>
    <col min="14638" max="14638" width="0.7265625" style="72" customWidth="1"/>
    <col min="14639" max="14639" width="12.26953125" style="72" customWidth="1"/>
    <col min="14640" max="14640" width="0.7265625" style="72" customWidth="1"/>
    <col min="14641" max="14641" width="12.26953125" style="72" customWidth="1"/>
    <col min="14642" max="14642" width="0.7265625" style="72" customWidth="1"/>
    <col min="14643" max="14643" width="12.26953125" style="72" customWidth="1"/>
    <col min="14644" max="14644" width="0.7265625" style="72" customWidth="1"/>
    <col min="14645" max="14645" width="12.26953125" style="72" customWidth="1"/>
    <col min="14646" max="14646" width="0.7265625" style="72" customWidth="1"/>
    <col min="14647" max="14647" width="12.26953125" style="72" customWidth="1"/>
    <col min="14648" max="14650" width="0.7265625" style="72" customWidth="1"/>
    <col min="14651" max="14651" width="12.26953125" style="72" customWidth="1"/>
    <col min="14652" max="14653" width="0.7265625" style="72" customWidth="1"/>
    <col min="14654" max="14850" width="9.1796875" style="72"/>
    <col min="14851" max="14851" width="2.26953125" style="72" customWidth="1"/>
    <col min="14852" max="14852" width="39.54296875" style="72" customWidth="1"/>
    <col min="14853" max="14853" width="4.54296875" style="72" customWidth="1"/>
    <col min="14854" max="14854" width="0.7265625" style="72" customWidth="1"/>
    <col min="14855" max="14855" width="12.26953125" style="72" customWidth="1"/>
    <col min="14856" max="14856" width="0.7265625" style="72" customWidth="1"/>
    <col min="14857" max="14857" width="12.26953125" style="72" customWidth="1"/>
    <col min="14858" max="14858" width="0.7265625" style="72" customWidth="1"/>
    <col min="14859" max="14859" width="12.26953125" style="72" customWidth="1"/>
    <col min="14860" max="14860" width="0.7265625" style="72" customWidth="1"/>
    <col min="14861" max="14861" width="12.26953125" style="72" customWidth="1"/>
    <col min="14862" max="14862" width="0.7265625" style="72" customWidth="1"/>
    <col min="14863" max="14863" width="12.26953125" style="72" customWidth="1"/>
    <col min="14864" max="14864" width="0.7265625" style="72" customWidth="1"/>
    <col min="14865" max="14865" width="12.26953125" style="72" customWidth="1"/>
    <col min="14866" max="14866" width="0.7265625" style="72" customWidth="1"/>
    <col min="14867" max="14867" width="12.26953125" style="72" customWidth="1"/>
    <col min="14868" max="14868" width="0.7265625" style="72" customWidth="1"/>
    <col min="14869" max="14869" width="12.26953125" style="72" customWidth="1"/>
    <col min="14870" max="14870" width="0.7265625" style="72" customWidth="1"/>
    <col min="14871" max="14871" width="12.26953125" style="72" customWidth="1"/>
    <col min="14872" max="14872" width="0.7265625" style="72" customWidth="1"/>
    <col min="14873" max="14873" width="12.26953125" style="72" customWidth="1"/>
    <col min="14874" max="14874" width="0.7265625" style="72" customWidth="1"/>
    <col min="14875" max="14875" width="12.26953125" style="72" customWidth="1"/>
    <col min="14876" max="14876" width="0.7265625" style="72" customWidth="1"/>
    <col min="14877" max="14877" width="12.26953125" style="72" customWidth="1"/>
    <col min="14878" max="14878" width="0.7265625" style="72" customWidth="1"/>
    <col min="14879" max="14879" width="12.26953125" style="72" customWidth="1"/>
    <col min="14880" max="14880" width="0.7265625" style="72" customWidth="1"/>
    <col min="14881" max="14881" width="12.26953125" style="72" customWidth="1"/>
    <col min="14882" max="14882" width="0.7265625" style="72" customWidth="1"/>
    <col min="14883" max="14883" width="12.26953125" style="72" customWidth="1"/>
    <col min="14884" max="14884" width="0.7265625" style="72" customWidth="1"/>
    <col min="14885" max="14885" width="12.26953125" style="72" customWidth="1"/>
    <col min="14886" max="14886" width="0.7265625" style="72" customWidth="1"/>
    <col min="14887" max="14887" width="12.26953125" style="72" customWidth="1"/>
    <col min="14888" max="14888" width="0.7265625" style="72" customWidth="1"/>
    <col min="14889" max="14889" width="12.26953125" style="72" customWidth="1"/>
    <col min="14890" max="14890" width="0.7265625" style="72" customWidth="1"/>
    <col min="14891" max="14891" width="12.26953125" style="72" customWidth="1"/>
    <col min="14892" max="14892" width="0.7265625" style="72" customWidth="1"/>
    <col min="14893" max="14893" width="12.26953125" style="72" customWidth="1"/>
    <col min="14894" max="14894" width="0.7265625" style="72" customWidth="1"/>
    <col min="14895" max="14895" width="12.26953125" style="72" customWidth="1"/>
    <col min="14896" max="14896" width="0.7265625" style="72" customWidth="1"/>
    <col min="14897" max="14897" width="12.26953125" style="72" customWidth="1"/>
    <col min="14898" max="14898" width="0.7265625" style="72" customWidth="1"/>
    <col min="14899" max="14899" width="12.26953125" style="72" customWidth="1"/>
    <col min="14900" max="14900" width="0.7265625" style="72" customWidth="1"/>
    <col min="14901" max="14901" width="12.26953125" style="72" customWidth="1"/>
    <col min="14902" max="14902" width="0.7265625" style="72" customWidth="1"/>
    <col min="14903" max="14903" width="12.26953125" style="72" customWidth="1"/>
    <col min="14904" max="14906" width="0.7265625" style="72" customWidth="1"/>
    <col min="14907" max="14907" width="12.26953125" style="72" customWidth="1"/>
    <col min="14908" max="14909" width="0.7265625" style="72" customWidth="1"/>
    <col min="14910" max="15106" width="9.1796875" style="72"/>
    <col min="15107" max="15107" width="2.26953125" style="72" customWidth="1"/>
    <col min="15108" max="15108" width="39.54296875" style="72" customWidth="1"/>
    <col min="15109" max="15109" width="4.54296875" style="72" customWidth="1"/>
    <col min="15110" max="15110" width="0.7265625" style="72" customWidth="1"/>
    <col min="15111" max="15111" width="12.26953125" style="72" customWidth="1"/>
    <col min="15112" max="15112" width="0.7265625" style="72" customWidth="1"/>
    <col min="15113" max="15113" width="12.26953125" style="72" customWidth="1"/>
    <col min="15114" max="15114" width="0.7265625" style="72" customWidth="1"/>
    <col min="15115" max="15115" width="12.26953125" style="72" customWidth="1"/>
    <col min="15116" max="15116" width="0.7265625" style="72" customWidth="1"/>
    <col min="15117" max="15117" width="12.26953125" style="72" customWidth="1"/>
    <col min="15118" max="15118" width="0.7265625" style="72" customWidth="1"/>
    <col min="15119" max="15119" width="12.26953125" style="72" customWidth="1"/>
    <col min="15120" max="15120" width="0.7265625" style="72" customWidth="1"/>
    <col min="15121" max="15121" width="12.26953125" style="72" customWidth="1"/>
    <col min="15122" max="15122" width="0.7265625" style="72" customWidth="1"/>
    <col min="15123" max="15123" width="12.26953125" style="72" customWidth="1"/>
    <col min="15124" max="15124" width="0.7265625" style="72" customWidth="1"/>
    <col min="15125" max="15125" width="12.26953125" style="72" customWidth="1"/>
    <col min="15126" max="15126" width="0.7265625" style="72" customWidth="1"/>
    <col min="15127" max="15127" width="12.26953125" style="72" customWidth="1"/>
    <col min="15128" max="15128" width="0.7265625" style="72" customWidth="1"/>
    <col min="15129" max="15129" width="12.26953125" style="72" customWidth="1"/>
    <col min="15130" max="15130" width="0.7265625" style="72" customWidth="1"/>
    <col min="15131" max="15131" width="12.26953125" style="72" customWidth="1"/>
    <col min="15132" max="15132" width="0.7265625" style="72" customWidth="1"/>
    <col min="15133" max="15133" width="12.26953125" style="72" customWidth="1"/>
    <col min="15134" max="15134" width="0.7265625" style="72" customWidth="1"/>
    <col min="15135" max="15135" width="12.26953125" style="72" customWidth="1"/>
    <col min="15136" max="15136" width="0.7265625" style="72" customWidth="1"/>
    <col min="15137" max="15137" width="12.26953125" style="72" customWidth="1"/>
    <col min="15138" max="15138" width="0.7265625" style="72" customWidth="1"/>
    <col min="15139" max="15139" width="12.26953125" style="72" customWidth="1"/>
    <col min="15140" max="15140" width="0.7265625" style="72" customWidth="1"/>
    <col min="15141" max="15141" width="12.26953125" style="72" customWidth="1"/>
    <col min="15142" max="15142" width="0.7265625" style="72" customWidth="1"/>
    <col min="15143" max="15143" width="12.26953125" style="72" customWidth="1"/>
    <col min="15144" max="15144" width="0.7265625" style="72" customWidth="1"/>
    <col min="15145" max="15145" width="12.26953125" style="72" customWidth="1"/>
    <col min="15146" max="15146" width="0.7265625" style="72" customWidth="1"/>
    <col min="15147" max="15147" width="12.26953125" style="72" customWidth="1"/>
    <col min="15148" max="15148" width="0.7265625" style="72" customWidth="1"/>
    <col min="15149" max="15149" width="12.26953125" style="72" customWidth="1"/>
    <col min="15150" max="15150" width="0.7265625" style="72" customWidth="1"/>
    <col min="15151" max="15151" width="12.26953125" style="72" customWidth="1"/>
    <col min="15152" max="15152" width="0.7265625" style="72" customWidth="1"/>
    <col min="15153" max="15153" width="12.26953125" style="72" customWidth="1"/>
    <col min="15154" max="15154" width="0.7265625" style="72" customWidth="1"/>
    <col min="15155" max="15155" width="12.26953125" style="72" customWidth="1"/>
    <col min="15156" max="15156" width="0.7265625" style="72" customWidth="1"/>
    <col min="15157" max="15157" width="12.26953125" style="72" customWidth="1"/>
    <col min="15158" max="15158" width="0.7265625" style="72" customWidth="1"/>
    <col min="15159" max="15159" width="12.26953125" style="72" customWidth="1"/>
    <col min="15160" max="15162" width="0.7265625" style="72" customWidth="1"/>
    <col min="15163" max="15163" width="12.26953125" style="72" customWidth="1"/>
    <col min="15164" max="15165" width="0.7265625" style="72" customWidth="1"/>
    <col min="15166" max="15362" width="9.1796875" style="72"/>
    <col min="15363" max="15363" width="2.26953125" style="72" customWidth="1"/>
    <col min="15364" max="15364" width="39.54296875" style="72" customWidth="1"/>
    <col min="15365" max="15365" width="4.54296875" style="72" customWidth="1"/>
    <col min="15366" max="15366" width="0.7265625" style="72" customWidth="1"/>
    <col min="15367" max="15367" width="12.26953125" style="72" customWidth="1"/>
    <col min="15368" max="15368" width="0.7265625" style="72" customWidth="1"/>
    <col min="15369" max="15369" width="12.26953125" style="72" customWidth="1"/>
    <col min="15370" max="15370" width="0.7265625" style="72" customWidth="1"/>
    <col min="15371" max="15371" width="12.26953125" style="72" customWidth="1"/>
    <col min="15372" max="15372" width="0.7265625" style="72" customWidth="1"/>
    <col min="15373" max="15373" width="12.26953125" style="72" customWidth="1"/>
    <col min="15374" max="15374" width="0.7265625" style="72" customWidth="1"/>
    <col min="15375" max="15375" width="12.26953125" style="72" customWidth="1"/>
    <col min="15376" max="15376" width="0.7265625" style="72" customWidth="1"/>
    <col min="15377" max="15377" width="12.26953125" style="72" customWidth="1"/>
    <col min="15378" max="15378" width="0.7265625" style="72" customWidth="1"/>
    <col min="15379" max="15379" width="12.26953125" style="72" customWidth="1"/>
    <col min="15380" max="15380" width="0.7265625" style="72" customWidth="1"/>
    <col min="15381" max="15381" width="12.26953125" style="72" customWidth="1"/>
    <col min="15382" max="15382" width="0.7265625" style="72" customWidth="1"/>
    <col min="15383" max="15383" width="12.26953125" style="72" customWidth="1"/>
    <col min="15384" max="15384" width="0.7265625" style="72" customWidth="1"/>
    <col min="15385" max="15385" width="12.26953125" style="72" customWidth="1"/>
    <col min="15386" max="15386" width="0.7265625" style="72" customWidth="1"/>
    <col min="15387" max="15387" width="12.26953125" style="72" customWidth="1"/>
    <col min="15388" max="15388" width="0.7265625" style="72" customWidth="1"/>
    <col min="15389" max="15389" width="12.26953125" style="72" customWidth="1"/>
    <col min="15390" max="15390" width="0.7265625" style="72" customWidth="1"/>
    <col min="15391" max="15391" width="12.26953125" style="72" customWidth="1"/>
    <col min="15392" max="15392" width="0.7265625" style="72" customWidth="1"/>
    <col min="15393" max="15393" width="12.26953125" style="72" customWidth="1"/>
    <col min="15394" max="15394" width="0.7265625" style="72" customWidth="1"/>
    <col min="15395" max="15395" width="12.26953125" style="72" customWidth="1"/>
    <col min="15396" max="15396" width="0.7265625" style="72" customWidth="1"/>
    <col min="15397" max="15397" width="12.26953125" style="72" customWidth="1"/>
    <col min="15398" max="15398" width="0.7265625" style="72" customWidth="1"/>
    <col min="15399" max="15399" width="12.26953125" style="72" customWidth="1"/>
    <col min="15400" max="15400" width="0.7265625" style="72" customWidth="1"/>
    <col min="15401" max="15401" width="12.26953125" style="72" customWidth="1"/>
    <col min="15402" max="15402" width="0.7265625" style="72" customWidth="1"/>
    <col min="15403" max="15403" width="12.26953125" style="72" customWidth="1"/>
    <col min="15404" max="15404" width="0.7265625" style="72" customWidth="1"/>
    <col min="15405" max="15405" width="12.26953125" style="72" customWidth="1"/>
    <col min="15406" max="15406" width="0.7265625" style="72" customWidth="1"/>
    <col min="15407" max="15407" width="12.26953125" style="72" customWidth="1"/>
    <col min="15408" max="15408" width="0.7265625" style="72" customWidth="1"/>
    <col min="15409" max="15409" width="12.26953125" style="72" customWidth="1"/>
    <col min="15410" max="15410" width="0.7265625" style="72" customWidth="1"/>
    <col min="15411" max="15411" width="12.26953125" style="72" customWidth="1"/>
    <col min="15412" max="15412" width="0.7265625" style="72" customWidth="1"/>
    <col min="15413" max="15413" width="12.26953125" style="72" customWidth="1"/>
    <col min="15414" max="15414" width="0.7265625" style="72" customWidth="1"/>
    <col min="15415" max="15415" width="12.26953125" style="72" customWidth="1"/>
    <col min="15416" max="15418" width="0.7265625" style="72" customWidth="1"/>
    <col min="15419" max="15419" width="12.26953125" style="72" customWidth="1"/>
    <col min="15420" max="15421" width="0.7265625" style="72" customWidth="1"/>
    <col min="15422" max="15618" width="9.1796875" style="72"/>
    <col min="15619" max="15619" width="2.26953125" style="72" customWidth="1"/>
    <col min="15620" max="15620" width="39.54296875" style="72" customWidth="1"/>
    <col min="15621" max="15621" width="4.54296875" style="72" customWidth="1"/>
    <col min="15622" max="15622" width="0.7265625" style="72" customWidth="1"/>
    <col min="15623" max="15623" width="12.26953125" style="72" customWidth="1"/>
    <col min="15624" max="15624" width="0.7265625" style="72" customWidth="1"/>
    <col min="15625" max="15625" width="12.26953125" style="72" customWidth="1"/>
    <col min="15626" max="15626" width="0.7265625" style="72" customWidth="1"/>
    <col min="15627" max="15627" width="12.26953125" style="72" customWidth="1"/>
    <col min="15628" max="15628" width="0.7265625" style="72" customWidth="1"/>
    <col min="15629" max="15629" width="12.26953125" style="72" customWidth="1"/>
    <col min="15630" max="15630" width="0.7265625" style="72" customWidth="1"/>
    <col min="15631" max="15631" width="12.26953125" style="72" customWidth="1"/>
    <col min="15632" max="15632" width="0.7265625" style="72" customWidth="1"/>
    <col min="15633" max="15633" width="12.26953125" style="72" customWidth="1"/>
    <col min="15634" max="15634" width="0.7265625" style="72" customWidth="1"/>
    <col min="15635" max="15635" width="12.26953125" style="72" customWidth="1"/>
    <col min="15636" max="15636" width="0.7265625" style="72" customWidth="1"/>
    <col min="15637" max="15637" width="12.26953125" style="72" customWidth="1"/>
    <col min="15638" max="15638" width="0.7265625" style="72" customWidth="1"/>
    <col min="15639" max="15639" width="12.26953125" style="72" customWidth="1"/>
    <col min="15640" max="15640" width="0.7265625" style="72" customWidth="1"/>
    <col min="15641" max="15641" width="12.26953125" style="72" customWidth="1"/>
    <col min="15642" max="15642" width="0.7265625" style="72" customWidth="1"/>
    <col min="15643" max="15643" width="12.26953125" style="72" customWidth="1"/>
    <col min="15644" max="15644" width="0.7265625" style="72" customWidth="1"/>
    <col min="15645" max="15645" width="12.26953125" style="72" customWidth="1"/>
    <col min="15646" max="15646" width="0.7265625" style="72" customWidth="1"/>
    <col min="15647" max="15647" width="12.26953125" style="72" customWidth="1"/>
    <col min="15648" max="15648" width="0.7265625" style="72" customWidth="1"/>
    <col min="15649" max="15649" width="12.26953125" style="72" customWidth="1"/>
    <col min="15650" max="15650" width="0.7265625" style="72" customWidth="1"/>
    <col min="15651" max="15651" width="12.26953125" style="72" customWidth="1"/>
    <col min="15652" max="15652" width="0.7265625" style="72" customWidth="1"/>
    <col min="15653" max="15653" width="12.26953125" style="72" customWidth="1"/>
    <col min="15654" max="15654" width="0.7265625" style="72" customWidth="1"/>
    <col min="15655" max="15655" width="12.26953125" style="72" customWidth="1"/>
    <col min="15656" max="15656" width="0.7265625" style="72" customWidth="1"/>
    <col min="15657" max="15657" width="12.26953125" style="72" customWidth="1"/>
    <col min="15658" max="15658" width="0.7265625" style="72" customWidth="1"/>
    <col min="15659" max="15659" width="12.26953125" style="72" customWidth="1"/>
    <col min="15660" max="15660" width="0.7265625" style="72" customWidth="1"/>
    <col min="15661" max="15661" width="12.26953125" style="72" customWidth="1"/>
    <col min="15662" max="15662" width="0.7265625" style="72" customWidth="1"/>
    <col min="15663" max="15663" width="12.26953125" style="72" customWidth="1"/>
    <col min="15664" max="15664" width="0.7265625" style="72" customWidth="1"/>
    <col min="15665" max="15665" width="12.26953125" style="72" customWidth="1"/>
    <col min="15666" max="15666" width="0.7265625" style="72" customWidth="1"/>
    <col min="15667" max="15667" width="12.26953125" style="72" customWidth="1"/>
    <col min="15668" max="15668" width="0.7265625" style="72" customWidth="1"/>
    <col min="15669" max="15669" width="12.26953125" style="72" customWidth="1"/>
    <col min="15670" max="15670" width="0.7265625" style="72" customWidth="1"/>
    <col min="15671" max="15671" width="12.26953125" style="72" customWidth="1"/>
    <col min="15672" max="15674" width="0.7265625" style="72" customWidth="1"/>
    <col min="15675" max="15675" width="12.26953125" style="72" customWidth="1"/>
    <col min="15676" max="15677" width="0.7265625" style="72" customWidth="1"/>
    <col min="15678" max="15874" width="9.1796875" style="72"/>
    <col min="15875" max="15875" width="2.26953125" style="72" customWidth="1"/>
    <col min="15876" max="15876" width="39.54296875" style="72" customWidth="1"/>
    <col min="15877" max="15877" width="4.54296875" style="72" customWidth="1"/>
    <col min="15878" max="15878" width="0.7265625" style="72" customWidth="1"/>
    <col min="15879" max="15879" width="12.26953125" style="72" customWidth="1"/>
    <col min="15880" max="15880" width="0.7265625" style="72" customWidth="1"/>
    <col min="15881" max="15881" width="12.26953125" style="72" customWidth="1"/>
    <col min="15882" max="15882" width="0.7265625" style="72" customWidth="1"/>
    <col min="15883" max="15883" width="12.26953125" style="72" customWidth="1"/>
    <col min="15884" max="15884" width="0.7265625" style="72" customWidth="1"/>
    <col min="15885" max="15885" width="12.26953125" style="72" customWidth="1"/>
    <col min="15886" max="15886" width="0.7265625" style="72" customWidth="1"/>
    <col min="15887" max="15887" width="12.26953125" style="72" customWidth="1"/>
    <col min="15888" max="15888" width="0.7265625" style="72" customWidth="1"/>
    <col min="15889" max="15889" width="12.26953125" style="72" customWidth="1"/>
    <col min="15890" max="15890" width="0.7265625" style="72" customWidth="1"/>
    <col min="15891" max="15891" width="12.26953125" style="72" customWidth="1"/>
    <col min="15892" max="15892" width="0.7265625" style="72" customWidth="1"/>
    <col min="15893" max="15893" width="12.26953125" style="72" customWidth="1"/>
    <col min="15894" max="15894" width="0.7265625" style="72" customWidth="1"/>
    <col min="15895" max="15895" width="12.26953125" style="72" customWidth="1"/>
    <col min="15896" max="15896" width="0.7265625" style="72" customWidth="1"/>
    <col min="15897" max="15897" width="12.26953125" style="72" customWidth="1"/>
    <col min="15898" max="15898" width="0.7265625" style="72" customWidth="1"/>
    <col min="15899" max="15899" width="12.26953125" style="72" customWidth="1"/>
    <col min="15900" max="15900" width="0.7265625" style="72" customWidth="1"/>
    <col min="15901" max="15901" width="12.26953125" style="72" customWidth="1"/>
    <col min="15902" max="15902" width="0.7265625" style="72" customWidth="1"/>
    <col min="15903" max="15903" width="12.26953125" style="72" customWidth="1"/>
    <col min="15904" max="15904" width="0.7265625" style="72" customWidth="1"/>
    <col min="15905" max="15905" width="12.26953125" style="72" customWidth="1"/>
    <col min="15906" max="15906" width="0.7265625" style="72" customWidth="1"/>
    <col min="15907" max="15907" width="12.26953125" style="72" customWidth="1"/>
    <col min="15908" max="15908" width="0.7265625" style="72" customWidth="1"/>
    <col min="15909" max="15909" width="12.26953125" style="72" customWidth="1"/>
    <col min="15910" max="15910" width="0.7265625" style="72" customWidth="1"/>
    <col min="15911" max="15911" width="12.26953125" style="72" customWidth="1"/>
    <col min="15912" max="15912" width="0.7265625" style="72" customWidth="1"/>
    <col min="15913" max="15913" width="12.26953125" style="72" customWidth="1"/>
    <col min="15914" max="15914" width="0.7265625" style="72" customWidth="1"/>
    <col min="15915" max="15915" width="12.26953125" style="72" customWidth="1"/>
    <col min="15916" max="15916" width="0.7265625" style="72" customWidth="1"/>
    <col min="15917" max="15917" width="12.26953125" style="72" customWidth="1"/>
    <col min="15918" max="15918" width="0.7265625" style="72" customWidth="1"/>
    <col min="15919" max="15919" width="12.26953125" style="72" customWidth="1"/>
    <col min="15920" max="15920" width="0.7265625" style="72" customWidth="1"/>
    <col min="15921" max="15921" width="12.26953125" style="72" customWidth="1"/>
    <col min="15922" max="15922" width="0.7265625" style="72" customWidth="1"/>
    <col min="15923" max="15923" width="12.26953125" style="72" customWidth="1"/>
    <col min="15924" max="15924" width="0.7265625" style="72" customWidth="1"/>
    <col min="15925" max="15925" width="12.26953125" style="72" customWidth="1"/>
    <col min="15926" max="15926" width="0.7265625" style="72" customWidth="1"/>
    <col min="15927" max="15927" width="12.26953125" style="72" customWidth="1"/>
    <col min="15928" max="15930" width="0.7265625" style="72" customWidth="1"/>
    <col min="15931" max="15931" width="12.26953125" style="72" customWidth="1"/>
    <col min="15932" max="15933" width="0.7265625" style="72" customWidth="1"/>
    <col min="15934" max="16130" width="9.1796875" style="72"/>
    <col min="16131" max="16131" width="2.26953125" style="72" customWidth="1"/>
    <col min="16132" max="16132" width="39.54296875" style="72" customWidth="1"/>
    <col min="16133" max="16133" width="4.54296875" style="72" customWidth="1"/>
    <col min="16134" max="16134" width="0.7265625" style="72" customWidth="1"/>
    <col min="16135" max="16135" width="12.26953125" style="72" customWidth="1"/>
    <col min="16136" max="16136" width="0.7265625" style="72" customWidth="1"/>
    <col min="16137" max="16137" width="12.26953125" style="72" customWidth="1"/>
    <col min="16138" max="16138" width="0.7265625" style="72" customWidth="1"/>
    <col min="16139" max="16139" width="12.26953125" style="72" customWidth="1"/>
    <col min="16140" max="16140" width="0.7265625" style="72" customWidth="1"/>
    <col min="16141" max="16141" width="12.26953125" style="72" customWidth="1"/>
    <col min="16142" max="16142" width="0.7265625" style="72" customWidth="1"/>
    <col min="16143" max="16143" width="12.26953125" style="72" customWidth="1"/>
    <col min="16144" max="16144" width="0.7265625" style="72" customWidth="1"/>
    <col min="16145" max="16145" width="12.26953125" style="72" customWidth="1"/>
    <col min="16146" max="16146" width="0.7265625" style="72" customWidth="1"/>
    <col min="16147" max="16147" width="12.26953125" style="72" customWidth="1"/>
    <col min="16148" max="16148" width="0.7265625" style="72" customWidth="1"/>
    <col min="16149" max="16149" width="12.26953125" style="72" customWidth="1"/>
    <col min="16150" max="16150" width="0.7265625" style="72" customWidth="1"/>
    <col min="16151" max="16151" width="12.26953125" style="72" customWidth="1"/>
    <col min="16152" max="16152" width="0.7265625" style="72" customWidth="1"/>
    <col min="16153" max="16153" width="12.26953125" style="72" customWidth="1"/>
    <col min="16154" max="16154" width="0.7265625" style="72" customWidth="1"/>
    <col min="16155" max="16155" width="12.26953125" style="72" customWidth="1"/>
    <col min="16156" max="16156" width="0.7265625" style="72" customWidth="1"/>
    <col min="16157" max="16157" width="12.26953125" style="72" customWidth="1"/>
    <col min="16158" max="16158" width="0.7265625" style="72" customWidth="1"/>
    <col min="16159" max="16159" width="12.26953125" style="72" customWidth="1"/>
    <col min="16160" max="16160" width="0.7265625" style="72" customWidth="1"/>
    <col min="16161" max="16161" width="12.26953125" style="72" customWidth="1"/>
    <col min="16162" max="16162" width="0.7265625" style="72" customWidth="1"/>
    <col min="16163" max="16163" width="12.26953125" style="72" customWidth="1"/>
    <col min="16164" max="16164" width="0.7265625" style="72" customWidth="1"/>
    <col min="16165" max="16165" width="12.26953125" style="72" customWidth="1"/>
    <col min="16166" max="16166" width="0.7265625" style="72" customWidth="1"/>
    <col min="16167" max="16167" width="12.26953125" style="72" customWidth="1"/>
    <col min="16168" max="16168" width="0.7265625" style="72" customWidth="1"/>
    <col min="16169" max="16169" width="12.26953125" style="72" customWidth="1"/>
    <col min="16170" max="16170" width="0.7265625" style="72" customWidth="1"/>
    <col min="16171" max="16171" width="12.26953125" style="72" customWidth="1"/>
    <col min="16172" max="16172" width="0.7265625" style="72" customWidth="1"/>
    <col min="16173" max="16173" width="12.26953125" style="72" customWidth="1"/>
    <col min="16174" max="16174" width="0.7265625" style="72" customWidth="1"/>
    <col min="16175" max="16175" width="12.26953125" style="72" customWidth="1"/>
    <col min="16176" max="16176" width="0.7265625" style="72" customWidth="1"/>
    <col min="16177" max="16177" width="12.26953125" style="72" customWidth="1"/>
    <col min="16178" max="16178" width="0.7265625" style="72" customWidth="1"/>
    <col min="16179" max="16179" width="12.26953125" style="72" customWidth="1"/>
    <col min="16180" max="16180" width="0.7265625" style="72" customWidth="1"/>
    <col min="16181" max="16181" width="12.26953125" style="72" customWidth="1"/>
    <col min="16182" max="16182" width="0.7265625" style="72" customWidth="1"/>
    <col min="16183" max="16183" width="12.26953125" style="72" customWidth="1"/>
    <col min="16184" max="16186" width="0.7265625" style="72" customWidth="1"/>
    <col min="16187" max="16187" width="12.26953125" style="72" customWidth="1"/>
    <col min="16188" max="16189" width="0.7265625" style="72" customWidth="1"/>
    <col min="16190" max="16384" width="9.1796875" style="72"/>
  </cols>
  <sheetData>
    <row r="1" spans="1:59" x14ac:dyDescent="0.3">
      <c r="A1" s="72" t="s">
        <v>39</v>
      </c>
      <c r="B1" s="73" t="s">
        <v>2396</v>
      </c>
      <c r="C1" s="72"/>
      <c r="D1" s="72"/>
      <c r="E1" s="72"/>
      <c r="F1" s="72"/>
      <c r="G1" s="72"/>
      <c r="Y1" s="72"/>
    </row>
    <row r="2" spans="1:59" ht="13.5" thickBot="1" x14ac:dyDescent="0.35">
      <c r="A2" s="72"/>
      <c r="C2" s="72"/>
      <c r="D2" s="72"/>
      <c r="E2" s="72"/>
      <c r="F2" s="72"/>
      <c r="G2" s="72"/>
      <c r="Q2" s="73"/>
      <c r="Y2" s="72"/>
    </row>
    <row r="3" spans="1:59" ht="13.5" thickBot="1" x14ac:dyDescent="0.35">
      <c r="A3" s="72"/>
      <c r="B3" s="75" t="s">
        <v>2397</v>
      </c>
      <c r="C3" s="72"/>
      <c r="D3" s="72"/>
      <c r="E3" s="72"/>
      <c r="F3" s="72"/>
      <c r="G3" s="72"/>
      <c r="Q3" s="73"/>
    </row>
    <row r="4" spans="1:59" x14ac:dyDescent="0.3">
      <c r="A4" s="72"/>
      <c r="B4" s="72"/>
      <c r="C4" s="72"/>
      <c r="D4" s="72"/>
      <c r="E4" s="72"/>
      <c r="F4" s="72"/>
      <c r="G4" s="72"/>
      <c r="M4" s="73"/>
      <c r="N4" s="73"/>
      <c r="Q4" s="76"/>
      <c r="AA4" s="72"/>
      <c r="AE4" s="73"/>
      <c r="AG4" s="73"/>
    </row>
    <row r="5" spans="1:59" x14ac:dyDescent="0.3">
      <c r="A5" s="72"/>
      <c r="B5" s="72"/>
      <c r="C5" s="72"/>
      <c r="D5" s="72"/>
      <c r="E5" s="72"/>
      <c r="F5" s="72"/>
      <c r="G5" s="72"/>
      <c r="M5" s="73"/>
      <c r="N5" s="73"/>
      <c r="O5" s="73"/>
      <c r="W5" s="73"/>
      <c r="Y5" s="73"/>
      <c r="AA5" s="72"/>
      <c r="AE5" s="73"/>
      <c r="AG5" s="73"/>
    </row>
    <row r="6" spans="1:59" x14ac:dyDescent="0.3">
      <c r="A6" s="72"/>
      <c r="B6" s="72"/>
      <c r="C6" s="72"/>
      <c r="D6" s="72"/>
      <c r="E6" s="72"/>
      <c r="F6" s="72"/>
      <c r="G6" s="73"/>
      <c r="I6" s="73"/>
      <c r="K6" s="73"/>
      <c r="M6" s="73"/>
      <c r="N6" s="73"/>
      <c r="O6" s="73"/>
      <c r="S6" s="73"/>
      <c r="U6" s="73"/>
      <c r="AA6" s="73"/>
      <c r="AC6" s="73"/>
      <c r="AE6" s="73"/>
      <c r="AG6" s="73"/>
    </row>
    <row r="7" spans="1:59" x14ac:dyDescent="0.3">
      <c r="A7" s="72"/>
      <c r="B7" s="72"/>
      <c r="C7" s="72"/>
      <c r="D7" s="73"/>
      <c r="E7" s="73" t="s">
        <v>2398</v>
      </c>
      <c r="F7" s="72"/>
      <c r="G7" s="73" t="s">
        <v>2399</v>
      </c>
      <c r="I7" s="73" t="s">
        <v>2399</v>
      </c>
      <c r="K7" s="73" t="s">
        <v>2399</v>
      </c>
      <c r="M7" s="73" t="s">
        <v>2399</v>
      </c>
      <c r="N7" s="73"/>
      <c r="O7" s="73" t="s">
        <v>2399</v>
      </c>
      <c r="Q7" s="73" t="s">
        <v>2399</v>
      </c>
      <c r="S7" s="73" t="s">
        <v>2399</v>
      </c>
      <c r="U7" s="73" t="s">
        <v>2399</v>
      </c>
      <c r="W7" s="73" t="s">
        <v>2399</v>
      </c>
      <c r="Y7" s="73" t="s">
        <v>2399</v>
      </c>
      <c r="AA7" s="73" t="s">
        <v>2399</v>
      </c>
      <c r="AC7" s="73" t="s">
        <v>2399</v>
      </c>
      <c r="AE7" s="73" t="s">
        <v>2399</v>
      </c>
      <c r="AG7" s="73" t="s">
        <v>2399</v>
      </c>
      <c r="AI7" s="73" t="s">
        <v>2399</v>
      </c>
      <c r="AK7" s="73" t="s">
        <v>2399</v>
      </c>
      <c r="AM7" s="73" t="s">
        <v>2399</v>
      </c>
      <c r="AO7" s="73" t="s">
        <v>2399</v>
      </c>
      <c r="AQ7" s="73" t="s">
        <v>2399</v>
      </c>
      <c r="AS7" s="73" t="s">
        <v>2399</v>
      </c>
      <c r="AU7" s="73" t="s">
        <v>2399</v>
      </c>
      <c r="AW7" s="73" t="s">
        <v>2399</v>
      </c>
      <c r="AY7" s="73" t="s">
        <v>2399</v>
      </c>
      <c r="BA7" s="73" t="s">
        <v>2399</v>
      </c>
      <c r="BG7" s="73" t="s">
        <v>2400</v>
      </c>
    </row>
    <row r="8" spans="1:59" x14ac:dyDescent="0.3">
      <c r="A8" s="72"/>
      <c r="B8" s="77" t="s">
        <v>2401</v>
      </c>
      <c r="C8" s="78"/>
      <c r="D8" s="73"/>
      <c r="E8" s="79">
        <v>2001</v>
      </c>
      <c r="F8" s="72"/>
      <c r="G8" s="79">
        <v>2002</v>
      </c>
      <c r="I8" s="79">
        <v>2003</v>
      </c>
      <c r="K8" s="79">
        <v>2004</v>
      </c>
      <c r="M8" s="79">
        <v>2005</v>
      </c>
      <c r="N8" s="79"/>
      <c r="O8" s="79">
        <v>2006</v>
      </c>
      <c r="Q8" s="79">
        <v>2007</v>
      </c>
      <c r="S8" s="79">
        <v>2008</v>
      </c>
      <c r="U8" s="79">
        <v>2009</v>
      </c>
      <c r="W8" s="79">
        <v>2010</v>
      </c>
      <c r="Y8" s="79">
        <v>2011</v>
      </c>
      <c r="AA8" s="79">
        <v>2012</v>
      </c>
      <c r="AC8" s="79">
        <v>2013</v>
      </c>
      <c r="AD8" s="80"/>
      <c r="AE8" s="79">
        <v>2014</v>
      </c>
      <c r="AG8" s="79">
        <v>2015</v>
      </c>
      <c r="AI8" s="79">
        <v>2016</v>
      </c>
      <c r="AK8" s="79">
        <v>2017</v>
      </c>
      <c r="AM8" s="79">
        <v>2018</v>
      </c>
      <c r="AO8" s="79">
        <v>2019</v>
      </c>
      <c r="AQ8" s="79">
        <v>2020</v>
      </c>
      <c r="AS8" s="79">
        <v>2021</v>
      </c>
      <c r="AU8" s="79">
        <v>2022</v>
      </c>
      <c r="AW8" s="79">
        <v>2023</v>
      </c>
      <c r="AY8" s="79">
        <v>2024</v>
      </c>
      <c r="BA8" s="79">
        <v>2025</v>
      </c>
      <c r="BG8" s="73"/>
    </row>
    <row r="9" spans="1:59" x14ac:dyDescent="0.3">
      <c r="A9" s="72"/>
      <c r="B9" s="81" t="s">
        <v>3052</v>
      </c>
      <c r="C9" s="78"/>
      <c r="D9" s="73"/>
      <c r="E9" s="82" t="s">
        <v>1808</v>
      </c>
      <c r="F9" s="72"/>
      <c r="G9" s="82" t="s">
        <v>1808</v>
      </c>
      <c r="I9" s="82" t="s">
        <v>1808</v>
      </c>
      <c r="K9" s="82" t="s">
        <v>1808</v>
      </c>
      <c r="M9" s="82" t="s">
        <v>1808</v>
      </c>
      <c r="N9" s="73"/>
      <c r="O9" s="82" t="s">
        <v>1808</v>
      </c>
      <c r="Q9" s="82" t="s">
        <v>1808</v>
      </c>
      <c r="S9" s="82" t="s">
        <v>1808</v>
      </c>
      <c r="U9" s="82" t="s">
        <v>1808</v>
      </c>
      <c r="W9" s="82" t="s">
        <v>1808</v>
      </c>
      <c r="Y9" s="82" t="s">
        <v>1808</v>
      </c>
      <c r="AA9" s="82" t="s">
        <v>1808</v>
      </c>
      <c r="AC9" s="82" t="s">
        <v>1808</v>
      </c>
      <c r="AE9" s="82" t="s">
        <v>1808</v>
      </c>
      <c r="AG9" s="82" t="s">
        <v>1808</v>
      </c>
      <c r="AI9" s="82" t="s">
        <v>1808</v>
      </c>
      <c r="AK9" s="82" t="s">
        <v>1808</v>
      </c>
      <c r="AM9" s="82" t="s">
        <v>1808</v>
      </c>
      <c r="AO9" s="82" t="s">
        <v>1808</v>
      </c>
      <c r="AQ9" s="82" t="s">
        <v>1808</v>
      </c>
      <c r="AS9" s="82" t="s">
        <v>1808</v>
      </c>
      <c r="AU9" s="82" t="s">
        <v>1808</v>
      </c>
      <c r="AW9" s="82" t="s">
        <v>1808</v>
      </c>
      <c r="AY9" s="82" t="s">
        <v>1808</v>
      </c>
      <c r="BA9" s="82" t="s">
        <v>1808</v>
      </c>
      <c r="BG9" s="82"/>
    </row>
    <row r="10" spans="1:59" x14ac:dyDescent="0.3">
      <c r="A10" s="72"/>
      <c r="B10" s="83"/>
      <c r="C10" s="72"/>
      <c r="D10" s="72"/>
      <c r="E10" s="84"/>
      <c r="F10" s="72"/>
      <c r="G10" s="84"/>
      <c r="I10" s="84"/>
      <c r="K10" s="84"/>
      <c r="M10" s="84"/>
      <c r="N10" s="84"/>
      <c r="O10" s="84"/>
      <c r="Q10" s="84"/>
      <c r="S10" s="84"/>
      <c r="U10" s="84"/>
      <c r="W10" s="84"/>
      <c r="Y10" s="84"/>
      <c r="AA10" s="84"/>
      <c r="AC10" s="84"/>
      <c r="AE10" s="84"/>
      <c r="AG10" s="84"/>
      <c r="AI10" s="84"/>
      <c r="AK10" s="84"/>
      <c r="AM10" s="84"/>
      <c r="AO10" s="84"/>
      <c r="AQ10" s="84"/>
      <c r="AS10" s="84"/>
      <c r="AU10" s="84"/>
      <c r="AW10" s="84"/>
      <c r="AY10" s="84"/>
      <c r="BA10" s="84"/>
      <c r="BG10" s="84"/>
    </row>
    <row r="11" spans="1:59" x14ac:dyDescent="0.3">
      <c r="A11" s="72"/>
      <c r="B11" s="85" t="s">
        <v>2402</v>
      </c>
      <c r="C11" s="72"/>
      <c r="D11" s="86"/>
      <c r="E11" s="87">
        <v>37072</v>
      </c>
      <c r="F11" s="87"/>
      <c r="G11" s="87">
        <v>37437</v>
      </c>
      <c r="H11" s="88"/>
      <c r="I11" s="87">
        <v>37802</v>
      </c>
      <c r="J11" s="88"/>
      <c r="K11" s="87">
        <v>38168</v>
      </c>
      <c r="L11" s="88"/>
      <c r="M11" s="87">
        <v>38533</v>
      </c>
      <c r="N11" s="87"/>
      <c r="O11" s="87">
        <v>38898</v>
      </c>
      <c r="P11" s="88"/>
      <c r="Q11" s="88">
        <v>39263</v>
      </c>
      <c r="R11" s="88">
        <v>39263</v>
      </c>
      <c r="S11" s="87">
        <v>39629</v>
      </c>
      <c r="T11" s="88"/>
      <c r="U11" s="87">
        <v>39994</v>
      </c>
      <c r="V11" s="88"/>
      <c r="W11" s="87">
        <v>40359</v>
      </c>
      <c r="X11" s="88"/>
      <c r="Y11" s="87">
        <v>40724</v>
      </c>
      <c r="Z11" s="88"/>
      <c r="AA11" s="87">
        <v>41090</v>
      </c>
      <c r="AB11" s="88"/>
      <c r="AC11" s="87">
        <v>41455</v>
      </c>
      <c r="AD11" s="88"/>
      <c r="AE11" s="87">
        <v>41820</v>
      </c>
      <c r="AF11" s="89"/>
      <c r="AG11" s="87">
        <v>42185</v>
      </c>
      <c r="AI11" s="87">
        <v>42551</v>
      </c>
      <c r="AK11" s="87">
        <v>42916</v>
      </c>
      <c r="AM11" s="87">
        <v>43281</v>
      </c>
      <c r="AO11" s="87">
        <v>43646</v>
      </c>
      <c r="AQ11" s="87">
        <v>44012</v>
      </c>
      <c r="AS11" s="87">
        <v>44377</v>
      </c>
      <c r="AT11" s="87"/>
      <c r="AU11" s="87">
        <v>44742</v>
      </c>
      <c r="AV11" s="87"/>
      <c r="AW11" s="87">
        <v>45107</v>
      </c>
      <c r="AY11" s="87">
        <v>45473</v>
      </c>
      <c r="BA11" s="87">
        <v>45838</v>
      </c>
    </row>
    <row r="12" spans="1:59" x14ac:dyDescent="0.3">
      <c r="A12" s="72"/>
      <c r="B12" s="85" t="s">
        <v>2403</v>
      </c>
      <c r="C12" s="72"/>
      <c r="D12" s="86"/>
      <c r="E12" s="90">
        <v>0</v>
      </c>
      <c r="F12" s="72"/>
      <c r="G12" s="90">
        <v>0</v>
      </c>
      <c r="H12" s="72"/>
      <c r="I12" s="90">
        <v>0.3</v>
      </c>
      <c r="J12" s="72"/>
      <c r="K12" s="90">
        <v>0.3</v>
      </c>
      <c r="L12" s="72"/>
      <c r="M12" s="90">
        <v>0</v>
      </c>
      <c r="N12" s="72"/>
      <c r="O12" s="90">
        <v>0</v>
      </c>
      <c r="P12" s="72"/>
      <c r="Q12" s="90">
        <v>0</v>
      </c>
      <c r="R12" s="72"/>
      <c r="S12" s="90">
        <v>0.5</v>
      </c>
      <c r="T12" s="72"/>
      <c r="U12" s="90">
        <v>0.5</v>
      </c>
      <c r="V12" s="72"/>
      <c r="W12" s="90">
        <v>0.5</v>
      </c>
      <c r="X12" s="72"/>
      <c r="Y12" s="90">
        <v>1</v>
      </c>
      <c r="Z12" s="72"/>
      <c r="AA12" s="90">
        <v>0.5</v>
      </c>
      <c r="AB12" s="72"/>
      <c r="AC12" s="90">
        <v>0.5</v>
      </c>
      <c r="AD12" s="72"/>
      <c r="AE12" s="90">
        <v>0.5</v>
      </c>
      <c r="AF12" s="72"/>
      <c r="AG12" s="90">
        <v>0.5</v>
      </c>
      <c r="AI12" s="90">
        <v>0.5</v>
      </c>
      <c r="AK12" s="90">
        <v>0.5</v>
      </c>
      <c r="AM12" s="90">
        <v>0</v>
      </c>
      <c r="AO12" s="90">
        <v>0</v>
      </c>
      <c r="AQ12" s="90">
        <v>0</v>
      </c>
      <c r="AS12" s="90">
        <v>0</v>
      </c>
      <c r="AU12" s="90">
        <v>0</v>
      </c>
      <c r="AW12" s="90">
        <v>0</v>
      </c>
      <c r="AY12" s="90">
        <v>0</v>
      </c>
      <c r="BA12" s="90">
        <v>0</v>
      </c>
    </row>
    <row r="13" spans="1:59" x14ac:dyDescent="0.3">
      <c r="A13" s="72"/>
      <c r="B13" s="85" t="s">
        <v>2404</v>
      </c>
      <c r="C13" s="72"/>
      <c r="D13" s="86"/>
      <c r="E13" s="91" t="s">
        <v>2405</v>
      </c>
      <c r="F13" s="72"/>
      <c r="G13" s="91" t="s">
        <v>2405</v>
      </c>
      <c r="H13" s="72"/>
      <c r="I13" s="91" t="s">
        <v>2405</v>
      </c>
      <c r="J13" s="72"/>
      <c r="K13" s="91" t="s">
        <v>2405</v>
      </c>
      <c r="L13" s="72"/>
      <c r="M13" s="91" t="s">
        <v>2405</v>
      </c>
      <c r="N13" s="72"/>
      <c r="O13" s="91" t="s">
        <v>2405</v>
      </c>
      <c r="P13" s="72"/>
      <c r="Q13" s="91" t="s">
        <v>2405</v>
      </c>
      <c r="R13" s="72"/>
      <c r="S13" s="91" t="s">
        <v>2405</v>
      </c>
      <c r="T13" s="72"/>
      <c r="U13" s="91" t="s">
        <v>2405</v>
      </c>
      <c r="V13" s="72"/>
      <c r="W13" s="91" t="s">
        <v>2405</v>
      </c>
      <c r="X13" s="72"/>
      <c r="Y13" s="91" t="s">
        <v>2405</v>
      </c>
      <c r="Z13" s="72"/>
      <c r="AA13" s="91" t="s">
        <v>2405</v>
      </c>
      <c r="AB13" s="72"/>
      <c r="AC13" s="91" t="s">
        <v>2405</v>
      </c>
      <c r="AD13" s="72"/>
      <c r="AE13" s="91" t="s">
        <v>2405</v>
      </c>
      <c r="AF13" s="72"/>
      <c r="AG13" s="91" t="s">
        <v>2405</v>
      </c>
      <c r="AI13" s="91" t="s">
        <v>2405</v>
      </c>
      <c r="AK13" s="91" t="s">
        <v>2405</v>
      </c>
      <c r="AM13" s="91" t="s">
        <v>2405</v>
      </c>
      <c r="AO13" s="91" t="s">
        <v>2405</v>
      </c>
      <c r="AQ13" s="91" t="s">
        <v>2405</v>
      </c>
      <c r="AS13" s="91" t="s">
        <v>2405</v>
      </c>
      <c r="AU13" s="91" t="s">
        <v>2405</v>
      </c>
      <c r="AW13" s="91" t="s">
        <v>2405</v>
      </c>
      <c r="AY13" s="91" t="s">
        <v>2405</v>
      </c>
      <c r="BA13" s="91" t="s">
        <v>2405</v>
      </c>
    </row>
    <row r="14" spans="1:59" x14ac:dyDescent="0.3">
      <c r="A14" s="72"/>
      <c r="B14" s="72"/>
      <c r="C14" s="72"/>
      <c r="D14" s="72"/>
      <c r="E14" s="72"/>
      <c r="F14" s="72"/>
      <c r="G14" s="72"/>
      <c r="I14" s="72"/>
      <c r="K14" s="72"/>
      <c r="M14" s="72"/>
      <c r="N14" s="72"/>
      <c r="O14" s="72"/>
      <c r="Q14" s="72"/>
      <c r="S14" s="72"/>
      <c r="U14" s="72"/>
      <c r="W14" s="72"/>
      <c r="Y14" s="72"/>
      <c r="AA14" s="72"/>
      <c r="AC14" s="72"/>
      <c r="AE14" s="72"/>
      <c r="AG14" s="72"/>
      <c r="AI14" s="72"/>
      <c r="AK14" s="72"/>
      <c r="AM14" s="72"/>
      <c r="AO14" s="72"/>
      <c r="AQ14" s="72"/>
      <c r="AS14" s="72"/>
      <c r="AU14" s="72"/>
      <c r="AW14" s="72"/>
      <c r="AY14" s="72"/>
      <c r="BA14" s="72"/>
    </row>
    <row r="15" spans="1:59" x14ac:dyDescent="0.3">
      <c r="A15" s="72"/>
      <c r="B15" s="72"/>
      <c r="C15" s="72"/>
      <c r="D15" s="72"/>
      <c r="E15" s="72"/>
      <c r="F15" s="72"/>
      <c r="G15" s="92"/>
      <c r="I15" s="92"/>
      <c r="K15" s="72"/>
      <c r="M15" s="72"/>
      <c r="N15" s="72"/>
      <c r="O15" s="72"/>
      <c r="Q15" s="72"/>
      <c r="S15" s="92"/>
      <c r="U15" s="92"/>
      <c r="W15" s="92"/>
      <c r="Y15" s="72"/>
      <c r="AA15" s="72"/>
      <c r="AC15" s="72"/>
      <c r="AE15" s="72"/>
      <c r="AG15" s="72"/>
      <c r="AI15" s="72"/>
      <c r="AK15" s="72"/>
      <c r="AM15" s="72"/>
      <c r="AO15" s="72"/>
      <c r="AQ15" s="72"/>
      <c r="AS15" s="72"/>
      <c r="AU15" s="72"/>
      <c r="AW15" s="72"/>
      <c r="AY15" s="72"/>
      <c r="BA15" s="72"/>
    </row>
    <row r="16" spans="1:59" x14ac:dyDescent="0.3">
      <c r="A16" s="72"/>
      <c r="B16" s="85" t="s">
        <v>2406</v>
      </c>
      <c r="C16" s="72"/>
      <c r="D16" s="93"/>
      <c r="E16" s="93">
        <v>0</v>
      </c>
      <c r="F16" s="72"/>
      <c r="G16" s="93">
        <v>0</v>
      </c>
      <c r="I16" s="93">
        <v>0</v>
      </c>
      <c r="K16" s="93">
        <v>0</v>
      </c>
      <c r="M16" s="94">
        <v>3706400.915</v>
      </c>
      <c r="N16" s="94">
        <v>0</v>
      </c>
      <c r="O16" s="94">
        <v>4273710.8949999996</v>
      </c>
      <c r="P16" s="94">
        <v>0</v>
      </c>
      <c r="Q16" s="94">
        <v>299228647.71000004</v>
      </c>
      <c r="R16" s="94">
        <v>0</v>
      </c>
      <c r="S16" s="94">
        <v>582899.13500000001</v>
      </c>
      <c r="T16" s="94">
        <v>0</v>
      </c>
      <c r="U16" s="94">
        <v>11843540.959999999</v>
      </c>
      <c r="V16" s="94">
        <v>0</v>
      </c>
      <c r="W16" s="94">
        <v>-84640.994999999937</v>
      </c>
      <c r="X16" s="94">
        <v>0</v>
      </c>
      <c r="Y16" s="94">
        <v>3236832.7199999993</v>
      </c>
      <c r="Z16" s="94">
        <v>0</v>
      </c>
      <c r="AA16" s="94">
        <v>873518.76000000013</v>
      </c>
      <c r="AB16" s="94">
        <v>0</v>
      </c>
      <c r="AC16" s="94">
        <v>2747552.9049999993</v>
      </c>
      <c r="AD16" s="94">
        <v>0</v>
      </c>
      <c r="AE16" s="94">
        <v>722165.79999999981</v>
      </c>
      <c r="AF16" s="94">
        <v>0</v>
      </c>
      <c r="AG16" s="94">
        <v>917927.64000000013</v>
      </c>
      <c r="AH16" s="94">
        <v>0</v>
      </c>
      <c r="AI16" s="94">
        <v>875597.39999999979</v>
      </c>
      <c r="AJ16" s="94">
        <v>0</v>
      </c>
      <c r="AK16" s="94">
        <v>608471.7300000001</v>
      </c>
      <c r="AL16" s="94">
        <v>0</v>
      </c>
      <c r="AM16" s="94">
        <v>365341.91000000009</v>
      </c>
      <c r="AN16" s="94">
        <v>0</v>
      </c>
      <c r="AO16" s="94">
        <v>1753231.4900000002</v>
      </c>
      <c r="AP16" s="94">
        <v>0</v>
      </c>
      <c r="AQ16" s="94">
        <v>847610.52</v>
      </c>
      <c r="AR16" s="94">
        <v>0</v>
      </c>
      <c r="AS16" s="94">
        <v>523861.11999999994</v>
      </c>
      <c r="AT16" s="94">
        <v>0</v>
      </c>
      <c r="AU16" s="94">
        <v>2031161.2099999997</v>
      </c>
      <c r="AV16" s="94">
        <v>0</v>
      </c>
      <c r="AW16" s="94">
        <v>2544424.7199999993</v>
      </c>
      <c r="AX16" s="94">
        <v>0</v>
      </c>
      <c r="AY16" s="94">
        <v>414509.39999999979</v>
      </c>
      <c r="AZ16" s="94">
        <v>0</v>
      </c>
      <c r="BA16" s="94">
        <v>101092.95000000001</v>
      </c>
      <c r="BB16" s="94">
        <v>0</v>
      </c>
      <c r="BC16" s="93"/>
      <c r="BD16" s="93"/>
      <c r="BE16" s="93"/>
      <c r="BF16" s="93"/>
      <c r="BG16" s="95">
        <f>SUM(E16:BF16)</f>
        <v>338113858.89499998</v>
      </c>
    </row>
    <row r="17" spans="1:60" x14ac:dyDescent="0.3">
      <c r="A17" s="72"/>
      <c r="B17" s="85" t="s">
        <v>2407</v>
      </c>
      <c r="C17" s="72"/>
      <c r="D17" s="93" t="s">
        <v>39</v>
      </c>
      <c r="E17" s="96">
        <v>0</v>
      </c>
      <c r="F17" s="93" t="s">
        <v>39</v>
      </c>
      <c r="G17" s="96">
        <v>0</v>
      </c>
      <c r="H17" s="93" t="s">
        <v>39</v>
      </c>
      <c r="I17" s="96">
        <v>0</v>
      </c>
      <c r="J17" s="93" t="s">
        <v>39</v>
      </c>
      <c r="K17" s="96">
        <v>0</v>
      </c>
      <c r="L17" s="93" t="s">
        <v>39</v>
      </c>
      <c r="M17" s="97">
        <v>-2079944.77</v>
      </c>
      <c r="N17" s="97">
        <v>0</v>
      </c>
      <c r="O17" s="97">
        <v>-2301937.48</v>
      </c>
      <c r="P17" s="97">
        <v>0</v>
      </c>
      <c r="Q17" s="97">
        <v>-152614894.75</v>
      </c>
      <c r="R17" s="97">
        <v>0</v>
      </c>
      <c r="S17" s="97">
        <v>-612433.69999999995</v>
      </c>
      <c r="T17" s="97">
        <v>0</v>
      </c>
      <c r="U17" s="97">
        <v>-6846214.5</v>
      </c>
      <c r="V17" s="97">
        <v>0</v>
      </c>
      <c r="W17" s="97">
        <v>35590.499999999971</v>
      </c>
      <c r="X17" s="97">
        <v>0</v>
      </c>
      <c r="Y17" s="97">
        <v>-1273455.43</v>
      </c>
      <c r="Z17" s="97">
        <v>0</v>
      </c>
      <c r="AA17" s="97">
        <v>-573297.46999999986</v>
      </c>
      <c r="AB17" s="97">
        <v>0</v>
      </c>
      <c r="AC17" s="97">
        <v>-824691.00999999954</v>
      </c>
      <c r="AD17" s="97">
        <v>0</v>
      </c>
      <c r="AE17" s="97">
        <v>-211570.95</v>
      </c>
      <c r="AF17" s="97">
        <v>0</v>
      </c>
      <c r="AG17" s="97">
        <v>-258486.54000000004</v>
      </c>
      <c r="AH17" s="97">
        <v>0</v>
      </c>
      <c r="AI17" s="97">
        <v>-615577.64</v>
      </c>
      <c r="AJ17" s="97">
        <v>0</v>
      </c>
      <c r="AK17" s="97">
        <v>-136064.88</v>
      </c>
      <c r="AL17" s="97">
        <v>0</v>
      </c>
      <c r="AM17" s="97">
        <v>-71584.949999999983</v>
      </c>
      <c r="AN17" s="97">
        <v>0</v>
      </c>
      <c r="AO17" s="97">
        <v>-293004.81999999995</v>
      </c>
      <c r="AP17" s="97">
        <v>0</v>
      </c>
      <c r="AQ17" s="97">
        <v>-117128.01</v>
      </c>
      <c r="AR17" s="97">
        <v>0</v>
      </c>
      <c r="AS17" s="97">
        <v>-57384.94</v>
      </c>
      <c r="AT17" s="97">
        <v>0</v>
      </c>
      <c r="AU17" s="97">
        <v>-151277.74999999994</v>
      </c>
      <c r="AV17" s="97">
        <v>0</v>
      </c>
      <c r="AW17" s="97">
        <v>-135936.71999999994</v>
      </c>
      <c r="AX17" s="97">
        <v>0</v>
      </c>
      <c r="AY17" s="97">
        <v>-9871.6799999999967</v>
      </c>
      <c r="AZ17" s="97">
        <v>0</v>
      </c>
      <c r="BA17" s="97">
        <v>-483.54000000000008</v>
      </c>
      <c r="BB17" s="97" t="e">
        <v>#VALUE!</v>
      </c>
      <c r="BC17" s="93"/>
      <c r="BD17" s="93"/>
      <c r="BE17" s="93"/>
      <c r="BF17" s="93"/>
      <c r="BG17" s="98" t="e">
        <f>SUM(E17:BF17)</f>
        <v>#VALUE!</v>
      </c>
    </row>
    <row r="18" spans="1:60" x14ac:dyDescent="0.3">
      <c r="A18" s="72"/>
      <c r="B18" s="72"/>
      <c r="C18" s="72"/>
      <c r="D18" s="93"/>
      <c r="E18" s="99"/>
      <c r="F18" s="72"/>
      <c r="G18" s="99"/>
      <c r="I18" s="99"/>
      <c r="K18" s="99"/>
      <c r="M18" s="99"/>
      <c r="N18" s="99"/>
      <c r="O18" s="99"/>
      <c r="Q18" s="99"/>
      <c r="S18" s="99"/>
      <c r="U18" s="99"/>
      <c r="W18" s="99"/>
      <c r="Y18" s="99"/>
      <c r="AA18" s="99"/>
      <c r="AC18" s="99"/>
      <c r="AE18" s="99"/>
      <c r="AG18" s="99"/>
      <c r="AI18" s="99"/>
      <c r="AK18" s="99"/>
      <c r="AM18" s="99"/>
      <c r="AO18" s="99"/>
      <c r="AQ18" s="99"/>
      <c r="AS18" s="99"/>
      <c r="AU18" s="99"/>
      <c r="AW18" s="99"/>
      <c r="AY18" s="99"/>
      <c r="BA18" s="99"/>
      <c r="BG18" s="99"/>
    </row>
    <row r="19" spans="1:60" ht="13.5" thickBot="1" x14ac:dyDescent="0.35">
      <c r="A19" s="72"/>
      <c r="B19" s="85" t="str">
        <f>"Net Book Basis @ "&amp;B9</f>
        <v>Net Book Basis @ April 2025</v>
      </c>
      <c r="C19" s="100">
        <v>4</v>
      </c>
      <c r="D19" s="93"/>
      <c r="E19" s="101">
        <f>+E16+E17</f>
        <v>0</v>
      </c>
      <c r="F19" s="72"/>
      <c r="G19" s="101">
        <f>+G16+G17</f>
        <v>0</v>
      </c>
      <c r="I19" s="101">
        <f>+I16+I17</f>
        <v>0</v>
      </c>
      <c r="K19" s="101">
        <f>+K16+K17</f>
        <v>0</v>
      </c>
      <c r="M19" s="101">
        <f>+M16+M17</f>
        <v>1626456.145</v>
      </c>
      <c r="N19" s="93"/>
      <c r="O19" s="101">
        <f>+O16+O17</f>
        <v>1971773.4149999996</v>
      </c>
      <c r="Q19" s="101">
        <f>+Q16+Q17</f>
        <v>146613752.96000004</v>
      </c>
      <c r="S19" s="101">
        <f>+S16+S17</f>
        <v>-29534.564999999944</v>
      </c>
      <c r="U19" s="101">
        <f>+U16+U17</f>
        <v>4997326.459999999</v>
      </c>
      <c r="W19" s="101">
        <f>+W16+W17</f>
        <v>-49050.494999999966</v>
      </c>
      <c r="Y19" s="101">
        <f>+Y16+Y17</f>
        <v>1963377.2899999993</v>
      </c>
      <c r="AA19" s="101">
        <f>+AA16+AA17</f>
        <v>300221.29000000027</v>
      </c>
      <c r="AC19" s="101">
        <f>+AC16+AC17</f>
        <v>1922861.8949999998</v>
      </c>
      <c r="AE19" s="101">
        <f>+AE16+AE17</f>
        <v>510594.8499999998</v>
      </c>
      <c r="AG19" s="101">
        <f>+AG16+AG17</f>
        <v>659441.10000000009</v>
      </c>
      <c r="AI19" s="101">
        <f>+AI16+AI17</f>
        <v>260019.75999999978</v>
      </c>
      <c r="AK19" s="101">
        <f>+AK16+AK17</f>
        <v>472406.85000000009</v>
      </c>
      <c r="AM19" s="101">
        <f>+AM16+AM17</f>
        <v>293756.96000000008</v>
      </c>
      <c r="AO19" s="101">
        <f>+AO16+AO17</f>
        <v>1460226.6700000004</v>
      </c>
      <c r="AQ19" s="101">
        <f>+AQ16+AQ17</f>
        <v>730482.51</v>
      </c>
      <c r="AS19" s="101">
        <f>+AS16+AS17</f>
        <v>466476.17999999993</v>
      </c>
      <c r="AU19" s="101">
        <f>+AU16+AU17</f>
        <v>1879883.4599999997</v>
      </c>
      <c r="AW19" s="101">
        <f>+AW16+AW17</f>
        <v>2408487.9999999995</v>
      </c>
      <c r="AY19" s="101">
        <f>+AY16+AY17</f>
        <v>404637.7199999998</v>
      </c>
      <c r="BA19" s="101">
        <f>+BA16+BA17</f>
        <v>100609.41000000002</v>
      </c>
      <c r="BG19" s="102" t="e">
        <f>BG16+BG17</f>
        <v>#VALUE!</v>
      </c>
    </row>
    <row r="20" spans="1:60" ht="13.5" thickTop="1" x14ac:dyDescent="0.3">
      <c r="A20" s="72"/>
      <c r="B20" s="72"/>
      <c r="C20" s="72"/>
      <c r="D20" s="93"/>
      <c r="E20" s="99"/>
      <c r="F20" s="72"/>
      <c r="G20" s="99"/>
      <c r="I20" s="99"/>
      <c r="K20" s="99"/>
      <c r="M20" s="99"/>
      <c r="N20" s="99"/>
      <c r="O20" s="99"/>
      <c r="Q20" s="99"/>
      <c r="S20" s="99"/>
      <c r="U20" s="99"/>
      <c r="W20" s="99"/>
      <c r="Y20" s="99"/>
      <c r="AA20" s="99"/>
      <c r="AC20" s="99"/>
      <c r="AE20" s="99"/>
      <c r="AG20" s="99"/>
      <c r="AI20" s="99"/>
      <c r="AK20" s="99"/>
      <c r="AM20" s="99"/>
      <c r="AO20" s="99"/>
      <c r="AQ20" s="99"/>
      <c r="AS20" s="99"/>
      <c r="AU20" s="99"/>
      <c r="AW20" s="99"/>
      <c r="AY20" s="99"/>
      <c r="BA20" s="99"/>
      <c r="BG20" s="99"/>
    </row>
    <row r="21" spans="1:60" x14ac:dyDescent="0.3">
      <c r="A21" s="72"/>
      <c r="B21" s="72"/>
      <c r="C21" s="72"/>
      <c r="D21" s="93"/>
      <c r="E21" s="93"/>
      <c r="F21" s="72"/>
      <c r="G21" s="93"/>
      <c r="I21" s="93"/>
      <c r="K21" s="93"/>
      <c r="M21" s="93"/>
      <c r="N21" s="93"/>
      <c r="O21" s="93"/>
      <c r="Q21" s="93"/>
      <c r="S21" s="93"/>
      <c r="U21" s="93"/>
      <c r="W21" s="93"/>
      <c r="Y21" s="93"/>
      <c r="AA21" s="93"/>
      <c r="AC21" s="93"/>
      <c r="AE21" s="93"/>
      <c r="AG21" s="93"/>
      <c r="AI21" s="93"/>
      <c r="AK21" s="93"/>
      <c r="AM21" s="93"/>
      <c r="AO21" s="93"/>
      <c r="AQ21" s="93"/>
      <c r="AS21" s="93"/>
      <c r="AU21" s="93"/>
      <c r="AW21" s="93"/>
      <c r="AY21" s="93"/>
      <c r="BA21" s="93"/>
      <c r="BG21" s="103"/>
    </row>
    <row r="22" spans="1:60" x14ac:dyDescent="0.3">
      <c r="A22" s="72"/>
      <c r="B22" s="72"/>
      <c r="C22" s="104"/>
      <c r="D22" s="93"/>
      <c r="E22" s="93"/>
      <c r="F22" s="72"/>
      <c r="G22" s="93"/>
      <c r="I22" s="93"/>
      <c r="K22" s="93"/>
      <c r="M22" s="93"/>
      <c r="N22" s="93"/>
      <c r="O22" s="93"/>
      <c r="Q22" s="93"/>
      <c r="S22" s="93"/>
      <c r="U22" s="93"/>
      <c r="W22" s="93"/>
      <c r="Y22" s="93"/>
      <c r="AA22" s="93"/>
      <c r="AC22" s="93"/>
      <c r="AE22" s="93"/>
      <c r="AG22" s="93"/>
      <c r="AI22" s="93"/>
      <c r="AK22" s="93"/>
      <c r="AM22" s="93"/>
      <c r="AO22" s="93"/>
      <c r="AQ22" s="93"/>
      <c r="AS22" s="93"/>
      <c r="AU22" s="93"/>
      <c r="AW22" s="93"/>
      <c r="AY22" s="93"/>
      <c r="BA22" s="93"/>
      <c r="BG22" s="103"/>
    </row>
    <row r="23" spans="1:60" x14ac:dyDescent="0.3">
      <c r="A23" s="72"/>
      <c r="B23" s="72"/>
      <c r="C23" s="72"/>
      <c r="D23" s="93"/>
      <c r="E23" s="93"/>
      <c r="F23" s="72"/>
      <c r="G23" s="93"/>
      <c r="I23" s="93"/>
      <c r="K23" s="93"/>
      <c r="M23" s="93"/>
      <c r="N23" s="93"/>
      <c r="O23" s="93"/>
      <c r="Q23" s="93"/>
      <c r="S23" s="93"/>
      <c r="U23" s="93"/>
      <c r="W23" s="93"/>
      <c r="Y23" s="93"/>
      <c r="AA23" s="93"/>
      <c r="AC23" s="93"/>
      <c r="AE23" s="93"/>
      <c r="AG23" s="93"/>
      <c r="AI23" s="93"/>
      <c r="AK23" s="93"/>
      <c r="AM23" s="93"/>
      <c r="AO23" s="93"/>
      <c r="AQ23" s="93"/>
      <c r="AS23" s="93"/>
      <c r="AU23" s="93"/>
      <c r="AW23" s="93"/>
      <c r="AY23" s="93"/>
      <c r="BA23" s="93"/>
      <c r="BG23" s="103"/>
      <c r="BH23" s="74" t="s">
        <v>39</v>
      </c>
    </row>
    <row r="24" spans="1:60" x14ac:dyDescent="0.3">
      <c r="A24" s="72"/>
      <c r="B24" s="85" t="s">
        <v>2408</v>
      </c>
      <c r="C24" s="72"/>
      <c r="D24" s="93"/>
      <c r="E24" s="93">
        <f>+E16</f>
        <v>0</v>
      </c>
      <c r="F24" s="72"/>
      <c r="G24" s="93">
        <f>+G16</f>
        <v>0</v>
      </c>
      <c r="I24" s="93">
        <f>+I16</f>
        <v>0</v>
      </c>
      <c r="K24" s="93">
        <f>+K16</f>
        <v>0</v>
      </c>
      <c r="M24" s="93">
        <f>+M16</f>
        <v>3706400.915</v>
      </c>
      <c r="N24" s="93"/>
      <c r="O24" s="93">
        <f>+O16</f>
        <v>4273710.8949999996</v>
      </c>
      <c r="Q24" s="93">
        <f>+Q16</f>
        <v>299228647.71000004</v>
      </c>
      <c r="S24" s="93">
        <f>+S16</f>
        <v>582899.13500000001</v>
      </c>
      <c r="U24" s="93">
        <f>+U16</f>
        <v>11843540.959999999</v>
      </c>
      <c r="W24" s="93">
        <f>+W16</f>
        <v>-84640.994999999937</v>
      </c>
      <c r="Y24" s="93">
        <f>+Y16</f>
        <v>3236832.7199999993</v>
      </c>
      <c r="AA24" s="93">
        <f>+AA16</f>
        <v>873518.76000000013</v>
      </c>
      <c r="AC24" s="93">
        <f>+AC16</f>
        <v>2747552.9049999993</v>
      </c>
      <c r="AE24" s="93">
        <f>+AE16</f>
        <v>722165.79999999981</v>
      </c>
      <c r="AG24" s="93">
        <f>+AG16</f>
        <v>917927.64000000013</v>
      </c>
      <c r="AI24" s="93">
        <f>+AI16</f>
        <v>875597.39999999979</v>
      </c>
      <c r="AK24" s="93">
        <f>+AK16</f>
        <v>608471.7300000001</v>
      </c>
      <c r="AM24" s="93">
        <f>+AM16</f>
        <v>365341.91000000009</v>
      </c>
      <c r="AO24" s="93">
        <f>+AO16</f>
        <v>1753231.4900000002</v>
      </c>
      <c r="AQ24" s="93">
        <f>+AQ16</f>
        <v>847610.52</v>
      </c>
      <c r="AS24" s="93">
        <f>+AS16</f>
        <v>523861.11999999994</v>
      </c>
      <c r="AU24" s="93">
        <f>+AU16</f>
        <v>2031161.2099999997</v>
      </c>
      <c r="AW24" s="93">
        <f>+AW16</f>
        <v>2544424.7199999993</v>
      </c>
      <c r="AY24" s="93">
        <f>+AY16</f>
        <v>414509.39999999979</v>
      </c>
      <c r="BA24" s="93">
        <f>+BA16</f>
        <v>101092.95000000001</v>
      </c>
      <c r="BG24" s="95">
        <f>SUM(E24:BF24)</f>
        <v>338113858.89499998</v>
      </c>
    </row>
    <row r="25" spans="1:60" x14ac:dyDescent="0.3">
      <c r="A25" s="72"/>
      <c r="B25" s="85" t="s">
        <v>2409</v>
      </c>
      <c r="C25" s="72"/>
      <c r="E25" s="96">
        <f>-E96</f>
        <v>0</v>
      </c>
      <c r="G25" s="96">
        <f>-G96</f>
        <v>0</v>
      </c>
      <c r="I25" s="96">
        <f>-I96</f>
        <v>0</v>
      </c>
      <c r="K25" s="96">
        <f>-K96</f>
        <v>0</v>
      </c>
      <c r="M25" s="96">
        <f>-M96</f>
        <v>-3651278</v>
      </c>
      <c r="O25" s="96">
        <f>-O96</f>
        <v>-4051263</v>
      </c>
      <c r="Q25" s="96">
        <f>-Q96</f>
        <v>-270303210</v>
      </c>
      <c r="S25" s="96">
        <f>-S96</f>
        <v>-541722</v>
      </c>
      <c r="U25" s="96">
        <f>-U96</f>
        <v>-10742701</v>
      </c>
      <c r="W25" s="96">
        <f>-W96</f>
        <v>74885</v>
      </c>
      <c r="Y25" s="96">
        <f>-Y96</f>
        <v>-3236833</v>
      </c>
      <c r="AA25" s="96">
        <f>-AA96</f>
        <v>-733869</v>
      </c>
      <c r="AC25" s="96">
        <f>-AC96</f>
        <v>-2247008</v>
      </c>
      <c r="AE25" s="96">
        <f>-AE96</f>
        <v>-574495</v>
      </c>
      <c r="AG25" s="96">
        <f>-AG96</f>
        <v>-709747</v>
      </c>
      <c r="AI25" s="96">
        <f>-AI96</f>
        <v>-657487</v>
      </c>
      <c r="AK25" s="96">
        <f>-AK96</f>
        <v>-443329</v>
      </c>
      <c r="AM25" s="96">
        <f>-AM96</f>
        <v>-150580</v>
      </c>
      <c r="AO25" s="96">
        <f>-AO96</f>
        <v>-639058</v>
      </c>
      <c r="AQ25" s="96">
        <f>-AQ96</f>
        <v>-265282</v>
      </c>
      <c r="AS25" s="96">
        <f>-AS96</f>
        <v>-134776</v>
      </c>
      <c r="AU25" s="96">
        <f>-AU96</f>
        <v>-400242</v>
      </c>
      <c r="AW25" s="96">
        <f>-AW96</f>
        <v>-335728</v>
      </c>
      <c r="AY25" s="96">
        <f>-AY96</f>
        <v>-25518</v>
      </c>
      <c r="BA25" s="96">
        <f>-BA96</f>
        <v>-1264</v>
      </c>
      <c r="BG25" s="98">
        <f>SUM(E25:BF25)</f>
        <v>-299770505</v>
      </c>
    </row>
    <row r="26" spans="1:60" x14ac:dyDescent="0.3">
      <c r="A26" s="72"/>
      <c r="B26" s="72"/>
      <c r="C26" s="72"/>
      <c r="E26" s="99"/>
      <c r="G26" s="99"/>
      <c r="I26" s="99"/>
      <c r="K26" s="99"/>
      <c r="M26" s="99"/>
      <c r="O26" s="99"/>
      <c r="Q26" s="99"/>
      <c r="S26" s="99"/>
      <c r="U26" s="99"/>
      <c r="W26" s="99"/>
      <c r="Y26" s="99"/>
      <c r="AA26" s="99"/>
      <c r="AC26" s="99"/>
      <c r="AE26" s="99"/>
      <c r="AG26" s="99"/>
      <c r="AI26" s="99"/>
      <c r="AK26" s="99"/>
      <c r="AM26" s="99"/>
      <c r="AO26" s="99"/>
      <c r="AQ26" s="99"/>
      <c r="AS26" s="99"/>
      <c r="AU26" s="99"/>
      <c r="AW26" s="99"/>
      <c r="AY26" s="99"/>
      <c r="BA26" s="99"/>
      <c r="BG26" s="99"/>
    </row>
    <row r="27" spans="1:60" ht="13.5" thickBot="1" x14ac:dyDescent="0.35">
      <c r="A27" s="72"/>
      <c r="B27" s="85" t="str">
        <f>"Net Tax Basis @ "&amp;B9</f>
        <v>Net Tax Basis @ April 2025</v>
      </c>
      <c r="C27" s="72"/>
      <c r="E27" s="101">
        <f>+E24+E25</f>
        <v>0</v>
      </c>
      <c r="G27" s="101">
        <f>+G24+G25</f>
        <v>0</v>
      </c>
      <c r="I27" s="101">
        <f>+I24+I25</f>
        <v>0</v>
      </c>
      <c r="K27" s="101">
        <f>+K24+K25</f>
        <v>0</v>
      </c>
      <c r="M27" s="101">
        <f>+M24+M25</f>
        <v>55122.915000000037</v>
      </c>
      <c r="O27" s="101">
        <f>+O24+O25</f>
        <v>222447.89499999955</v>
      </c>
      <c r="Q27" s="101">
        <f>+Q24+Q25</f>
        <v>28925437.710000038</v>
      </c>
      <c r="S27" s="101">
        <f>+S24+S25</f>
        <v>41177.135000000009</v>
      </c>
      <c r="U27" s="101">
        <f>+U24+U25</f>
        <v>1100839.959999999</v>
      </c>
      <c r="W27" s="101">
        <f>+W24+W25</f>
        <v>-9755.9949999999371</v>
      </c>
      <c r="Y27" s="101">
        <f>+Y24+Y25</f>
        <v>-0.28000000072643161</v>
      </c>
      <c r="AA27" s="101">
        <f>+AA24+AA25</f>
        <v>139649.76000000013</v>
      </c>
      <c r="AC27" s="101">
        <f>+AC24+AC25</f>
        <v>500544.90499999933</v>
      </c>
      <c r="AE27" s="101">
        <f>+AE24+AE25</f>
        <v>147670.79999999981</v>
      </c>
      <c r="AG27" s="101">
        <f>+AG24+AG25</f>
        <v>208180.64000000013</v>
      </c>
      <c r="AI27" s="101">
        <f>+AI24+AI25</f>
        <v>218110.39999999979</v>
      </c>
      <c r="AK27" s="101">
        <f>+AK24+AK25</f>
        <v>165142.7300000001</v>
      </c>
      <c r="AM27" s="101">
        <f>+AM24+AM25</f>
        <v>214761.91000000009</v>
      </c>
      <c r="AO27" s="101">
        <f>+AO24+AO25</f>
        <v>1114173.4900000002</v>
      </c>
      <c r="AQ27" s="101">
        <f>+AQ24+AQ25</f>
        <v>582328.52</v>
      </c>
      <c r="AS27" s="101">
        <f>+AS24+AS25</f>
        <v>389085.11999999994</v>
      </c>
      <c r="AU27" s="101">
        <f>+AU24+AU25</f>
        <v>1630919.2099999997</v>
      </c>
      <c r="AW27" s="101">
        <f>+AW24+AW25</f>
        <v>2208696.7199999993</v>
      </c>
      <c r="AY27" s="101">
        <f>+AY24+AY25</f>
        <v>388991.39999999979</v>
      </c>
      <c r="BA27" s="101">
        <f>+BA24+BA25</f>
        <v>99828.950000000012</v>
      </c>
      <c r="BG27" s="102">
        <f>BG24+BG25</f>
        <v>38343353.894999981</v>
      </c>
    </row>
    <row r="28" spans="1:60" ht="13.5" thickTop="1" x14ac:dyDescent="0.3">
      <c r="A28" s="72"/>
      <c r="B28" s="72"/>
      <c r="C28" s="72"/>
      <c r="E28" s="99"/>
      <c r="G28" s="99"/>
      <c r="I28" s="99"/>
      <c r="K28" s="99"/>
      <c r="M28" s="99"/>
      <c r="O28" s="99"/>
      <c r="Q28" s="99"/>
      <c r="S28" s="99"/>
      <c r="U28" s="99"/>
      <c r="W28" s="99"/>
      <c r="Y28" s="99"/>
      <c r="AA28" s="99"/>
      <c r="AC28" s="99"/>
      <c r="AE28" s="99"/>
      <c r="AG28" s="99"/>
      <c r="AI28" s="99"/>
      <c r="AK28" s="99"/>
      <c r="AM28" s="99"/>
      <c r="AO28" s="99"/>
      <c r="AQ28" s="99"/>
      <c r="AS28" s="99"/>
      <c r="AU28" s="99"/>
      <c r="AW28" s="99"/>
      <c r="AY28" s="99"/>
      <c r="BA28" s="99"/>
      <c r="BG28" s="99"/>
    </row>
    <row r="29" spans="1:60" x14ac:dyDescent="0.3">
      <c r="A29" s="72"/>
      <c r="B29" s="86" t="s">
        <v>2410</v>
      </c>
      <c r="C29" s="72"/>
      <c r="E29" s="105">
        <v>1</v>
      </c>
      <c r="G29" s="105">
        <v>1</v>
      </c>
      <c r="I29" s="105">
        <v>1</v>
      </c>
      <c r="K29" s="105">
        <v>1</v>
      </c>
      <c r="M29" s="105">
        <f>1-M27/M24</f>
        <v>0.98512764369960226</v>
      </c>
      <c r="O29" s="105">
        <f>1-O27/O24</f>
        <v>0.94794970917189292</v>
      </c>
      <c r="Q29" s="105">
        <f>1-Q27/Q24</f>
        <v>0.90333332743583639</v>
      </c>
      <c r="S29" s="105">
        <f>1-S27/S24</f>
        <v>0.92935804408081679</v>
      </c>
      <c r="U29" s="105">
        <f>1-U27/U24</f>
        <v>0.90705144992380737</v>
      </c>
      <c r="W29" s="105">
        <f>1-W27/W24</f>
        <v>0.88473676378686306</v>
      </c>
      <c r="Y29" s="105">
        <f>1-Y27/Y24</f>
        <v>1.0000000865043162</v>
      </c>
      <c r="AA29" s="105">
        <f>1-AA27/AA24</f>
        <v>0.84012963842928789</v>
      </c>
      <c r="AC29" s="105">
        <f>1-AC27/AC24</f>
        <v>0.81782155892645148</v>
      </c>
      <c r="AE29" s="105">
        <f>1-AE27/AE24</f>
        <v>0.79551676360193202</v>
      </c>
      <c r="AG29" s="105">
        <f>1-AG27/AG24</f>
        <v>0.77320582698653662</v>
      </c>
      <c r="AI29" s="105">
        <f>1-AI27/AI24</f>
        <v>0.7509010419628932</v>
      </c>
      <c r="AK29" s="105">
        <f>1-AK27/AK24</f>
        <v>0.72859424381145854</v>
      </c>
      <c r="AM29" s="105">
        <f>1-AM27/AM24</f>
        <v>0.41216185682064221</v>
      </c>
      <c r="AO29" s="105">
        <f>1-AO27/AO24</f>
        <v>0.364502921402581</v>
      </c>
      <c r="AQ29" s="105">
        <f>1-AQ27/AQ24</f>
        <v>0.31297629481993683</v>
      </c>
      <c r="AS29" s="105">
        <f>1-AS27/AS24</f>
        <v>0.25727429437786875</v>
      </c>
      <c r="AU29" s="105">
        <f>1-AU27/AU24</f>
        <v>0.197050828870447</v>
      </c>
      <c r="AW29" s="105">
        <f>1-AW27/AW24</f>
        <v>0.13194652502825865</v>
      </c>
      <c r="AY29" s="105">
        <f>1-AY27/AY24</f>
        <v>6.1561933215507292E-2</v>
      </c>
      <c r="BA29" s="105">
        <f>1-BA27/BA24</f>
        <v>1.2503344694165142E-2</v>
      </c>
      <c r="BG29" s="103"/>
    </row>
    <row r="30" spans="1:60" x14ac:dyDescent="0.3">
      <c r="A30" s="72"/>
      <c r="B30" s="72"/>
      <c r="C30" s="72"/>
      <c r="E30" s="93"/>
      <c r="G30" s="93"/>
      <c r="I30" s="93"/>
      <c r="K30" s="93"/>
      <c r="M30" s="93"/>
      <c r="O30" s="93"/>
      <c r="Q30" s="93"/>
      <c r="S30" s="93"/>
      <c r="U30" s="93"/>
      <c r="W30" s="93"/>
      <c r="Y30" s="93"/>
      <c r="AA30" s="93"/>
      <c r="AC30" s="93"/>
      <c r="AE30" s="93"/>
      <c r="AG30" s="93"/>
      <c r="AI30" s="93"/>
      <c r="AK30" s="93"/>
      <c r="AM30" s="93"/>
      <c r="AO30" s="93"/>
      <c r="AQ30" s="93"/>
      <c r="AS30" s="93"/>
      <c r="AU30" s="93"/>
      <c r="AW30" s="93"/>
      <c r="AY30" s="93"/>
      <c r="BA30" s="93"/>
      <c r="BG30" s="103"/>
    </row>
    <row r="31" spans="1:60" x14ac:dyDescent="0.3">
      <c r="A31" s="72"/>
      <c r="B31" s="72"/>
      <c r="C31" s="72"/>
      <c r="E31" s="93"/>
      <c r="G31" s="93"/>
      <c r="I31" s="93"/>
      <c r="K31" s="93"/>
      <c r="M31" s="93"/>
      <c r="O31" s="93"/>
      <c r="Q31" s="93"/>
      <c r="S31" s="93"/>
      <c r="U31" s="93"/>
      <c r="W31" s="93"/>
      <c r="Y31" s="93"/>
      <c r="AA31" s="93"/>
      <c r="AC31" s="93"/>
      <c r="AE31" s="93"/>
      <c r="AG31" s="93"/>
      <c r="AI31" s="93"/>
      <c r="AK31" s="93"/>
      <c r="AM31" s="93"/>
      <c r="AO31" s="93"/>
      <c r="AQ31" s="93"/>
      <c r="AS31" s="93"/>
      <c r="AU31" s="93"/>
      <c r="AW31" s="93"/>
      <c r="AY31" s="93"/>
      <c r="BA31" s="93"/>
      <c r="BG31" s="103"/>
    </row>
    <row r="32" spans="1:60" x14ac:dyDescent="0.3">
      <c r="A32" s="72"/>
      <c r="B32" s="72"/>
      <c r="C32" s="72"/>
      <c r="E32" s="93"/>
      <c r="G32" s="93"/>
      <c r="I32" s="93"/>
      <c r="K32" s="93"/>
      <c r="M32" s="93"/>
      <c r="O32" s="93"/>
      <c r="Q32" s="93"/>
      <c r="S32" s="93"/>
      <c r="U32" s="93"/>
      <c r="W32" s="93"/>
      <c r="Y32" s="93"/>
      <c r="AA32" s="93"/>
      <c r="AC32" s="93"/>
      <c r="AE32" s="93"/>
      <c r="AG32" s="93"/>
      <c r="AI32" s="93"/>
      <c r="AK32" s="93"/>
      <c r="AM32" s="93"/>
      <c r="AO32" s="93"/>
      <c r="AQ32" s="93"/>
      <c r="AS32" s="93"/>
      <c r="AU32" s="93"/>
      <c r="AW32" s="93"/>
      <c r="AY32" s="93"/>
      <c r="BA32" s="93"/>
      <c r="BG32" s="103"/>
    </row>
    <row r="33" spans="1:59" x14ac:dyDescent="0.3">
      <c r="A33" s="72"/>
      <c r="B33" s="72"/>
      <c r="C33" s="72"/>
      <c r="E33" s="93"/>
      <c r="G33" s="93"/>
      <c r="I33" s="93"/>
      <c r="K33" s="93"/>
      <c r="M33" s="93"/>
      <c r="O33" s="93"/>
      <c r="Q33" s="93"/>
      <c r="S33" s="93"/>
      <c r="U33" s="93"/>
      <c r="W33" s="93"/>
      <c r="Y33" s="93"/>
      <c r="AA33" s="93"/>
      <c r="AC33" s="93"/>
      <c r="AE33" s="93"/>
      <c r="AG33" s="93"/>
      <c r="AI33" s="93"/>
      <c r="AK33" s="93"/>
      <c r="AM33" s="93"/>
      <c r="AO33" s="93"/>
      <c r="AQ33" s="93"/>
      <c r="AS33" s="93"/>
      <c r="AU33" s="93"/>
      <c r="AW33" s="93"/>
      <c r="AY33" s="93"/>
      <c r="BA33" s="93"/>
      <c r="BG33" s="103"/>
    </row>
    <row r="34" spans="1:59" x14ac:dyDescent="0.3">
      <c r="A34" s="72"/>
      <c r="B34" s="85" t="s">
        <v>2411</v>
      </c>
      <c r="C34" s="72"/>
      <c r="E34" s="93">
        <f>+E27-E19</f>
        <v>0</v>
      </c>
      <c r="G34" s="93">
        <f>+G27-G19</f>
        <v>0</v>
      </c>
      <c r="I34" s="93">
        <f>+I27-I19</f>
        <v>0</v>
      </c>
      <c r="K34" s="93">
        <f>+K27-K19</f>
        <v>0</v>
      </c>
      <c r="M34" s="93">
        <f>+M27-M19</f>
        <v>-1571333.23</v>
      </c>
      <c r="O34" s="93">
        <f>+O27-O19</f>
        <v>-1749325.52</v>
      </c>
      <c r="Q34" s="93">
        <f>+Q27-Q19</f>
        <v>-117688315.25</v>
      </c>
      <c r="S34" s="93">
        <f>+S27-S19</f>
        <v>70711.699999999953</v>
      </c>
      <c r="U34" s="93">
        <f>+U27-U19</f>
        <v>-3896486.5</v>
      </c>
      <c r="W34" s="93">
        <f>+W27-W19</f>
        <v>39294.500000000029</v>
      </c>
      <c r="Y34" s="93">
        <f>+Y27-Y19</f>
        <v>-1963377.57</v>
      </c>
      <c r="AA34" s="93">
        <f>+AA27-AA19</f>
        <v>-160571.53000000014</v>
      </c>
      <c r="AC34" s="93">
        <f>+AC27-AC19</f>
        <v>-1422316.9900000005</v>
      </c>
      <c r="AE34" s="93">
        <f>+AE27-AE19</f>
        <v>-362924.05</v>
      </c>
      <c r="AG34" s="93">
        <f>+AG27-AG19</f>
        <v>-451260.45999999996</v>
      </c>
      <c r="AI34" s="93">
        <f>+AI27-AI19</f>
        <v>-41909.359999999986</v>
      </c>
      <c r="AK34" s="93">
        <f>+AK27-AK19</f>
        <v>-307264.12</v>
      </c>
      <c r="AM34" s="93">
        <f>+AM27-AM19</f>
        <v>-78995.049999999988</v>
      </c>
      <c r="AO34" s="93">
        <f>+AO27-AO19</f>
        <v>-346053.18000000017</v>
      </c>
      <c r="AQ34" s="93">
        <f>+AQ27-AQ19</f>
        <v>-148153.99</v>
      </c>
      <c r="AS34" s="93">
        <f>+AS27-AS19</f>
        <v>-77391.06</v>
      </c>
      <c r="AU34" s="93">
        <f>+AU27-AU19</f>
        <v>-248964.25</v>
      </c>
      <c r="AW34" s="93">
        <f>+AW27-AW19</f>
        <v>-199791.28000000026</v>
      </c>
      <c r="AY34" s="93">
        <f>+AY27-AY19</f>
        <v>-15646.320000000007</v>
      </c>
      <c r="BA34" s="93">
        <f>+BA27-BA19</f>
        <v>-780.4600000000064</v>
      </c>
      <c r="BG34" s="95">
        <f>SUM(E34:BF34)</f>
        <v>-130620853.96999997</v>
      </c>
    </row>
    <row r="35" spans="1:59" x14ac:dyDescent="0.3">
      <c r="A35" s="72"/>
      <c r="B35" s="72"/>
      <c r="C35" s="72"/>
      <c r="E35" s="93"/>
      <c r="G35" s="93"/>
      <c r="I35" s="93"/>
      <c r="K35" s="93"/>
      <c r="M35" s="93"/>
      <c r="O35" s="93"/>
      <c r="Q35" s="93"/>
      <c r="S35" s="93"/>
      <c r="U35" s="93"/>
      <c r="W35" s="93"/>
      <c r="Y35" s="93"/>
      <c r="AA35" s="93"/>
      <c r="AC35" s="93"/>
      <c r="AE35" s="93"/>
      <c r="AG35" s="93"/>
      <c r="AI35" s="93"/>
      <c r="AK35" s="93"/>
      <c r="AM35" s="93"/>
      <c r="AO35" s="93"/>
      <c r="AQ35" s="93"/>
      <c r="AS35" s="93"/>
      <c r="AU35" s="93"/>
      <c r="AW35" s="93"/>
      <c r="AY35" s="93"/>
      <c r="BA35" s="93"/>
      <c r="BG35" s="103"/>
    </row>
    <row r="36" spans="1:59" x14ac:dyDescent="0.3">
      <c r="A36" s="72"/>
      <c r="B36" s="85" t="s">
        <v>2412</v>
      </c>
      <c r="C36" s="72"/>
      <c r="E36" s="106">
        <v>0.35</v>
      </c>
      <c r="G36" s="106">
        <v>0.35</v>
      </c>
      <c r="I36" s="106">
        <v>0.35</v>
      </c>
      <c r="K36" s="106">
        <v>0.35</v>
      </c>
      <c r="M36" s="106">
        <v>0.35</v>
      </c>
      <c r="O36" s="106">
        <v>0.35</v>
      </c>
      <c r="Q36" s="106">
        <v>0.35</v>
      </c>
      <c r="S36" s="106">
        <v>0.35</v>
      </c>
      <c r="U36" s="106">
        <v>0.35</v>
      </c>
      <c r="W36" s="106">
        <v>0.35</v>
      </c>
      <c r="Y36" s="106">
        <v>0.35</v>
      </c>
      <c r="AA36" s="106">
        <v>0.35</v>
      </c>
      <c r="AC36" s="106">
        <v>0.35</v>
      </c>
      <c r="AE36" s="106">
        <v>0.35</v>
      </c>
      <c r="AG36" s="106">
        <v>0.35</v>
      </c>
      <c r="AI36" s="106">
        <v>0.35</v>
      </c>
      <c r="AK36" s="106">
        <v>0.35</v>
      </c>
      <c r="AM36" s="106">
        <v>0.21</v>
      </c>
      <c r="AO36" s="106">
        <v>0.21</v>
      </c>
      <c r="AQ36" s="106">
        <v>0.21</v>
      </c>
      <c r="AS36" s="106">
        <v>0.21</v>
      </c>
      <c r="AU36" s="106">
        <v>0.21</v>
      </c>
      <c r="AW36" s="106">
        <v>0.21</v>
      </c>
      <c r="AY36" s="106">
        <v>0.21</v>
      </c>
      <c r="BA36" s="106">
        <v>0.21</v>
      </c>
      <c r="BG36" s="107"/>
    </row>
    <row r="37" spans="1:59" x14ac:dyDescent="0.3">
      <c r="A37" s="72"/>
      <c r="B37" s="72"/>
      <c r="C37" s="72"/>
      <c r="E37" s="99"/>
      <c r="G37" s="99"/>
      <c r="I37" s="99"/>
      <c r="K37" s="99"/>
      <c r="M37" s="99"/>
      <c r="O37" s="99"/>
      <c r="Q37" s="99"/>
      <c r="S37" s="99"/>
      <c r="U37" s="99"/>
      <c r="W37" s="99"/>
      <c r="Y37" s="99"/>
      <c r="AA37" s="99"/>
      <c r="AC37" s="99"/>
      <c r="AE37" s="99"/>
      <c r="AG37" s="99"/>
      <c r="AI37" s="99"/>
      <c r="AK37" s="99"/>
      <c r="AM37" s="99"/>
      <c r="AO37" s="99"/>
      <c r="AQ37" s="99"/>
      <c r="AS37" s="99"/>
      <c r="AU37" s="99"/>
      <c r="AW37" s="99"/>
      <c r="AY37" s="99"/>
      <c r="BA37" s="99"/>
      <c r="BG37" s="99"/>
    </row>
    <row r="38" spans="1:59" ht="13.5" thickBot="1" x14ac:dyDescent="0.35">
      <c r="A38" s="72"/>
      <c r="B38" s="85" t="str">
        <f>"Accum DFIT @ "&amp;B9&amp;" -  Asset &lt;Liability&gt;"</f>
        <v>Accum DFIT @ April 2025 -  Asset &lt;Liability&gt;</v>
      </c>
      <c r="C38" s="72"/>
      <c r="E38" s="108">
        <f>ROUND(E34*E36,0)</f>
        <v>0</v>
      </c>
      <c r="F38" s="89"/>
      <c r="G38" s="108">
        <f>ROUND(G34*G36,0)</f>
        <v>0</v>
      </c>
      <c r="H38" s="89"/>
      <c r="I38" s="108">
        <f>ROUND(I34*I36,0)</f>
        <v>0</v>
      </c>
      <c r="J38" s="89"/>
      <c r="K38" s="108">
        <f>ROUND(K34*K36,0)</f>
        <v>0</v>
      </c>
      <c r="L38" s="89"/>
      <c r="M38" s="108">
        <f>ROUND(M34*M36,0)</f>
        <v>-549967</v>
      </c>
      <c r="N38" s="89"/>
      <c r="O38" s="108">
        <f>ROUND(O34*O36,0)</f>
        <v>-612264</v>
      </c>
      <c r="P38" s="89"/>
      <c r="Q38" s="108">
        <f>ROUND(Q34*Q36,0)</f>
        <v>-41190910</v>
      </c>
      <c r="R38" s="89"/>
      <c r="S38" s="108">
        <f>ROUND(S34*S36,0)</f>
        <v>24749</v>
      </c>
      <c r="T38" s="89"/>
      <c r="U38" s="108">
        <f>ROUND(U34*U36,0)</f>
        <v>-1363770</v>
      </c>
      <c r="V38" s="89"/>
      <c r="W38" s="108">
        <f>ROUND(W34*W36,0)</f>
        <v>13753</v>
      </c>
      <c r="X38" s="89"/>
      <c r="Y38" s="108">
        <f>ROUND(Y34*Y36,0)</f>
        <v>-687182</v>
      </c>
      <c r="Z38" s="89"/>
      <c r="AA38" s="108">
        <f>ROUND(AA34*AA36,0)</f>
        <v>-56200</v>
      </c>
      <c r="AB38" s="89"/>
      <c r="AC38" s="108">
        <f>ROUND(AC34*AC36,0)</f>
        <v>-497811</v>
      </c>
      <c r="AD38" s="89"/>
      <c r="AE38" s="108">
        <f>ROUND(AE34*AE36,0)</f>
        <v>-127023</v>
      </c>
      <c r="AF38" s="89"/>
      <c r="AG38" s="108">
        <f>ROUND(AG34*AG36,0)</f>
        <v>-157941</v>
      </c>
      <c r="AH38" s="89"/>
      <c r="AI38" s="108">
        <f>ROUND(AI34*AI36,0)</f>
        <v>-14668</v>
      </c>
      <c r="AJ38" s="89"/>
      <c r="AK38" s="108">
        <f>ROUND(AK34*AK36,0)</f>
        <v>-107542</v>
      </c>
      <c r="AL38" s="89"/>
      <c r="AM38" s="108">
        <f>ROUND(AM34*AM36,0)</f>
        <v>-16589</v>
      </c>
      <c r="AN38" s="89"/>
      <c r="AO38" s="108">
        <f>ROUND(AO34*AO36,0)</f>
        <v>-72671</v>
      </c>
      <c r="AP38" s="89"/>
      <c r="AQ38" s="108">
        <f>ROUND(AQ34*AQ36,0)</f>
        <v>-31112</v>
      </c>
      <c r="AR38" s="89"/>
      <c r="AS38" s="108">
        <f>ROUND(AS34*AS36,0)</f>
        <v>-16252</v>
      </c>
      <c r="AT38" s="89"/>
      <c r="AU38" s="108">
        <f>ROUND(AU34*AU36,0)</f>
        <v>-52282</v>
      </c>
      <c r="AV38" s="89"/>
      <c r="AW38" s="108">
        <f>ROUND(AW34*AW36,0)</f>
        <v>-41956</v>
      </c>
      <c r="AX38" s="89"/>
      <c r="AY38" s="108">
        <f>ROUND(AY34*AY36,0)</f>
        <v>-3286</v>
      </c>
      <c r="AZ38" s="89"/>
      <c r="BA38" s="108">
        <f>ROUND(BA34*BA36,0)</f>
        <v>-164</v>
      </c>
      <c r="BB38" s="89"/>
      <c r="BC38" s="89"/>
      <c r="BD38" s="89"/>
      <c r="BE38" s="89"/>
      <c r="BF38" s="89"/>
      <c r="BG38" s="102">
        <f>SUM(E38:BF38)</f>
        <v>-45561088</v>
      </c>
    </row>
    <row r="39" spans="1:59" ht="13.5" thickTop="1" x14ac:dyDescent="0.3">
      <c r="A39" s="72"/>
      <c r="B39" s="72"/>
      <c r="C39" s="72"/>
      <c r="E39" s="99"/>
      <c r="G39" s="99"/>
      <c r="I39" s="99"/>
      <c r="K39" s="99"/>
      <c r="M39" s="99"/>
      <c r="O39" s="99"/>
      <c r="Q39" s="99"/>
      <c r="S39" s="99"/>
      <c r="U39" s="99"/>
      <c r="W39" s="99"/>
      <c r="Y39" s="99"/>
      <c r="AA39" s="99"/>
      <c r="AC39" s="99"/>
      <c r="AE39" s="99"/>
      <c r="AG39" s="99"/>
      <c r="AI39" s="99"/>
      <c r="AK39" s="99"/>
      <c r="AM39" s="99"/>
      <c r="AO39" s="99"/>
      <c r="AQ39" s="99"/>
      <c r="BG39" s="99"/>
    </row>
    <row r="40" spans="1:59" x14ac:dyDescent="0.3">
      <c r="A40" s="72"/>
      <c r="B40" s="72"/>
      <c r="C40" s="72"/>
      <c r="E40" s="99"/>
      <c r="G40" s="99"/>
      <c r="I40" s="99"/>
      <c r="K40" s="99"/>
      <c r="M40" s="99"/>
      <c r="O40" s="99"/>
      <c r="Q40" s="99"/>
      <c r="S40" s="99"/>
      <c r="U40" s="99"/>
      <c r="W40" s="99"/>
      <c r="Y40" s="99"/>
      <c r="AA40" s="99"/>
      <c r="AC40" s="99"/>
      <c r="AE40" s="99"/>
      <c r="AG40" s="99"/>
      <c r="AI40" s="99"/>
      <c r="AK40" s="99"/>
      <c r="AM40" s="99"/>
      <c r="AO40" s="99"/>
      <c r="AQ40" s="99"/>
      <c r="BG40" s="99"/>
    </row>
    <row r="41" spans="1:59" x14ac:dyDescent="0.3">
      <c r="A41" s="72"/>
      <c r="B41" s="72"/>
      <c r="C41" s="72"/>
      <c r="E41" s="99"/>
      <c r="G41" s="99"/>
      <c r="I41" s="99"/>
      <c r="K41" s="99"/>
      <c r="M41" s="99"/>
      <c r="O41" s="99"/>
      <c r="Q41" s="99"/>
      <c r="S41" s="99"/>
      <c r="U41" s="99"/>
      <c r="W41" s="99"/>
      <c r="Y41" s="99"/>
      <c r="AA41" s="99"/>
      <c r="AC41" s="99"/>
      <c r="AE41" s="99"/>
      <c r="AG41" s="99"/>
      <c r="AI41" s="99"/>
      <c r="AK41" s="99"/>
      <c r="AM41" s="99"/>
      <c r="AO41" s="99"/>
      <c r="AQ41" s="99"/>
      <c r="BG41" s="99"/>
    </row>
    <row r="42" spans="1:59" x14ac:dyDescent="0.3">
      <c r="A42" s="72"/>
      <c r="B42" s="72"/>
      <c r="C42" s="72"/>
      <c r="E42" s="99"/>
      <c r="G42" s="99"/>
      <c r="I42" s="99"/>
      <c r="K42" s="99"/>
      <c r="M42" s="99"/>
      <c r="O42" s="99"/>
      <c r="Q42" s="99"/>
      <c r="S42" s="99"/>
      <c r="U42" s="99"/>
      <c r="W42" s="99"/>
      <c r="Y42" s="99"/>
      <c r="AA42" s="99"/>
      <c r="AC42" s="99"/>
      <c r="AE42" s="99"/>
      <c r="AG42" s="99"/>
      <c r="AI42" s="99"/>
      <c r="AK42" s="99"/>
      <c r="AM42" s="99"/>
      <c r="AO42" s="99"/>
      <c r="AQ42" s="99"/>
      <c r="BG42" s="99"/>
    </row>
    <row r="43" spans="1:59" x14ac:dyDescent="0.3">
      <c r="A43" s="72"/>
      <c r="B43" s="72"/>
      <c r="C43" s="72"/>
      <c r="E43" s="99"/>
      <c r="G43" s="99"/>
      <c r="I43" s="99"/>
      <c r="K43" s="99"/>
      <c r="M43" s="99"/>
      <c r="O43" s="99"/>
      <c r="Q43" s="99"/>
      <c r="S43" s="99"/>
      <c r="U43" s="99"/>
      <c r="W43" s="99"/>
      <c r="Y43" s="99"/>
      <c r="AA43" s="99"/>
      <c r="AC43" s="99"/>
      <c r="AE43" s="99"/>
      <c r="AG43" s="99"/>
      <c r="AI43" s="99"/>
      <c r="AK43" s="99"/>
      <c r="AM43" s="99"/>
      <c r="AO43" s="99"/>
      <c r="AQ43" s="99"/>
      <c r="BG43" s="99"/>
    </row>
    <row r="44" spans="1:59" x14ac:dyDescent="0.3">
      <c r="A44" s="72"/>
      <c r="B44" s="72"/>
      <c r="C44" s="72"/>
      <c r="E44" s="99"/>
      <c r="G44" s="99"/>
      <c r="I44" s="99"/>
      <c r="K44" s="99"/>
      <c r="M44" s="99"/>
      <c r="O44" s="99"/>
      <c r="Q44" s="99"/>
      <c r="S44" s="99"/>
      <c r="U44" s="99"/>
      <c r="W44" s="99"/>
      <c r="Y44" s="99"/>
      <c r="AA44" s="99"/>
      <c r="AC44" s="99"/>
      <c r="AE44" s="99"/>
      <c r="AG44" s="99"/>
      <c r="AI44" s="99"/>
      <c r="AK44" s="99"/>
      <c r="AM44" s="99"/>
      <c r="AO44" s="99"/>
      <c r="AQ44" s="99"/>
      <c r="BG44" s="99"/>
    </row>
    <row r="45" spans="1:59" x14ac:dyDescent="0.3">
      <c r="A45" s="72"/>
      <c r="B45" s="72"/>
      <c r="C45" s="72"/>
      <c r="E45" s="99"/>
      <c r="G45" s="99"/>
      <c r="I45" s="99"/>
      <c r="K45" s="99"/>
      <c r="M45" s="99"/>
      <c r="O45" s="99"/>
      <c r="Q45" s="99"/>
      <c r="S45" s="99"/>
      <c r="U45" s="99"/>
      <c r="W45" s="99"/>
      <c r="Y45" s="99"/>
      <c r="AA45" s="99"/>
      <c r="AC45" s="99"/>
      <c r="AE45" s="99"/>
      <c r="AG45" s="99"/>
      <c r="AI45" s="99"/>
      <c r="AK45" s="99"/>
      <c r="AM45" s="99"/>
      <c r="AO45" s="99"/>
      <c r="AQ45" s="99"/>
      <c r="BG45" s="99"/>
    </row>
    <row r="46" spans="1:59" x14ac:dyDescent="0.3">
      <c r="A46" s="72"/>
      <c r="B46" s="72"/>
      <c r="C46" s="72"/>
      <c r="D46" s="93"/>
      <c r="E46" s="93"/>
      <c r="F46" s="72"/>
      <c r="G46" s="93"/>
      <c r="I46" s="93"/>
      <c r="K46" s="93"/>
      <c r="M46" s="93"/>
      <c r="N46" s="93"/>
      <c r="O46" s="93"/>
      <c r="Q46" s="93"/>
      <c r="S46" s="93"/>
      <c r="U46" s="93"/>
      <c r="W46" s="93"/>
      <c r="Y46" s="93"/>
      <c r="AA46" s="93"/>
      <c r="AC46" s="93"/>
      <c r="AE46" s="93"/>
      <c r="AG46" s="93"/>
      <c r="AI46" s="93"/>
      <c r="AK46" s="93"/>
      <c r="AM46" s="93"/>
      <c r="AO46" s="93"/>
      <c r="AQ46" s="93"/>
    </row>
    <row r="47" spans="1:59" x14ac:dyDescent="0.3">
      <c r="A47" s="72"/>
      <c r="B47" s="72"/>
      <c r="C47" s="72"/>
      <c r="D47" s="93"/>
      <c r="E47" s="93"/>
      <c r="F47" s="72"/>
      <c r="G47" s="93"/>
      <c r="I47" s="93"/>
      <c r="K47" s="93"/>
      <c r="M47" s="93"/>
      <c r="N47" s="93"/>
      <c r="O47" s="93"/>
      <c r="Q47" s="93"/>
      <c r="S47" s="93"/>
      <c r="U47" s="93"/>
      <c r="W47" s="93"/>
      <c r="Y47" s="93"/>
      <c r="AA47" s="93"/>
      <c r="AC47" s="93"/>
      <c r="AE47" s="93"/>
      <c r="AG47" s="93"/>
      <c r="AI47" s="93"/>
      <c r="AK47" s="93"/>
      <c r="AM47" s="93"/>
      <c r="AO47" s="93"/>
      <c r="AQ47" s="93"/>
    </row>
    <row r="48" spans="1:59" x14ac:dyDescent="0.3">
      <c r="A48" s="72"/>
      <c r="B48" s="72"/>
      <c r="C48" s="72"/>
      <c r="D48" s="93"/>
      <c r="E48" s="93"/>
      <c r="F48" s="72"/>
      <c r="G48" s="93"/>
      <c r="I48" s="93"/>
      <c r="K48" s="93"/>
      <c r="M48" s="93"/>
      <c r="N48" s="93"/>
      <c r="O48" s="93"/>
      <c r="Q48" s="93"/>
      <c r="S48" s="93"/>
      <c r="U48" s="93"/>
      <c r="W48" s="93"/>
      <c r="Y48" s="93"/>
      <c r="AA48" s="93"/>
      <c r="AC48" s="93"/>
      <c r="AE48" s="93"/>
      <c r="AG48" s="93"/>
      <c r="AI48" s="93"/>
      <c r="AK48" s="93"/>
      <c r="AM48" s="93"/>
      <c r="AO48" s="93"/>
      <c r="AQ48" s="93"/>
    </row>
    <row r="49" spans="1:61" x14ac:dyDescent="0.3">
      <c r="A49" s="72"/>
      <c r="B49" s="72"/>
      <c r="C49" s="72"/>
      <c r="D49" s="93"/>
      <c r="E49" s="93"/>
      <c r="F49" s="72"/>
      <c r="G49" s="93"/>
      <c r="I49" s="93"/>
      <c r="K49" s="93"/>
      <c r="M49" s="93"/>
      <c r="N49" s="93"/>
      <c r="O49" s="93"/>
      <c r="Q49" s="93"/>
      <c r="S49" s="93"/>
      <c r="U49" s="93"/>
      <c r="W49" s="93"/>
      <c r="Y49" s="93"/>
      <c r="AA49" s="93"/>
      <c r="AC49" s="93"/>
      <c r="AE49" s="93"/>
      <c r="AG49" s="93"/>
      <c r="AI49" s="93"/>
      <c r="AK49" s="93"/>
      <c r="AM49" s="93"/>
      <c r="AO49" s="93"/>
      <c r="AQ49" s="93"/>
    </row>
    <row r="50" spans="1:61" x14ac:dyDescent="0.3">
      <c r="A50" s="72"/>
      <c r="B50" s="73" t="s">
        <v>2413</v>
      </c>
      <c r="C50" s="72"/>
      <c r="D50" s="109"/>
      <c r="E50" s="109"/>
      <c r="F50" s="72"/>
      <c r="G50" s="72"/>
      <c r="I50" s="72"/>
      <c r="K50" s="72"/>
      <c r="M50" s="72"/>
      <c r="N50" s="72"/>
      <c r="O50" s="72"/>
      <c r="Q50" s="84"/>
      <c r="S50" s="72"/>
      <c r="U50" s="72"/>
      <c r="W50" s="72"/>
      <c r="X50" s="72"/>
      <c r="Y50" s="72"/>
      <c r="AA50" s="72"/>
      <c r="AC50" s="72"/>
      <c r="AE50" s="72"/>
      <c r="AG50" s="72"/>
      <c r="AI50" s="72"/>
      <c r="AK50" s="72"/>
      <c r="AM50" s="72"/>
      <c r="AO50" s="72"/>
      <c r="AQ50" s="72"/>
    </row>
    <row r="51" spans="1:61" x14ac:dyDescent="0.3">
      <c r="A51" s="72"/>
      <c r="B51" s="73" t="s">
        <v>2414</v>
      </c>
      <c r="C51" s="72"/>
      <c r="D51" s="72"/>
      <c r="E51" s="72"/>
      <c r="F51" s="72"/>
      <c r="G51" s="72"/>
      <c r="H51" s="72"/>
      <c r="I51" s="72"/>
      <c r="J51" s="72"/>
      <c r="K51" s="72"/>
      <c r="L51" s="72"/>
      <c r="M51" s="72"/>
      <c r="N51" s="72"/>
      <c r="O51" s="72"/>
      <c r="P51" s="72"/>
      <c r="Q51" s="73"/>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row>
    <row r="52" spans="1:61" ht="13.5" thickBot="1" x14ac:dyDescent="0.35">
      <c r="A52" s="72"/>
      <c r="B52" s="73"/>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row>
    <row r="53" spans="1:61" ht="13.5" thickBot="1" x14ac:dyDescent="0.35">
      <c r="A53" s="72"/>
      <c r="B53" s="75" t="str">
        <f>B$3</f>
        <v>Mitchell Plant  - FGD</v>
      </c>
      <c r="C53" s="72"/>
      <c r="D53" s="72"/>
      <c r="E53" s="72"/>
      <c r="F53" s="72"/>
      <c r="G53" s="72"/>
      <c r="H53" s="72"/>
      <c r="I53" s="72"/>
      <c r="J53" s="72"/>
      <c r="K53" s="72"/>
      <c r="L53" s="72"/>
      <c r="M53" s="72"/>
      <c r="N53" s="72"/>
      <c r="O53" s="72"/>
      <c r="P53" s="72"/>
      <c r="Q53" s="109"/>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row>
    <row r="54" spans="1:61" x14ac:dyDescent="0.3">
      <c r="A54" s="72"/>
      <c r="B54" s="72"/>
      <c r="C54" s="72"/>
      <c r="D54" s="72"/>
      <c r="E54" s="72"/>
      <c r="F54" s="72"/>
      <c r="G54" s="72"/>
      <c r="H54" s="72"/>
      <c r="I54" s="72"/>
      <c r="J54" s="72"/>
      <c r="K54" s="72"/>
      <c r="L54" s="72"/>
      <c r="M54" s="73"/>
      <c r="N54" s="73"/>
      <c r="O54" s="73"/>
      <c r="P54" s="72"/>
      <c r="Q54" s="84"/>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row>
    <row r="55" spans="1:61" x14ac:dyDescent="0.3">
      <c r="A55" s="72"/>
      <c r="B55" s="72"/>
      <c r="C55" s="72"/>
      <c r="D55" s="72"/>
      <c r="E55" s="72"/>
      <c r="F55" s="72"/>
      <c r="G55" s="72"/>
      <c r="H55" s="72"/>
      <c r="I55" s="72"/>
      <c r="J55" s="72"/>
      <c r="K55" s="72"/>
      <c r="L55" s="72"/>
      <c r="M55" s="72"/>
      <c r="N55" s="73"/>
      <c r="O55" s="72"/>
      <c r="P55" s="72"/>
      <c r="Q55" s="72"/>
      <c r="R55" s="72"/>
      <c r="S55" s="72"/>
      <c r="T55" s="73"/>
      <c r="U55" s="72"/>
      <c r="V55" s="73"/>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row>
    <row r="56" spans="1:61" x14ac:dyDescent="0.3">
      <c r="A56" s="72"/>
      <c r="B56" s="72"/>
      <c r="C56" s="72"/>
      <c r="D56" s="72"/>
      <c r="E56" s="73"/>
      <c r="F56" s="72"/>
      <c r="G56" s="73"/>
      <c r="H56" s="73"/>
      <c r="I56" s="73"/>
      <c r="J56" s="73"/>
      <c r="K56" s="73"/>
      <c r="L56" s="72"/>
      <c r="M56" s="73"/>
      <c r="N56" s="73"/>
      <c r="O56" s="73"/>
      <c r="P56" s="73"/>
      <c r="Q56" s="73"/>
      <c r="R56" s="73"/>
      <c r="S56" s="73"/>
      <c r="T56" s="73"/>
      <c r="U56" s="73"/>
      <c r="V56" s="73"/>
      <c r="W56" s="73"/>
      <c r="X56" s="72"/>
      <c r="Y56" s="73"/>
      <c r="Z56" s="73"/>
      <c r="AA56" s="73"/>
      <c r="AB56" s="73"/>
      <c r="AC56" s="73"/>
      <c r="AD56" s="73"/>
      <c r="AE56" s="73"/>
      <c r="AF56" s="72"/>
      <c r="AG56" s="73"/>
      <c r="AH56" s="72"/>
      <c r="AI56" s="73"/>
      <c r="AJ56" s="72"/>
      <c r="AK56" s="73"/>
      <c r="AL56" s="72"/>
      <c r="AM56" s="73"/>
      <c r="AN56" s="72"/>
      <c r="AO56" s="73"/>
      <c r="AP56" s="72"/>
      <c r="AQ56" s="73"/>
      <c r="AR56" s="72"/>
      <c r="AS56" s="72"/>
      <c r="AT56" s="72"/>
      <c r="AU56" s="72"/>
      <c r="AV56" s="72"/>
      <c r="AW56" s="72"/>
      <c r="AX56" s="72"/>
      <c r="AY56" s="72"/>
      <c r="AZ56" s="72"/>
      <c r="BA56" s="72"/>
      <c r="BB56" s="72"/>
      <c r="BC56" s="72"/>
      <c r="BD56" s="72"/>
      <c r="BE56" s="72"/>
      <c r="BF56" s="72"/>
    </row>
    <row r="57" spans="1:61" x14ac:dyDescent="0.3">
      <c r="A57" s="72"/>
      <c r="B57" s="72"/>
      <c r="C57" s="72"/>
      <c r="D57" s="72"/>
      <c r="E57" s="73" t="str">
        <f>E$7</f>
        <v xml:space="preserve">Air Pollution </v>
      </c>
      <c r="F57" s="72"/>
      <c r="G57" s="73" t="str">
        <f>G$7</f>
        <v>Air Pollution</v>
      </c>
      <c r="H57" s="73"/>
      <c r="I57" s="73" t="str">
        <f>I$7</f>
        <v>Air Pollution</v>
      </c>
      <c r="J57" s="73"/>
      <c r="K57" s="73" t="str">
        <f>K$7</f>
        <v>Air Pollution</v>
      </c>
      <c r="L57" s="72"/>
      <c r="M57" s="73" t="str">
        <f>M$7</f>
        <v>Air Pollution</v>
      </c>
      <c r="N57" s="73"/>
      <c r="O57" s="73" t="str">
        <f>O$7</f>
        <v>Air Pollution</v>
      </c>
      <c r="P57" s="73"/>
      <c r="Q57" s="73" t="str">
        <f>Q$7</f>
        <v>Air Pollution</v>
      </c>
      <c r="R57" s="73"/>
      <c r="S57" s="73" t="str">
        <f>S$7</f>
        <v>Air Pollution</v>
      </c>
      <c r="T57" s="73"/>
      <c r="U57" s="73" t="str">
        <f>U$7</f>
        <v>Air Pollution</v>
      </c>
      <c r="V57" s="73"/>
      <c r="W57" s="73" t="str">
        <f>W$7</f>
        <v>Air Pollution</v>
      </c>
      <c r="X57" s="72"/>
      <c r="Y57" s="73" t="str">
        <f>Y$7</f>
        <v>Air Pollution</v>
      </c>
      <c r="Z57" s="73"/>
      <c r="AA57" s="73" t="str">
        <f>AA$7</f>
        <v>Air Pollution</v>
      </c>
      <c r="AB57" s="73"/>
      <c r="AC57" s="73" t="str">
        <f>AC$7</f>
        <v>Air Pollution</v>
      </c>
      <c r="AD57" s="73"/>
      <c r="AE57" s="73" t="str">
        <f>AE$7</f>
        <v>Air Pollution</v>
      </c>
      <c r="AF57" s="72"/>
      <c r="AG57" s="73" t="str">
        <f>AG$7</f>
        <v>Air Pollution</v>
      </c>
      <c r="AH57" s="72"/>
      <c r="AI57" s="73" t="str">
        <f>AI$7</f>
        <v>Air Pollution</v>
      </c>
      <c r="AJ57" s="72"/>
      <c r="AK57" s="73" t="str">
        <f>AK$7</f>
        <v>Air Pollution</v>
      </c>
      <c r="AL57" s="72"/>
      <c r="AM57" s="73" t="str">
        <f>AM$7</f>
        <v>Air Pollution</v>
      </c>
      <c r="AN57" s="72"/>
      <c r="AO57" s="73" t="str">
        <f>AO$7</f>
        <v>Air Pollution</v>
      </c>
      <c r="AP57" s="72"/>
      <c r="AQ57" s="73" t="str">
        <f>AQ$7</f>
        <v>Air Pollution</v>
      </c>
      <c r="AR57" s="72"/>
      <c r="AS57" s="73" t="str">
        <f>AS$7</f>
        <v>Air Pollution</v>
      </c>
      <c r="AT57" s="72"/>
      <c r="AU57" s="73" t="str">
        <f>AU$7</f>
        <v>Air Pollution</v>
      </c>
      <c r="AV57" s="72"/>
      <c r="AW57" s="73" t="str">
        <f>AW$7</f>
        <v>Air Pollution</v>
      </c>
      <c r="AX57" s="72"/>
      <c r="AY57" s="73" t="str">
        <f>AY$7</f>
        <v>Air Pollution</v>
      </c>
      <c r="AZ57" s="72"/>
      <c r="BA57" s="73" t="str">
        <f>BA$7</f>
        <v>Air Pollution</v>
      </c>
      <c r="BB57" s="72"/>
      <c r="BC57" s="72"/>
      <c r="BD57" s="72"/>
      <c r="BE57" s="72"/>
      <c r="BF57" s="72"/>
      <c r="BG57" s="73" t="s">
        <v>2400</v>
      </c>
    </row>
    <row r="58" spans="1:61" ht="13.5" thickBot="1" x14ac:dyDescent="0.35">
      <c r="A58" s="110"/>
      <c r="B58" s="110"/>
      <c r="C58" s="110"/>
      <c r="D58" s="110"/>
      <c r="E58" s="111">
        <f>E$8</f>
        <v>2001</v>
      </c>
      <c r="F58" s="110"/>
      <c r="G58" s="111">
        <f>G$8</f>
        <v>2002</v>
      </c>
      <c r="H58" s="111"/>
      <c r="I58" s="111">
        <f>I$8</f>
        <v>2003</v>
      </c>
      <c r="J58" s="111"/>
      <c r="K58" s="111">
        <f>K$8</f>
        <v>2004</v>
      </c>
      <c r="L58" s="111">
        <f>+L8</f>
        <v>0</v>
      </c>
      <c r="M58" s="111">
        <f>M$8</f>
        <v>2005</v>
      </c>
      <c r="N58" s="111"/>
      <c r="O58" s="111">
        <f>O$8</f>
        <v>2006</v>
      </c>
      <c r="P58" s="111"/>
      <c r="Q58" s="111">
        <f>Q$8</f>
        <v>2007</v>
      </c>
      <c r="R58" s="111"/>
      <c r="S58" s="111">
        <f>S$8</f>
        <v>2008</v>
      </c>
      <c r="T58" s="111"/>
      <c r="U58" s="111">
        <f>U$8</f>
        <v>2009</v>
      </c>
      <c r="V58" s="111"/>
      <c r="W58" s="111">
        <f>W$8</f>
        <v>2010</v>
      </c>
      <c r="X58" s="110"/>
      <c r="Y58" s="111">
        <f>Y$8</f>
        <v>2011</v>
      </c>
      <c r="Z58" s="111"/>
      <c r="AA58" s="111">
        <f>AA$8</f>
        <v>2012</v>
      </c>
      <c r="AB58" s="111"/>
      <c r="AC58" s="111">
        <f>AC$8</f>
        <v>2013</v>
      </c>
      <c r="AD58" s="111"/>
      <c r="AE58" s="111">
        <f>AE$8</f>
        <v>2014</v>
      </c>
      <c r="AF58" s="110"/>
      <c r="AG58" s="111">
        <f>AG$8</f>
        <v>2015</v>
      </c>
      <c r="AH58" s="110"/>
      <c r="AI58" s="111">
        <f>AI$8</f>
        <v>2016</v>
      </c>
      <c r="AJ58" s="110"/>
      <c r="AK58" s="111">
        <f>AK$8</f>
        <v>2017</v>
      </c>
      <c r="AL58" s="110"/>
      <c r="AM58" s="111">
        <f>AM$8</f>
        <v>2018</v>
      </c>
      <c r="AN58" s="110"/>
      <c r="AO58" s="111">
        <f>AO$8</f>
        <v>2019</v>
      </c>
      <c r="AP58" s="110"/>
      <c r="AQ58" s="111">
        <f>AQ$8</f>
        <v>2020</v>
      </c>
      <c r="AR58" s="110"/>
      <c r="AS58" s="111">
        <f>AS$8</f>
        <v>2021</v>
      </c>
      <c r="AT58" s="110"/>
      <c r="AU58" s="111">
        <f>AU$8</f>
        <v>2022</v>
      </c>
      <c r="AV58" s="110"/>
      <c r="AW58" s="111">
        <f>AW$8</f>
        <v>2023</v>
      </c>
      <c r="AX58" s="110"/>
      <c r="AY58" s="111">
        <f>AY$8</f>
        <v>2024</v>
      </c>
      <c r="AZ58" s="110"/>
      <c r="BA58" s="111">
        <f>BA$8</f>
        <v>2025</v>
      </c>
      <c r="BB58" s="110"/>
      <c r="BC58" s="110"/>
      <c r="BD58" s="110"/>
      <c r="BE58" s="110"/>
      <c r="BF58" s="110"/>
      <c r="BG58" s="73"/>
      <c r="BH58" s="80"/>
      <c r="BI58" s="80"/>
    </row>
    <row r="59" spans="1:61" ht="14" thickTop="1" thickBot="1" x14ac:dyDescent="0.35">
      <c r="A59" s="72"/>
      <c r="B59" s="112" t="s">
        <v>2415</v>
      </c>
      <c r="C59" s="113"/>
      <c r="D59" s="72"/>
      <c r="E59" s="82" t="str">
        <f>E$9</f>
        <v>FGD</v>
      </c>
      <c r="F59" s="72"/>
      <c r="G59" s="82" t="str">
        <f>G$9</f>
        <v>FGD</v>
      </c>
      <c r="H59" s="73"/>
      <c r="I59" s="82" t="str">
        <f>I$9</f>
        <v>FGD</v>
      </c>
      <c r="J59" s="73"/>
      <c r="K59" s="82" t="str">
        <f>K$9</f>
        <v>FGD</v>
      </c>
      <c r="L59" s="72"/>
      <c r="M59" s="82" t="str">
        <f>M$9</f>
        <v>FGD</v>
      </c>
      <c r="N59" s="73"/>
      <c r="O59" s="82" t="str">
        <f>O$9</f>
        <v>FGD</v>
      </c>
      <c r="P59" s="73"/>
      <c r="Q59" s="82" t="str">
        <f>Q$9</f>
        <v>FGD</v>
      </c>
      <c r="R59" s="73"/>
      <c r="S59" s="82" t="str">
        <f>S$9</f>
        <v>FGD</v>
      </c>
      <c r="T59" s="73"/>
      <c r="U59" s="82" t="str">
        <f>U$9</f>
        <v>FGD</v>
      </c>
      <c r="V59" s="73"/>
      <c r="W59" s="82" t="str">
        <f>W$9</f>
        <v>FGD</v>
      </c>
      <c r="X59" s="72"/>
      <c r="Y59" s="82" t="str">
        <f>Y$9</f>
        <v>FGD</v>
      </c>
      <c r="Z59" s="73"/>
      <c r="AA59" s="82" t="str">
        <f>AA$9</f>
        <v>FGD</v>
      </c>
      <c r="AB59" s="73"/>
      <c r="AC59" s="82" t="str">
        <f>AC$9</f>
        <v>FGD</v>
      </c>
      <c r="AD59" s="73"/>
      <c r="AE59" s="82" t="str">
        <f>AE$9</f>
        <v>FGD</v>
      </c>
      <c r="AF59" s="72"/>
      <c r="AG59" s="82" t="str">
        <f>AG$9</f>
        <v>FGD</v>
      </c>
      <c r="AH59" s="72"/>
      <c r="AI59" s="82" t="str">
        <f>AI$9</f>
        <v>FGD</v>
      </c>
      <c r="AJ59" s="72"/>
      <c r="AK59" s="82" t="str">
        <f>AK$9</f>
        <v>FGD</v>
      </c>
      <c r="AL59" s="72"/>
      <c r="AM59" s="82" t="str">
        <f>AM$9</f>
        <v>FGD</v>
      </c>
      <c r="AN59" s="72"/>
      <c r="AO59" s="82" t="str">
        <f>AO$9</f>
        <v>FGD</v>
      </c>
      <c r="AP59" s="72"/>
      <c r="AQ59" s="82" t="str">
        <f>AQ$9</f>
        <v>FGD</v>
      </c>
      <c r="AR59" s="72"/>
      <c r="AS59" s="82" t="str">
        <f>AS$9</f>
        <v>FGD</v>
      </c>
      <c r="AT59" s="72"/>
      <c r="AU59" s="82" t="str">
        <f>AU$9</f>
        <v>FGD</v>
      </c>
      <c r="AV59" s="72"/>
      <c r="AW59" s="82" t="str">
        <f>AW$9</f>
        <v>FGD</v>
      </c>
      <c r="AX59" s="72"/>
      <c r="AY59" s="82" t="str">
        <f>AY$9</f>
        <v>FGD</v>
      </c>
      <c r="AZ59" s="72"/>
      <c r="BA59" s="82" t="str">
        <f>BA$9</f>
        <v>FGD</v>
      </c>
      <c r="BB59" s="72"/>
      <c r="BC59" s="72"/>
      <c r="BD59" s="72"/>
      <c r="BE59" s="72"/>
      <c r="BF59" s="72"/>
      <c r="BG59" s="82"/>
    </row>
    <row r="60" spans="1:61" ht="13.5" thickTop="1" x14ac:dyDescent="0.3">
      <c r="A60" s="72"/>
      <c r="B60" s="114"/>
      <c r="C60" s="72"/>
      <c r="D60" s="72"/>
      <c r="E60" s="84"/>
      <c r="F60" s="72"/>
      <c r="G60" s="84"/>
      <c r="H60" s="72"/>
      <c r="I60" s="84"/>
      <c r="J60" s="72"/>
      <c r="K60" s="84"/>
      <c r="L60" s="72"/>
      <c r="M60" s="84"/>
      <c r="N60" s="84"/>
      <c r="O60" s="84"/>
      <c r="P60" s="72"/>
      <c r="Q60" s="84"/>
      <c r="R60" s="72"/>
      <c r="S60" s="84"/>
      <c r="T60" s="72"/>
      <c r="U60" s="84"/>
      <c r="V60" s="72"/>
      <c r="W60" s="84"/>
      <c r="X60" s="72"/>
      <c r="Y60" s="84"/>
      <c r="Z60" s="72"/>
      <c r="AA60" s="84"/>
      <c r="AB60" s="72"/>
      <c r="AC60" s="84"/>
      <c r="AD60" s="72"/>
      <c r="AE60" s="84"/>
      <c r="AF60" s="72"/>
      <c r="AG60" s="84"/>
      <c r="AH60" s="72"/>
      <c r="AI60" s="84"/>
      <c r="AJ60" s="72"/>
      <c r="AK60" s="84"/>
      <c r="AL60" s="72"/>
      <c r="AM60" s="84"/>
      <c r="AN60" s="72"/>
      <c r="AO60" s="84"/>
      <c r="AP60" s="72"/>
      <c r="AQ60" s="84"/>
      <c r="AR60" s="72"/>
      <c r="AS60" s="84"/>
      <c r="AT60" s="72"/>
      <c r="AU60" s="84"/>
      <c r="AV60" s="72"/>
      <c r="AW60" s="84"/>
      <c r="AX60" s="72"/>
      <c r="AY60" s="84"/>
      <c r="AZ60" s="72"/>
      <c r="BA60" s="84"/>
      <c r="BB60" s="72"/>
      <c r="BC60" s="72"/>
      <c r="BD60" s="72"/>
      <c r="BE60" s="72"/>
      <c r="BF60" s="72"/>
      <c r="BG60" s="84"/>
    </row>
    <row r="61" spans="1:61" x14ac:dyDescent="0.3">
      <c r="A61" s="72"/>
      <c r="B61" s="72"/>
      <c r="C61" s="72"/>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G61" s="115"/>
      <c r="AI61" s="115"/>
      <c r="AK61" s="115"/>
      <c r="AM61" s="115"/>
      <c r="AO61" s="115"/>
      <c r="AQ61" s="115"/>
      <c r="AS61" s="115"/>
      <c r="AU61" s="115"/>
      <c r="AW61" s="115"/>
      <c r="AY61" s="115"/>
      <c r="BA61" s="115"/>
    </row>
    <row r="62" spans="1:61" x14ac:dyDescent="0.3">
      <c r="A62" s="72"/>
      <c r="B62" s="72"/>
      <c r="C62" s="72"/>
      <c r="D62" s="72"/>
      <c r="E62" s="73"/>
      <c r="F62" s="72"/>
      <c r="G62" s="73"/>
      <c r="I62" s="73"/>
      <c r="K62" s="73"/>
      <c r="M62" s="73"/>
      <c r="N62" s="73"/>
      <c r="O62" s="73"/>
      <c r="Q62" s="73"/>
      <c r="S62" s="73"/>
      <c r="U62" s="73"/>
      <c r="W62" s="73"/>
      <c r="X62" s="72"/>
      <c r="Y62" s="73"/>
      <c r="AA62" s="73"/>
      <c r="AC62" s="73"/>
      <c r="AE62" s="73"/>
      <c r="AG62" s="73"/>
      <c r="AI62" s="73"/>
      <c r="AK62" s="73"/>
      <c r="AM62" s="73"/>
      <c r="AO62" s="73"/>
      <c r="AQ62" s="73"/>
      <c r="AS62" s="73"/>
      <c r="AU62" s="73"/>
      <c r="AW62" s="73"/>
      <c r="AY62" s="73"/>
      <c r="BA62" s="73"/>
    </row>
    <row r="63" spans="1:61" ht="13.5" x14ac:dyDescent="0.35">
      <c r="A63" s="72"/>
      <c r="B63" s="116" t="s">
        <v>2416</v>
      </c>
      <c r="C63" s="72"/>
      <c r="D63" s="72"/>
      <c r="E63" s="72"/>
      <c r="F63" s="72"/>
      <c r="G63" s="72"/>
      <c r="I63" s="72"/>
      <c r="K63" s="72"/>
      <c r="M63" s="72"/>
      <c r="N63" s="72"/>
      <c r="O63" s="72"/>
      <c r="Q63" s="72"/>
      <c r="S63" s="72"/>
      <c r="U63" s="72"/>
      <c r="W63" s="72"/>
      <c r="X63" s="72"/>
      <c r="Y63" s="72"/>
      <c r="AA63" s="72"/>
      <c r="AC63" s="72"/>
      <c r="AE63" s="72"/>
      <c r="AG63" s="72"/>
      <c r="AI63" s="72"/>
      <c r="AK63" s="72"/>
      <c r="AM63" s="72"/>
      <c r="AO63" s="72"/>
      <c r="AQ63" s="72"/>
      <c r="AS63" s="72"/>
      <c r="AU63" s="72"/>
      <c r="AW63" s="72"/>
      <c r="AY63" s="72"/>
      <c r="BA63" s="72"/>
    </row>
    <row r="64" spans="1:61" x14ac:dyDescent="0.3">
      <c r="A64" s="72"/>
      <c r="B64" s="85" t="s">
        <v>2417</v>
      </c>
      <c r="C64" s="72"/>
      <c r="D64" s="72"/>
      <c r="E64" s="93">
        <f>E126</f>
        <v>0</v>
      </c>
      <c r="F64" s="72"/>
      <c r="G64" s="93">
        <f>G126</f>
        <v>0</v>
      </c>
      <c r="I64" s="93">
        <f>I126</f>
        <v>0</v>
      </c>
      <c r="K64" s="93">
        <f>K126</f>
        <v>0</v>
      </c>
      <c r="M64" s="93">
        <f>M126</f>
        <v>0</v>
      </c>
      <c r="N64" s="93"/>
      <c r="O64" s="93">
        <f>O126</f>
        <v>0</v>
      </c>
      <c r="Q64" s="93">
        <f>Q126</f>
        <v>0</v>
      </c>
      <c r="S64" s="93">
        <f>S126</f>
        <v>0</v>
      </c>
      <c r="U64" s="93">
        <f>U126</f>
        <v>0</v>
      </c>
      <c r="W64" s="93">
        <f>W126</f>
        <v>0</v>
      </c>
      <c r="X64" s="72"/>
      <c r="Y64" s="93">
        <f>Y126</f>
        <v>0</v>
      </c>
      <c r="AA64" s="93">
        <f>AA126</f>
        <v>0</v>
      </c>
      <c r="AC64" s="93">
        <f>AC126</f>
        <v>0</v>
      </c>
      <c r="AE64" s="93">
        <f>AE126</f>
        <v>0</v>
      </c>
      <c r="AG64" s="93">
        <f>AG126</f>
        <v>0</v>
      </c>
      <c r="AI64" s="93">
        <f>AI126</f>
        <v>0</v>
      </c>
      <c r="AK64" s="93">
        <f>AK126</f>
        <v>0</v>
      </c>
      <c r="AM64" s="93">
        <f>AM126</f>
        <v>0</v>
      </c>
      <c r="AO64" s="93">
        <f>AO126</f>
        <v>0</v>
      </c>
      <c r="AQ64" s="93">
        <f>AQ126</f>
        <v>0</v>
      </c>
      <c r="AS64" s="93">
        <f>AS126</f>
        <v>0</v>
      </c>
      <c r="AU64" s="93">
        <f>AU126</f>
        <v>0</v>
      </c>
      <c r="AW64" s="93">
        <f>AW126</f>
        <v>0</v>
      </c>
      <c r="AY64" s="93">
        <f>AY126</f>
        <v>0</v>
      </c>
      <c r="BA64" s="93">
        <f>BA126</f>
        <v>0</v>
      </c>
      <c r="BG64" s="103">
        <f t="shared" ref="BG64:BG87" si="0">SUM(E64:BF64)</f>
        <v>0</v>
      </c>
    </row>
    <row r="65" spans="1:59" x14ac:dyDescent="0.3">
      <c r="A65" s="72"/>
      <c r="B65" s="85" t="s">
        <v>2418</v>
      </c>
      <c r="C65" s="72"/>
      <c r="D65" s="72"/>
      <c r="E65" s="93">
        <f>E137</f>
        <v>0</v>
      </c>
      <c r="F65" s="72"/>
      <c r="G65" s="93">
        <f>G137</f>
        <v>0</v>
      </c>
      <c r="I65" s="93">
        <f>I137</f>
        <v>0</v>
      </c>
      <c r="K65" s="93">
        <f>K137</f>
        <v>0</v>
      </c>
      <c r="M65" s="93">
        <f>M137</f>
        <v>0</v>
      </c>
      <c r="N65" s="93"/>
      <c r="O65" s="93">
        <f>O137</f>
        <v>0</v>
      </c>
      <c r="Q65" s="93">
        <f>Q137</f>
        <v>0</v>
      </c>
      <c r="S65" s="93">
        <f>S137</f>
        <v>0</v>
      </c>
      <c r="U65" s="93">
        <f>U137</f>
        <v>0</v>
      </c>
      <c r="W65" s="93">
        <f>W137</f>
        <v>0</v>
      </c>
      <c r="X65" s="72"/>
      <c r="Y65" s="93">
        <f>Y137</f>
        <v>0</v>
      </c>
      <c r="AA65" s="93">
        <f>AA137</f>
        <v>0</v>
      </c>
      <c r="AC65" s="93">
        <f>AC137</f>
        <v>0</v>
      </c>
      <c r="AE65" s="93">
        <f>AE137</f>
        <v>0</v>
      </c>
      <c r="AG65" s="93">
        <f>AG137</f>
        <v>0</v>
      </c>
      <c r="AI65" s="93">
        <f>AI137</f>
        <v>0</v>
      </c>
      <c r="AK65" s="93">
        <f>AK137</f>
        <v>0</v>
      </c>
      <c r="AM65" s="93">
        <f>AM137</f>
        <v>0</v>
      </c>
      <c r="AO65" s="93">
        <f>AO137</f>
        <v>0</v>
      </c>
      <c r="AQ65" s="93">
        <f>AQ137</f>
        <v>0</v>
      </c>
      <c r="AS65" s="93">
        <f>AS137</f>
        <v>0</v>
      </c>
      <c r="AU65" s="93">
        <f>AU137</f>
        <v>0</v>
      </c>
      <c r="AW65" s="93">
        <f>AW137</f>
        <v>0</v>
      </c>
      <c r="AY65" s="93">
        <f>AY137</f>
        <v>0</v>
      </c>
      <c r="BA65" s="93">
        <f>BA137</f>
        <v>0</v>
      </c>
      <c r="BG65" s="103">
        <f t="shared" si="0"/>
        <v>0</v>
      </c>
    </row>
    <row r="66" spans="1:59" x14ac:dyDescent="0.3">
      <c r="A66" s="72"/>
      <c r="B66" s="85" t="s">
        <v>2419</v>
      </c>
      <c r="C66" s="72"/>
      <c r="D66" s="72"/>
      <c r="E66" s="93">
        <f>E148</f>
        <v>0</v>
      </c>
      <c r="F66" s="72"/>
      <c r="G66" s="93">
        <f>G148</f>
        <v>0</v>
      </c>
      <c r="I66" s="93">
        <f>I148</f>
        <v>0</v>
      </c>
      <c r="K66" s="93">
        <f>K148</f>
        <v>0</v>
      </c>
      <c r="M66" s="93">
        <f>M148</f>
        <v>0</v>
      </c>
      <c r="N66" s="93"/>
      <c r="O66" s="93">
        <f>O148</f>
        <v>0</v>
      </c>
      <c r="Q66" s="93">
        <f>Q148</f>
        <v>0</v>
      </c>
      <c r="S66" s="93">
        <f>S148</f>
        <v>0</v>
      </c>
      <c r="U66" s="93">
        <f>U148</f>
        <v>0</v>
      </c>
      <c r="W66" s="93">
        <f>W148</f>
        <v>0</v>
      </c>
      <c r="X66" s="72"/>
      <c r="Y66" s="93">
        <f>Y148</f>
        <v>0</v>
      </c>
      <c r="AA66" s="93">
        <f>AA148</f>
        <v>0</v>
      </c>
      <c r="AC66" s="93">
        <f>AC148</f>
        <v>0</v>
      </c>
      <c r="AE66" s="93">
        <f>AE148</f>
        <v>0</v>
      </c>
      <c r="AG66" s="93">
        <f>AG148</f>
        <v>0</v>
      </c>
      <c r="AI66" s="93">
        <f>AI148</f>
        <v>0</v>
      </c>
      <c r="AK66" s="93">
        <f>AK148</f>
        <v>0</v>
      </c>
      <c r="AM66" s="93">
        <f>AM148</f>
        <v>0</v>
      </c>
      <c r="AO66" s="93">
        <f>AO148</f>
        <v>0</v>
      </c>
      <c r="AQ66" s="93">
        <f>AQ148</f>
        <v>0</v>
      </c>
      <c r="AS66" s="93">
        <f>AS148</f>
        <v>0</v>
      </c>
      <c r="AU66" s="93">
        <f>AU148</f>
        <v>0</v>
      </c>
      <c r="AW66" s="93">
        <f>AW148</f>
        <v>0</v>
      </c>
      <c r="AY66" s="93">
        <f>AY148</f>
        <v>0</v>
      </c>
      <c r="BA66" s="93">
        <f>BA148</f>
        <v>0</v>
      </c>
      <c r="BG66" s="103">
        <f t="shared" si="0"/>
        <v>0</v>
      </c>
    </row>
    <row r="67" spans="1:59" x14ac:dyDescent="0.3">
      <c r="A67" s="72"/>
      <c r="B67" s="85" t="s">
        <v>2420</v>
      </c>
      <c r="C67" s="72"/>
      <c r="D67" s="72"/>
      <c r="E67" s="93">
        <f>E159</f>
        <v>0</v>
      </c>
      <c r="F67" s="72"/>
      <c r="G67" s="93">
        <f>G159</f>
        <v>0</v>
      </c>
      <c r="I67" s="93">
        <f>I159</f>
        <v>0</v>
      </c>
      <c r="K67" s="93">
        <f>K159</f>
        <v>0</v>
      </c>
      <c r="M67" s="93">
        <f>M159</f>
        <v>0</v>
      </c>
      <c r="N67" s="93"/>
      <c r="O67" s="93">
        <f>O159</f>
        <v>0</v>
      </c>
      <c r="Q67" s="93">
        <f>Q159</f>
        <v>0</v>
      </c>
      <c r="S67" s="93">
        <f>S159</f>
        <v>0</v>
      </c>
      <c r="U67" s="93">
        <f>U159</f>
        <v>0</v>
      </c>
      <c r="W67" s="93">
        <f>W159</f>
        <v>0</v>
      </c>
      <c r="X67" s="72"/>
      <c r="Y67" s="93">
        <f>Y159</f>
        <v>0</v>
      </c>
      <c r="AA67" s="93">
        <f>AA159</f>
        <v>0</v>
      </c>
      <c r="AC67" s="93">
        <f>AC159</f>
        <v>0</v>
      </c>
      <c r="AE67" s="93">
        <f>AE159</f>
        <v>0</v>
      </c>
      <c r="AG67" s="93">
        <f>AG159</f>
        <v>0</v>
      </c>
      <c r="AI67" s="93">
        <f>AI159</f>
        <v>0</v>
      </c>
      <c r="AK67" s="93">
        <f>AK159</f>
        <v>0</v>
      </c>
      <c r="AM67" s="93">
        <f>AM159</f>
        <v>0</v>
      </c>
      <c r="AO67" s="93">
        <f>AO159</f>
        <v>0</v>
      </c>
      <c r="AQ67" s="93">
        <f>AQ159</f>
        <v>0</v>
      </c>
      <c r="AS67" s="93">
        <f>AS159</f>
        <v>0</v>
      </c>
      <c r="AU67" s="93">
        <f>AU159</f>
        <v>0</v>
      </c>
      <c r="AW67" s="93">
        <f>AW159</f>
        <v>0</v>
      </c>
      <c r="AY67" s="93">
        <f>AY159</f>
        <v>0</v>
      </c>
      <c r="BA67" s="93">
        <f>BA159</f>
        <v>0</v>
      </c>
      <c r="BG67" s="103">
        <f t="shared" si="0"/>
        <v>0</v>
      </c>
    </row>
    <row r="68" spans="1:59" x14ac:dyDescent="0.3">
      <c r="A68" s="72"/>
      <c r="B68" s="85" t="s">
        <v>2421</v>
      </c>
      <c r="C68" s="72"/>
      <c r="D68" s="72"/>
      <c r="E68" s="93">
        <f>E170</f>
        <v>0</v>
      </c>
      <c r="F68" s="72"/>
      <c r="G68" s="93">
        <f>G170</f>
        <v>0</v>
      </c>
      <c r="I68" s="93">
        <f>I170</f>
        <v>0</v>
      </c>
      <c r="K68" s="93">
        <f>K170</f>
        <v>0</v>
      </c>
      <c r="M68" s="93">
        <f>M170</f>
        <v>138990</v>
      </c>
      <c r="N68" s="93"/>
      <c r="O68" s="93">
        <f>O170</f>
        <v>0</v>
      </c>
      <c r="Q68" s="93">
        <f>Q170</f>
        <v>0</v>
      </c>
      <c r="S68" s="93">
        <f>S170</f>
        <v>0</v>
      </c>
      <c r="U68" s="93">
        <f>U170</f>
        <v>0</v>
      </c>
      <c r="W68" s="93">
        <f>W170</f>
        <v>0</v>
      </c>
      <c r="X68" s="72"/>
      <c r="Y68" s="93">
        <f>Y170</f>
        <v>0</v>
      </c>
      <c r="AA68" s="93">
        <f>AA170</f>
        <v>0</v>
      </c>
      <c r="AC68" s="93">
        <f>AC170</f>
        <v>0</v>
      </c>
      <c r="AE68" s="93">
        <f>AE170</f>
        <v>0</v>
      </c>
      <c r="AG68" s="93">
        <f>AG170</f>
        <v>0</v>
      </c>
      <c r="AI68" s="93">
        <f>AI170</f>
        <v>0</v>
      </c>
      <c r="AK68" s="93">
        <f>AK170</f>
        <v>0</v>
      </c>
      <c r="AM68" s="93">
        <f>AM170</f>
        <v>0</v>
      </c>
      <c r="AO68" s="93">
        <f>AO170</f>
        <v>0</v>
      </c>
      <c r="AQ68" s="93">
        <f>AQ170</f>
        <v>0</v>
      </c>
      <c r="AS68" s="93">
        <f>AS170</f>
        <v>0</v>
      </c>
      <c r="AU68" s="93">
        <f>AU170</f>
        <v>0</v>
      </c>
      <c r="AW68" s="93">
        <f>AW170</f>
        <v>0</v>
      </c>
      <c r="AY68" s="93">
        <f>AY170</f>
        <v>0</v>
      </c>
      <c r="BA68" s="93">
        <f>BA170</f>
        <v>0</v>
      </c>
      <c r="BG68" s="103">
        <f t="shared" si="0"/>
        <v>138990</v>
      </c>
    </row>
    <row r="69" spans="1:59" x14ac:dyDescent="0.3">
      <c r="A69" s="72"/>
      <c r="B69" s="85" t="s">
        <v>2422</v>
      </c>
      <c r="C69" s="72"/>
      <c r="D69" s="72"/>
      <c r="E69" s="93">
        <f>E181</f>
        <v>0</v>
      </c>
      <c r="F69" s="72"/>
      <c r="G69" s="93">
        <f>G181</f>
        <v>0</v>
      </c>
      <c r="I69" s="93">
        <f>I181</f>
        <v>0</v>
      </c>
      <c r="K69" s="93">
        <f>K181</f>
        <v>0</v>
      </c>
      <c r="M69" s="93">
        <f>M181</f>
        <v>267565</v>
      </c>
      <c r="N69" s="93"/>
      <c r="O69" s="93">
        <f>O181</f>
        <v>160264</v>
      </c>
      <c r="Q69" s="93">
        <f>Q181</f>
        <v>0</v>
      </c>
      <c r="S69" s="93">
        <f>S181</f>
        <v>0</v>
      </c>
      <c r="U69" s="93">
        <f>U181</f>
        <v>0</v>
      </c>
      <c r="W69" s="93">
        <f>W181</f>
        <v>0</v>
      </c>
      <c r="X69" s="72"/>
      <c r="Y69" s="93">
        <f>Y181</f>
        <v>0</v>
      </c>
      <c r="AA69" s="93">
        <f>AA181</f>
        <v>0</v>
      </c>
      <c r="AC69" s="93">
        <f>AC181</f>
        <v>0</v>
      </c>
      <c r="AE69" s="93">
        <f>AE181</f>
        <v>0</v>
      </c>
      <c r="AG69" s="93">
        <f>AG181</f>
        <v>0</v>
      </c>
      <c r="AI69" s="93">
        <f>AI181</f>
        <v>0</v>
      </c>
      <c r="AK69" s="93">
        <f>AK181</f>
        <v>0</v>
      </c>
      <c r="AM69" s="93">
        <f>AM181</f>
        <v>0</v>
      </c>
      <c r="AO69" s="93">
        <f>AO181</f>
        <v>0</v>
      </c>
      <c r="AQ69" s="93">
        <f>AQ181</f>
        <v>0</v>
      </c>
      <c r="AS69" s="93">
        <f>AS181</f>
        <v>0</v>
      </c>
      <c r="AU69" s="93">
        <f>AU181</f>
        <v>0</v>
      </c>
      <c r="AW69" s="93">
        <f>AW181</f>
        <v>0</v>
      </c>
      <c r="AY69" s="93">
        <f>AY181</f>
        <v>0</v>
      </c>
      <c r="BA69" s="93">
        <f>BA181</f>
        <v>0</v>
      </c>
      <c r="BG69" s="103">
        <f t="shared" si="0"/>
        <v>427829</v>
      </c>
    </row>
    <row r="70" spans="1:59" x14ac:dyDescent="0.3">
      <c r="A70" s="72"/>
      <c r="B70" s="85" t="s">
        <v>2423</v>
      </c>
      <c r="C70" s="72"/>
      <c r="D70" s="72"/>
      <c r="E70" s="93">
        <f>E192</f>
        <v>0</v>
      </c>
      <c r="F70" s="72"/>
      <c r="G70" s="93">
        <f>G192</f>
        <v>0</v>
      </c>
      <c r="I70" s="93">
        <f>I192</f>
        <v>0</v>
      </c>
      <c r="K70" s="93">
        <f>K192</f>
        <v>0</v>
      </c>
      <c r="M70" s="93">
        <f>M192</f>
        <v>247476</v>
      </c>
      <c r="N70" s="93"/>
      <c r="O70" s="93">
        <f>O192</f>
        <v>308519</v>
      </c>
      <c r="Q70" s="93">
        <f>Q192</f>
        <v>11221074</v>
      </c>
      <c r="S70" s="93">
        <f>S192</f>
        <v>0</v>
      </c>
      <c r="U70" s="93">
        <f>U192</f>
        <v>0</v>
      </c>
      <c r="W70" s="93">
        <f>W192</f>
        <v>0</v>
      </c>
      <c r="X70" s="72"/>
      <c r="Y70" s="93">
        <f>Y192</f>
        <v>0</v>
      </c>
      <c r="AA70" s="93">
        <f>AA192</f>
        <v>0</v>
      </c>
      <c r="AC70" s="93">
        <f>AC192</f>
        <v>0</v>
      </c>
      <c r="AE70" s="93">
        <f>AE192</f>
        <v>0</v>
      </c>
      <c r="AG70" s="93">
        <f>AG192</f>
        <v>0</v>
      </c>
      <c r="AI70" s="93">
        <f>AI192</f>
        <v>0</v>
      </c>
      <c r="AK70" s="93">
        <f>AK192</f>
        <v>0</v>
      </c>
      <c r="AM70" s="93">
        <f>AM192</f>
        <v>0</v>
      </c>
      <c r="AO70" s="93">
        <f>AO192</f>
        <v>0</v>
      </c>
      <c r="AQ70" s="93">
        <f>AQ192</f>
        <v>0</v>
      </c>
      <c r="AS70" s="93">
        <f>AS192</f>
        <v>0</v>
      </c>
      <c r="AU70" s="93">
        <f>AU192</f>
        <v>0</v>
      </c>
      <c r="AW70" s="93">
        <f>AW192</f>
        <v>0</v>
      </c>
      <c r="AY70" s="93">
        <f>AY192</f>
        <v>0</v>
      </c>
      <c r="BA70" s="93">
        <f>BA192</f>
        <v>0</v>
      </c>
      <c r="BG70" s="103">
        <f t="shared" si="0"/>
        <v>11777069</v>
      </c>
    </row>
    <row r="71" spans="1:59" x14ac:dyDescent="0.3">
      <c r="A71" s="72"/>
      <c r="B71" s="85" t="s">
        <v>2424</v>
      </c>
      <c r="C71" s="72"/>
      <c r="D71" s="72"/>
      <c r="E71" s="93">
        <f>E203</f>
        <v>0</v>
      </c>
      <c r="F71" s="72"/>
      <c r="G71" s="93">
        <f>G203</f>
        <v>0</v>
      </c>
      <c r="I71" s="93">
        <f>I203</f>
        <v>0</v>
      </c>
      <c r="K71" s="93">
        <f>K203</f>
        <v>0</v>
      </c>
      <c r="M71" s="93">
        <f>M203</f>
        <v>228944</v>
      </c>
      <c r="N71" s="93"/>
      <c r="O71" s="93">
        <f>O203</f>
        <v>285356</v>
      </c>
      <c r="Q71" s="93">
        <f>Q203</f>
        <v>21601316</v>
      </c>
      <c r="S71" s="93">
        <f>S203</f>
        <v>302379</v>
      </c>
      <c r="U71" s="93">
        <f>U203</f>
        <v>0</v>
      </c>
      <c r="W71" s="93">
        <f>W203</f>
        <v>0</v>
      </c>
      <c r="X71" s="72"/>
      <c r="Y71" s="93">
        <f>Y203</f>
        <v>0</v>
      </c>
      <c r="AA71" s="93">
        <f>AA203</f>
        <v>0</v>
      </c>
      <c r="AC71" s="93">
        <f>AC203</f>
        <v>0</v>
      </c>
      <c r="AE71" s="93">
        <f>AE203</f>
        <v>0</v>
      </c>
      <c r="AG71" s="93">
        <f>AG203</f>
        <v>0</v>
      </c>
      <c r="AI71" s="93">
        <f>AI203</f>
        <v>0</v>
      </c>
      <c r="AK71" s="93">
        <f>AK203</f>
        <v>0</v>
      </c>
      <c r="AM71" s="93">
        <f>AM203</f>
        <v>0</v>
      </c>
      <c r="AO71" s="93">
        <f>AO203</f>
        <v>0</v>
      </c>
      <c r="AQ71" s="93">
        <f>AQ203</f>
        <v>0</v>
      </c>
      <c r="AS71" s="93">
        <f>AS203</f>
        <v>0</v>
      </c>
      <c r="AU71" s="93">
        <f>AU203</f>
        <v>0</v>
      </c>
      <c r="AW71" s="93">
        <f>AW203</f>
        <v>0</v>
      </c>
      <c r="AY71" s="93">
        <f>AY203</f>
        <v>0</v>
      </c>
      <c r="BA71" s="93">
        <f>BA203</f>
        <v>0</v>
      </c>
      <c r="BG71" s="103">
        <f t="shared" si="0"/>
        <v>22417995</v>
      </c>
    </row>
    <row r="72" spans="1:59" x14ac:dyDescent="0.3">
      <c r="A72" s="72"/>
      <c r="B72" s="85" t="s">
        <v>2425</v>
      </c>
      <c r="C72" s="72"/>
      <c r="D72" s="72"/>
      <c r="E72" s="93">
        <f>E214</f>
        <v>0</v>
      </c>
      <c r="F72" s="72"/>
      <c r="G72" s="93">
        <f>G214</f>
        <v>0</v>
      </c>
      <c r="I72" s="93">
        <f>I214</f>
        <v>0</v>
      </c>
      <c r="K72" s="93">
        <f>K214</f>
        <v>0</v>
      </c>
      <c r="M72" s="93">
        <f>M214</f>
        <v>211747</v>
      </c>
      <c r="N72" s="93"/>
      <c r="O72" s="93">
        <f>O214</f>
        <v>263987</v>
      </c>
      <c r="Q72" s="93">
        <f>Q214</f>
        <v>19979497</v>
      </c>
      <c r="S72" s="93">
        <f>S214</f>
        <v>21040</v>
      </c>
      <c r="U72" s="93">
        <f>U214</f>
        <v>6143836</v>
      </c>
      <c r="W72" s="93">
        <f>W214</f>
        <v>0</v>
      </c>
      <c r="X72" s="72"/>
      <c r="Y72" s="93">
        <f>Y214</f>
        <v>0</v>
      </c>
      <c r="AA72" s="93">
        <f>AA214</f>
        <v>0</v>
      </c>
      <c r="AC72" s="93">
        <f>AC214</f>
        <v>0</v>
      </c>
      <c r="AE72" s="93">
        <f>AE214</f>
        <v>0</v>
      </c>
      <c r="AG72" s="93">
        <f>AG214</f>
        <v>0</v>
      </c>
      <c r="AI72" s="93">
        <f>AI214</f>
        <v>0</v>
      </c>
      <c r="AK72" s="93">
        <f>AK214</f>
        <v>0</v>
      </c>
      <c r="AM72" s="93">
        <f>AM214</f>
        <v>0</v>
      </c>
      <c r="AO72" s="93">
        <f>AO214</f>
        <v>0</v>
      </c>
      <c r="AQ72" s="93">
        <f>AQ214</f>
        <v>0</v>
      </c>
      <c r="AS72" s="93">
        <f>AS214</f>
        <v>0</v>
      </c>
      <c r="AU72" s="93">
        <f>AU214</f>
        <v>0</v>
      </c>
      <c r="AW72" s="93">
        <f>AW214</f>
        <v>0</v>
      </c>
      <c r="AY72" s="93">
        <f>AY214</f>
        <v>0</v>
      </c>
      <c r="BA72" s="93">
        <f>BA214</f>
        <v>0</v>
      </c>
      <c r="BG72" s="103">
        <f t="shared" si="0"/>
        <v>26620107</v>
      </c>
    </row>
    <row r="73" spans="1:59" x14ac:dyDescent="0.3">
      <c r="A73" s="72"/>
      <c r="B73" s="85" t="s">
        <v>2426</v>
      </c>
      <c r="C73" s="72"/>
      <c r="D73" s="72"/>
      <c r="E73" s="93">
        <f>E225</f>
        <v>0</v>
      </c>
      <c r="F73" s="72"/>
      <c r="G73" s="93">
        <f>G225</f>
        <v>0</v>
      </c>
      <c r="I73" s="93">
        <f>I225</f>
        <v>0</v>
      </c>
      <c r="K73" s="93">
        <f>K225</f>
        <v>0</v>
      </c>
      <c r="M73" s="93">
        <f>M225</f>
        <v>195883</v>
      </c>
      <c r="N73" s="93"/>
      <c r="O73" s="93">
        <f>O225</f>
        <v>244157</v>
      </c>
      <c r="Q73" s="93">
        <f>Q225</f>
        <v>18483354</v>
      </c>
      <c r="S73" s="93">
        <f>S225</f>
        <v>19460</v>
      </c>
      <c r="U73" s="93">
        <f>U225</f>
        <v>427493</v>
      </c>
      <c r="W73" s="93">
        <f>W225</f>
        <v>-43907</v>
      </c>
      <c r="X73" s="72"/>
      <c r="Y73" s="93">
        <f>Y225</f>
        <v>0</v>
      </c>
      <c r="AA73" s="93">
        <f>AA225</f>
        <v>0</v>
      </c>
      <c r="AC73" s="93">
        <f>AC225</f>
        <v>0</v>
      </c>
      <c r="AE73" s="93">
        <f>AE225</f>
        <v>0</v>
      </c>
      <c r="AG73" s="93">
        <f>AG225</f>
        <v>0</v>
      </c>
      <c r="AI73" s="93">
        <f>AI225</f>
        <v>0</v>
      </c>
      <c r="AK73" s="93">
        <f>AK225</f>
        <v>0</v>
      </c>
      <c r="AM73" s="93">
        <f>AM225</f>
        <v>0</v>
      </c>
      <c r="AO73" s="93">
        <f>AO225</f>
        <v>0</v>
      </c>
      <c r="AQ73" s="93">
        <f>AQ225</f>
        <v>0</v>
      </c>
      <c r="AS73" s="93">
        <f>AS225</f>
        <v>0</v>
      </c>
      <c r="AU73" s="93">
        <f>AU225</f>
        <v>0</v>
      </c>
      <c r="AW73" s="93">
        <f>AW225</f>
        <v>0</v>
      </c>
      <c r="AY73" s="93">
        <f>AY225</f>
        <v>0</v>
      </c>
      <c r="BA73" s="93">
        <f>BA225</f>
        <v>0</v>
      </c>
      <c r="BG73" s="103">
        <f t="shared" si="0"/>
        <v>19326440</v>
      </c>
    </row>
    <row r="74" spans="1:59" x14ac:dyDescent="0.3">
      <c r="A74" s="72"/>
      <c r="B74" s="85" t="s">
        <v>2427</v>
      </c>
      <c r="C74" s="72"/>
      <c r="D74" s="72"/>
      <c r="E74" s="93">
        <f>E236</f>
        <v>0</v>
      </c>
      <c r="F74" s="72"/>
      <c r="G74" s="93">
        <f>G236</f>
        <v>0</v>
      </c>
      <c r="I74" s="93">
        <f>I236</f>
        <v>0</v>
      </c>
      <c r="K74" s="93">
        <f>K236</f>
        <v>0</v>
      </c>
      <c r="M74" s="93">
        <f>M236</f>
        <v>181169</v>
      </c>
      <c r="N74" s="93"/>
      <c r="O74" s="93">
        <f>O236</f>
        <v>225866</v>
      </c>
      <c r="Q74" s="93">
        <f>Q236</f>
        <v>17094933</v>
      </c>
      <c r="S74" s="93">
        <f>S236</f>
        <v>18003</v>
      </c>
      <c r="U74" s="93">
        <f>U236</f>
        <v>395397</v>
      </c>
      <c r="W74" s="93">
        <f>W236</f>
        <v>-3055</v>
      </c>
      <c r="X74" s="72"/>
      <c r="Y74" s="93">
        <f>Y236</f>
        <v>3236833</v>
      </c>
      <c r="AA74" s="93">
        <f>AA236</f>
        <v>0</v>
      </c>
      <c r="AC74" s="93">
        <f>AC236</f>
        <v>0</v>
      </c>
      <c r="AE74" s="93">
        <f>AE236</f>
        <v>0</v>
      </c>
      <c r="AG74" s="93">
        <f>AG236</f>
        <v>0</v>
      </c>
      <c r="AI74" s="93">
        <f>AI236</f>
        <v>0</v>
      </c>
      <c r="AK74" s="93">
        <f>AK236</f>
        <v>0</v>
      </c>
      <c r="AM74" s="93">
        <f>AM236</f>
        <v>0</v>
      </c>
      <c r="AO74" s="93">
        <f>AO236</f>
        <v>0</v>
      </c>
      <c r="AQ74" s="93">
        <f>AQ236</f>
        <v>0</v>
      </c>
      <c r="AS74" s="93">
        <f>AS236</f>
        <v>0</v>
      </c>
      <c r="AU74" s="93">
        <f>AU236</f>
        <v>0</v>
      </c>
      <c r="AW74" s="93">
        <f>AW236</f>
        <v>0</v>
      </c>
      <c r="AY74" s="93">
        <f>AY236</f>
        <v>0</v>
      </c>
      <c r="BA74" s="93">
        <f>BA236</f>
        <v>0</v>
      </c>
      <c r="BG74" s="103">
        <f t="shared" si="0"/>
        <v>21149146</v>
      </c>
    </row>
    <row r="75" spans="1:59" x14ac:dyDescent="0.3">
      <c r="A75" s="72"/>
      <c r="B75" s="85" t="s">
        <v>2428</v>
      </c>
      <c r="C75" s="72"/>
      <c r="D75" s="93"/>
      <c r="E75" s="93">
        <f>E247</f>
        <v>0</v>
      </c>
      <c r="F75" s="93"/>
      <c r="G75" s="93">
        <f>G247</f>
        <v>0</v>
      </c>
      <c r="H75" s="93"/>
      <c r="I75" s="93">
        <f>I247</f>
        <v>0</v>
      </c>
      <c r="J75" s="93"/>
      <c r="K75" s="93">
        <f>K247</f>
        <v>0</v>
      </c>
      <c r="L75" s="93"/>
      <c r="M75" s="93">
        <f>M247</f>
        <v>167603</v>
      </c>
      <c r="N75" s="93"/>
      <c r="O75" s="93">
        <f>O247</f>
        <v>208899</v>
      </c>
      <c r="P75" s="93"/>
      <c r="Q75" s="93">
        <f>Q247</f>
        <v>15814234</v>
      </c>
      <c r="R75" s="93"/>
      <c r="S75" s="93">
        <f>S247</f>
        <v>16650</v>
      </c>
      <c r="T75" s="93"/>
      <c r="U75" s="93">
        <f>U247</f>
        <v>365788</v>
      </c>
      <c r="V75" s="93"/>
      <c r="W75" s="93">
        <f>W247</f>
        <v>-2826</v>
      </c>
      <c r="X75" s="93"/>
      <c r="Y75" s="93">
        <f>Y247</f>
        <v>0</v>
      </c>
      <c r="Z75" s="93"/>
      <c r="AA75" s="93">
        <f>AA247</f>
        <v>453137</v>
      </c>
      <c r="AB75" s="93"/>
      <c r="AC75" s="93">
        <f>AC247</f>
        <v>0</v>
      </c>
      <c r="AD75" s="93"/>
      <c r="AE75" s="93">
        <f>AE247</f>
        <v>0</v>
      </c>
      <c r="AG75" s="93">
        <f>AG247</f>
        <v>0</v>
      </c>
      <c r="AI75" s="93">
        <f>AI247</f>
        <v>0</v>
      </c>
      <c r="AK75" s="93">
        <f>AK247</f>
        <v>0</v>
      </c>
      <c r="AM75" s="93">
        <f>AM247</f>
        <v>0</v>
      </c>
      <c r="AO75" s="93">
        <f>AO247</f>
        <v>0</v>
      </c>
      <c r="AQ75" s="93">
        <f>AQ247</f>
        <v>0</v>
      </c>
      <c r="AS75" s="93">
        <f>AS247</f>
        <v>0</v>
      </c>
      <c r="AU75" s="93">
        <f>AU247</f>
        <v>0</v>
      </c>
      <c r="AW75" s="93">
        <f>AW247</f>
        <v>0</v>
      </c>
      <c r="AY75" s="93">
        <f>AY247</f>
        <v>0</v>
      </c>
      <c r="BA75" s="93">
        <f>BA247</f>
        <v>0</v>
      </c>
      <c r="BG75" s="103">
        <f t="shared" si="0"/>
        <v>17023485</v>
      </c>
    </row>
    <row r="76" spans="1:59" x14ac:dyDescent="0.3">
      <c r="A76" s="72"/>
      <c r="B76" s="85" t="s">
        <v>2429</v>
      </c>
      <c r="C76" s="72"/>
      <c r="D76" s="93"/>
      <c r="E76" s="93">
        <f>E258</f>
        <v>0</v>
      </c>
      <c r="F76" s="93"/>
      <c r="G76" s="93">
        <f>G258</f>
        <v>0</v>
      </c>
      <c r="H76" s="93"/>
      <c r="I76" s="93">
        <f>I258</f>
        <v>0</v>
      </c>
      <c r="J76" s="93"/>
      <c r="K76" s="93">
        <f>K258</f>
        <v>0</v>
      </c>
      <c r="L76" s="93"/>
      <c r="M76" s="93">
        <f>M258</f>
        <v>165380</v>
      </c>
      <c r="N76" s="93"/>
      <c r="O76" s="93">
        <f>O258</f>
        <v>193257</v>
      </c>
      <c r="P76" s="93"/>
      <c r="Q76" s="93">
        <f>Q258</f>
        <v>14626296</v>
      </c>
      <c r="R76" s="93"/>
      <c r="S76" s="93">
        <f>S258</f>
        <v>15403</v>
      </c>
      <c r="T76" s="93"/>
      <c r="U76" s="93">
        <f>U258</f>
        <v>338311</v>
      </c>
      <c r="V76" s="93"/>
      <c r="W76" s="93">
        <f>W258</f>
        <v>-2614</v>
      </c>
      <c r="X76" s="93"/>
      <c r="Y76" s="93">
        <f>Y258</f>
        <v>0</v>
      </c>
      <c r="Z76" s="93"/>
      <c r="AA76" s="93">
        <f>AA258</f>
        <v>31530</v>
      </c>
      <c r="AB76" s="93"/>
      <c r="AC76" s="93">
        <f>AC258</f>
        <v>1425293</v>
      </c>
      <c r="AD76" s="93"/>
      <c r="AE76" s="93">
        <f>AE258</f>
        <v>0</v>
      </c>
      <c r="AG76" s="93">
        <f>AG258</f>
        <v>0</v>
      </c>
      <c r="AI76" s="93">
        <f>AI258</f>
        <v>0</v>
      </c>
      <c r="AK76" s="93">
        <f>AK258</f>
        <v>0</v>
      </c>
      <c r="AM76" s="93">
        <f>AM258</f>
        <v>0</v>
      </c>
      <c r="AO76" s="93">
        <f>AO258</f>
        <v>0</v>
      </c>
      <c r="AQ76" s="93">
        <f>AQ258</f>
        <v>0</v>
      </c>
      <c r="AS76" s="93">
        <f>AS258</f>
        <v>0</v>
      </c>
      <c r="AU76" s="93">
        <f>AU258</f>
        <v>0</v>
      </c>
      <c r="AW76" s="93">
        <f>AW258</f>
        <v>0</v>
      </c>
      <c r="AY76" s="93">
        <f>AY258</f>
        <v>0</v>
      </c>
      <c r="BA76" s="93">
        <f>BA258</f>
        <v>0</v>
      </c>
      <c r="BG76" s="103">
        <f t="shared" si="0"/>
        <v>16792856</v>
      </c>
    </row>
    <row r="77" spans="1:59" x14ac:dyDescent="0.3">
      <c r="A77" s="72"/>
      <c r="B77" s="85" t="s">
        <v>2430</v>
      </c>
      <c r="E77" s="93">
        <f>E269</f>
        <v>0</v>
      </c>
      <c r="G77" s="93">
        <f>G269</f>
        <v>0</v>
      </c>
      <c r="I77" s="93">
        <f>I269</f>
        <v>0</v>
      </c>
      <c r="K77" s="93">
        <f>K269</f>
        <v>0</v>
      </c>
      <c r="M77" s="93">
        <f>M269</f>
        <v>165343</v>
      </c>
      <c r="O77" s="93">
        <f>O269</f>
        <v>190693</v>
      </c>
      <c r="Q77" s="93">
        <f>Q269</f>
        <v>13531119</v>
      </c>
      <c r="S77" s="93">
        <f>S269</f>
        <v>14246</v>
      </c>
      <c r="U77" s="93">
        <f>U269</f>
        <v>312966</v>
      </c>
      <c r="W77" s="93">
        <f>W269</f>
        <v>-2418</v>
      </c>
      <c r="Y77" s="93">
        <f>Y269</f>
        <v>0</v>
      </c>
      <c r="AA77" s="93">
        <f>AA269</f>
        <v>29162</v>
      </c>
      <c r="AC77" s="93">
        <f>AC269</f>
        <v>99173</v>
      </c>
      <c r="AE77" s="93">
        <f>AE269</f>
        <v>374624</v>
      </c>
      <c r="AG77" s="93">
        <f>AG269</f>
        <v>0</v>
      </c>
      <c r="AI77" s="93">
        <f>AI269</f>
        <v>0</v>
      </c>
      <c r="AK77" s="93">
        <f>AK269</f>
        <v>0</v>
      </c>
      <c r="AM77" s="93">
        <f>AM269</f>
        <v>0</v>
      </c>
      <c r="AO77" s="93">
        <f>AO269</f>
        <v>0</v>
      </c>
      <c r="AQ77" s="93">
        <f>AQ269</f>
        <v>0</v>
      </c>
      <c r="AS77" s="93">
        <f>AS269</f>
        <v>0</v>
      </c>
      <c r="AU77" s="93">
        <f>AU269</f>
        <v>0</v>
      </c>
      <c r="AW77" s="93">
        <f>AW269</f>
        <v>0</v>
      </c>
      <c r="AY77" s="93">
        <f>AY269</f>
        <v>0</v>
      </c>
      <c r="BA77" s="93">
        <f>BA269</f>
        <v>0</v>
      </c>
      <c r="BG77" s="103">
        <f t="shared" si="0"/>
        <v>14714908</v>
      </c>
    </row>
    <row r="78" spans="1:59" x14ac:dyDescent="0.3">
      <c r="A78" s="72"/>
      <c r="B78" s="85" t="s">
        <v>2431</v>
      </c>
      <c r="E78" s="93">
        <f>E280</f>
        <v>0</v>
      </c>
      <c r="G78" s="93">
        <f>G280</f>
        <v>0</v>
      </c>
      <c r="I78" s="93">
        <f>I280</f>
        <v>0</v>
      </c>
      <c r="K78" s="93">
        <f>K280</f>
        <v>0</v>
      </c>
      <c r="M78" s="93">
        <f>M280</f>
        <v>165380</v>
      </c>
      <c r="O78" s="93">
        <f>O280</f>
        <v>190650</v>
      </c>
      <c r="Q78" s="93">
        <f>Q280</f>
        <v>13351582</v>
      </c>
      <c r="S78" s="93">
        <f>S280</f>
        <v>13179</v>
      </c>
      <c r="U78" s="93">
        <f>U280</f>
        <v>289456</v>
      </c>
      <c r="W78" s="93">
        <f>W280</f>
        <v>-2237</v>
      </c>
      <c r="Y78" s="93">
        <f>Y280</f>
        <v>0</v>
      </c>
      <c r="AA78" s="93">
        <f>AA280</f>
        <v>26979</v>
      </c>
      <c r="AC78" s="93">
        <f>AC280</f>
        <v>91727</v>
      </c>
      <c r="AE78" s="93">
        <f>AE280</f>
        <v>26067</v>
      </c>
      <c r="AG78" s="93">
        <f>AG280</f>
        <v>476175</v>
      </c>
      <c r="AI78" s="93">
        <f>AI280</f>
        <v>0</v>
      </c>
      <c r="AK78" s="93">
        <f>AK280</f>
        <v>0</v>
      </c>
      <c r="AM78" s="93">
        <f>AM280</f>
        <v>0</v>
      </c>
      <c r="AO78" s="93">
        <f>AO280</f>
        <v>0</v>
      </c>
      <c r="AQ78" s="93">
        <f>AQ280</f>
        <v>0</v>
      </c>
      <c r="AS78" s="93">
        <f>AS280</f>
        <v>0</v>
      </c>
      <c r="AU78" s="93">
        <f>AU280</f>
        <v>0</v>
      </c>
      <c r="AW78" s="93">
        <f>AW280</f>
        <v>0</v>
      </c>
      <c r="AY78" s="93">
        <f>AY280</f>
        <v>0</v>
      </c>
      <c r="BA78" s="93">
        <f>BA280</f>
        <v>0</v>
      </c>
      <c r="BG78" s="103">
        <f t="shared" si="0"/>
        <v>14628958</v>
      </c>
    </row>
    <row r="79" spans="1:59" x14ac:dyDescent="0.3">
      <c r="A79" s="72"/>
      <c r="B79" s="85" t="s">
        <v>2432</v>
      </c>
      <c r="E79" s="93">
        <f>E291</f>
        <v>0</v>
      </c>
      <c r="G79" s="93">
        <f>G291</f>
        <v>0</v>
      </c>
      <c r="I79" s="93">
        <f>I291</f>
        <v>0</v>
      </c>
      <c r="K79" s="93">
        <f>K291</f>
        <v>0</v>
      </c>
      <c r="M79" s="93">
        <f>M291</f>
        <v>165343</v>
      </c>
      <c r="O79" s="93">
        <f>O291</f>
        <v>190693</v>
      </c>
      <c r="Q79" s="93">
        <f>Q291</f>
        <v>13348590</v>
      </c>
      <c r="S79" s="93">
        <f>S291</f>
        <v>13004</v>
      </c>
      <c r="U79" s="93">
        <f>U291</f>
        <v>267782</v>
      </c>
      <c r="W79" s="93">
        <f>W291</f>
        <v>-2069</v>
      </c>
      <c r="Y79" s="93">
        <f>Y291</f>
        <v>0</v>
      </c>
      <c r="AA79" s="93">
        <f>AA291</f>
        <v>24952</v>
      </c>
      <c r="AC79" s="93">
        <f>AC291</f>
        <v>84858</v>
      </c>
      <c r="AE79" s="93">
        <f>AE291</f>
        <v>24109</v>
      </c>
      <c r="AG79" s="93">
        <f>AG291</f>
        <v>33133</v>
      </c>
      <c r="AI79" s="93">
        <f>AI291</f>
        <v>454216</v>
      </c>
      <c r="AK79" s="93">
        <f>AK291</f>
        <v>0</v>
      </c>
      <c r="AM79" s="93">
        <f>AM291</f>
        <v>0</v>
      </c>
      <c r="AO79" s="93">
        <f>AO291</f>
        <v>0</v>
      </c>
      <c r="AQ79" s="93">
        <f>AQ291</f>
        <v>0</v>
      </c>
      <c r="AS79" s="93">
        <f>AS291</f>
        <v>0</v>
      </c>
      <c r="AU79" s="93">
        <f>AU291</f>
        <v>0</v>
      </c>
      <c r="AW79" s="93">
        <f>AW291</f>
        <v>0</v>
      </c>
      <c r="AY79" s="93">
        <f>AY291</f>
        <v>0</v>
      </c>
      <c r="BA79" s="93">
        <f>BA291</f>
        <v>0</v>
      </c>
      <c r="BG79" s="103">
        <f t="shared" si="0"/>
        <v>14604611</v>
      </c>
    </row>
    <row r="80" spans="1:59" x14ac:dyDescent="0.3">
      <c r="A80" s="72"/>
      <c r="B80" s="85" t="s">
        <v>2433</v>
      </c>
      <c r="E80" s="93">
        <f>E302</f>
        <v>0</v>
      </c>
      <c r="G80" s="93">
        <f>G302</f>
        <v>0</v>
      </c>
      <c r="I80" s="93">
        <f>I302</f>
        <v>0</v>
      </c>
      <c r="K80" s="93">
        <f>K302</f>
        <v>0</v>
      </c>
      <c r="M80" s="93">
        <f t="shared" ref="M80:AO80" si="1">M302</f>
        <v>165380</v>
      </c>
      <c r="N80" s="93">
        <f t="shared" si="1"/>
        <v>0</v>
      </c>
      <c r="O80" s="93">
        <f t="shared" si="1"/>
        <v>190650</v>
      </c>
      <c r="P80" s="93">
        <f t="shared" si="1"/>
        <v>0</v>
      </c>
      <c r="Q80" s="93">
        <f t="shared" si="1"/>
        <v>13351582</v>
      </c>
      <c r="R80" s="93">
        <f t="shared" si="1"/>
        <v>0</v>
      </c>
      <c r="S80" s="93">
        <f t="shared" si="1"/>
        <v>13002</v>
      </c>
      <c r="T80" s="93">
        <f t="shared" si="1"/>
        <v>0</v>
      </c>
      <c r="U80" s="93">
        <f t="shared" si="1"/>
        <v>264229</v>
      </c>
      <c r="V80" s="93">
        <f t="shared" si="1"/>
        <v>0</v>
      </c>
      <c r="W80" s="93">
        <f t="shared" si="1"/>
        <v>-1914</v>
      </c>
      <c r="X80" s="93">
        <f t="shared" si="1"/>
        <v>0</v>
      </c>
      <c r="Y80" s="93">
        <f t="shared" si="1"/>
        <v>0</v>
      </c>
      <c r="Z80" s="93">
        <f t="shared" si="1"/>
        <v>0</v>
      </c>
      <c r="AA80" s="93">
        <f t="shared" si="1"/>
        <v>23083</v>
      </c>
      <c r="AB80" s="93">
        <f t="shared" si="1"/>
        <v>0</v>
      </c>
      <c r="AC80" s="93">
        <f t="shared" si="1"/>
        <v>78484</v>
      </c>
      <c r="AD80" s="93">
        <f t="shared" si="1"/>
        <v>0</v>
      </c>
      <c r="AE80" s="93">
        <f t="shared" si="1"/>
        <v>22304</v>
      </c>
      <c r="AF80" s="93">
        <f t="shared" si="1"/>
        <v>0</v>
      </c>
      <c r="AG80" s="93">
        <f t="shared" si="1"/>
        <v>30645</v>
      </c>
      <c r="AH80" s="93">
        <f t="shared" si="1"/>
        <v>0</v>
      </c>
      <c r="AI80" s="93">
        <f t="shared" si="1"/>
        <v>31605</v>
      </c>
      <c r="AJ80" s="93">
        <f t="shared" si="1"/>
        <v>0</v>
      </c>
      <c r="AK80" s="93">
        <f t="shared" si="1"/>
        <v>315645</v>
      </c>
      <c r="AL80" s="93">
        <f t="shared" si="1"/>
        <v>0</v>
      </c>
      <c r="AM80" s="93">
        <f t="shared" si="1"/>
        <v>0</v>
      </c>
      <c r="AN80" s="93">
        <f t="shared" si="1"/>
        <v>0</v>
      </c>
      <c r="AO80" s="93">
        <f t="shared" si="1"/>
        <v>0</v>
      </c>
      <c r="AQ80" s="93">
        <f>AQ302</f>
        <v>0</v>
      </c>
      <c r="AS80" s="93">
        <f>AS302</f>
        <v>0</v>
      </c>
      <c r="AU80" s="93">
        <f>AU302</f>
        <v>0</v>
      </c>
      <c r="AW80" s="93">
        <f>AW302</f>
        <v>0</v>
      </c>
      <c r="AY80" s="93">
        <f>AY302</f>
        <v>0</v>
      </c>
      <c r="BA80" s="93">
        <f>BA302</f>
        <v>0</v>
      </c>
      <c r="BG80" s="103">
        <f t="shared" si="0"/>
        <v>14484695</v>
      </c>
    </row>
    <row r="81" spans="1:59" x14ac:dyDescent="0.3">
      <c r="A81" s="72"/>
      <c r="B81" s="85" t="s">
        <v>2434</v>
      </c>
      <c r="E81" s="93">
        <f>E313</f>
        <v>0</v>
      </c>
      <c r="G81" s="93">
        <f>G313</f>
        <v>0</v>
      </c>
      <c r="I81" s="93">
        <f>I313</f>
        <v>0</v>
      </c>
      <c r="K81" s="93">
        <f>K313</f>
        <v>0</v>
      </c>
      <c r="M81" s="93">
        <f>M313</f>
        <v>165343</v>
      </c>
      <c r="N81" s="93"/>
      <c r="O81" s="93">
        <f t="shared" ref="O81:AO81" si="2">O313</f>
        <v>190693</v>
      </c>
      <c r="P81" s="93">
        <f t="shared" si="2"/>
        <v>0</v>
      </c>
      <c r="Q81" s="93">
        <f t="shared" si="2"/>
        <v>13348590</v>
      </c>
      <c r="R81" s="93">
        <f t="shared" si="2"/>
        <v>0</v>
      </c>
      <c r="S81" s="93">
        <f t="shared" si="2"/>
        <v>13004</v>
      </c>
      <c r="T81" s="93">
        <f t="shared" si="2"/>
        <v>0</v>
      </c>
      <c r="U81" s="93">
        <f t="shared" si="2"/>
        <v>264170</v>
      </c>
      <c r="V81" s="93">
        <f t="shared" si="2"/>
        <v>0</v>
      </c>
      <c r="W81" s="93">
        <f t="shared" si="2"/>
        <v>-1888</v>
      </c>
      <c r="X81" s="93">
        <f t="shared" si="2"/>
        <v>0</v>
      </c>
      <c r="Y81" s="93">
        <f t="shared" si="2"/>
        <v>0</v>
      </c>
      <c r="Z81" s="93">
        <f t="shared" si="2"/>
        <v>0</v>
      </c>
      <c r="AA81" s="93">
        <f t="shared" si="2"/>
        <v>21349</v>
      </c>
      <c r="AB81" s="93">
        <f t="shared" si="2"/>
        <v>0</v>
      </c>
      <c r="AC81" s="93">
        <f t="shared" si="2"/>
        <v>72604</v>
      </c>
      <c r="AD81" s="93">
        <f t="shared" si="2"/>
        <v>0</v>
      </c>
      <c r="AE81" s="93">
        <f t="shared" si="2"/>
        <v>20629</v>
      </c>
      <c r="AF81" s="93">
        <f t="shared" si="2"/>
        <v>0</v>
      </c>
      <c r="AG81" s="93">
        <f t="shared" si="2"/>
        <v>28350</v>
      </c>
      <c r="AH81" s="93">
        <f t="shared" si="2"/>
        <v>0</v>
      </c>
      <c r="AI81" s="93">
        <f t="shared" si="2"/>
        <v>29232</v>
      </c>
      <c r="AJ81" s="93">
        <f t="shared" si="2"/>
        <v>0</v>
      </c>
      <c r="AK81" s="93">
        <f t="shared" si="2"/>
        <v>21963</v>
      </c>
      <c r="AL81" s="93">
        <f t="shared" si="2"/>
        <v>0</v>
      </c>
      <c r="AM81" s="93">
        <f t="shared" si="2"/>
        <v>13700</v>
      </c>
      <c r="AN81" s="93">
        <f t="shared" si="2"/>
        <v>0</v>
      </c>
      <c r="AO81" s="93">
        <f t="shared" si="2"/>
        <v>0</v>
      </c>
      <c r="AQ81" s="93">
        <f>AQ313</f>
        <v>0</v>
      </c>
      <c r="AS81" s="93">
        <f>AS313</f>
        <v>0</v>
      </c>
      <c r="AU81" s="93">
        <f>AU313</f>
        <v>0</v>
      </c>
      <c r="AW81" s="93">
        <f>AW313</f>
        <v>0</v>
      </c>
      <c r="AY81" s="93">
        <f>AY313</f>
        <v>0</v>
      </c>
      <c r="BA81" s="93">
        <f>BA313</f>
        <v>0</v>
      </c>
      <c r="BG81" s="103">
        <f t="shared" si="0"/>
        <v>14187739</v>
      </c>
    </row>
    <row r="82" spans="1:59" x14ac:dyDescent="0.3">
      <c r="A82" s="72"/>
      <c r="B82" s="85" t="s">
        <v>2435</v>
      </c>
      <c r="E82" s="93">
        <f>E324</f>
        <v>0</v>
      </c>
      <c r="G82" s="93">
        <f>G324</f>
        <v>0</v>
      </c>
      <c r="I82" s="93">
        <f>I324</f>
        <v>0</v>
      </c>
      <c r="K82" s="93">
        <f>K324</f>
        <v>0</v>
      </c>
      <c r="M82" s="93">
        <f>M324</f>
        <v>165380</v>
      </c>
      <c r="N82" s="93"/>
      <c r="O82" s="93">
        <f>O324</f>
        <v>190650</v>
      </c>
      <c r="P82" s="93"/>
      <c r="Q82" s="93">
        <f>Q324</f>
        <v>13351582</v>
      </c>
      <c r="R82" s="93"/>
      <c r="S82" s="93">
        <f>S324</f>
        <v>13002</v>
      </c>
      <c r="T82" s="93"/>
      <c r="U82" s="93">
        <f>U324</f>
        <v>264229</v>
      </c>
      <c r="V82" s="93"/>
      <c r="W82" s="93">
        <f>W324</f>
        <v>-1888</v>
      </c>
      <c r="X82" s="93"/>
      <c r="Y82" s="93">
        <f>Y324</f>
        <v>0</v>
      </c>
      <c r="Z82" s="93"/>
      <c r="AA82" s="93">
        <f>AA324</f>
        <v>19750</v>
      </c>
      <c r="AB82" s="93"/>
      <c r="AC82" s="93">
        <f>AC324</f>
        <v>67150</v>
      </c>
      <c r="AD82" s="93"/>
      <c r="AE82" s="93">
        <f>AE324</f>
        <v>19083</v>
      </c>
      <c r="AF82" s="93"/>
      <c r="AG82" s="93">
        <f>AG324</f>
        <v>26221</v>
      </c>
      <c r="AH82" s="93"/>
      <c r="AI82" s="93">
        <f>AI324</f>
        <v>27043</v>
      </c>
      <c r="AJ82" s="93"/>
      <c r="AK82" s="93">
        <f>AK324</f>
        <v>20314</v>
      </c>
      <c r="AL82" s="93"/>
      <c r="AM82" s="93">
        <f>AM324</f>
        <v>26374</v>
      </c>
      <c r="AN82" s="93"/>
      <c r="AO82" s="93">
        <f>AO324</f>
        <v>65746</v>
      </c>
      <c r="AQ82" s="93">
        <f>AQ324</f>
        <v>0</v>
      </c>
      <c r="AS82" s="93">
        <f>AS324</f>
        <v>0</v>
      </c>
      <c r="AU82" s="93">
        <f>AU324</f>
        <v>0</v>
      </c>
      <c r="AW82" s="93">
        <f>AW324</f>
        <v>0</v>
      </c>
      <c r="AY82" s="93">
        <f>AY324</f>
        <v>0</v>
      </c>
      <c r="BA82" s="93">
        <f>BA324</f>
        <v>0</v>
      </c>
      <c r="BG82" s="103">
        <f t="shared" si="0"/>
        <v>14254636</v>
      </c>
    </row>
    <row r="83" spans="1:59" x14ac:dyDescent="0.3">
      <c r="A83" s="72"/>
      <c r="B83" s="85" t="s">
        <v>2436</v>
      </c>
      <c r="E83" s="93">
        <f>E335</f>
        <v>0</v>
      </c>
      <c r="G83" s="93">
        <f>G335</f>
        <v>0</v>
      </c>
      <c r="I83" s="93">
        <f>I335</f>
        <v>0</v>
      </c>
      <c r="K83" s="93">
        <f>K335</f>
        <v>0</v>
      </c>
      <c r="M83" s="93">
        <f>M335</f>
        <v>165343</v>
      </c>
      <c r="N83" s="93"/>
      <c r="O83" s="93">
        <f>O335</f>
        <v>190693</v>
      </c>
      <c r="P83" s="93"/>
      <c r="Q83" s="93">
        <f>Q335</f>
        <v>13348590</v>
      </c>
      <c r="R83" s="93"/>
      <c r="S83" s="93">
        <f>S335</f>
        <v>13004</v>
      </c>
      <c r="T83" s="93"/>
      <c r="U83" s="93">
        <f>U335</f>
        <v>264170</v>
      </c>
      <c r="V83" s="93"/>
      <c r="W83" s="93">
        <f>W335</f>
        <v>-1888</v>
      </c>
      <c r="X83" s="93"/>
      <c r="Y83" s="93">
        <f>Y335</f>
        <v>0</v>
      </c>
      <c r="Z83" s="93"/>
      <c r="AA83" s="93">
        <f>AA335</f>
        <v>19488</v>
      </c>
      <c r="AB83" s="93"/>
      <c r="AC83" s="93">
        <f>AC335</f>
        <v>62122</v>
      </c>
      <c r="AD83" s="93"/>
      <c r="AE83" s="93">
        <f>AE335</f>
        <v>17650</v>
      </c>
      <c r="AF83" s="93"/>
      <c r="AG83" s="93">
        <f>AG335</f>
        <v>24256</v>
      </c>
      <c r="AH83" s="93"/>
      <c r="AI83" s="93">
        <f>AI335</f>
        <v>25011</v>
      </c>
      <c r="AJ83" s="93"/>
      <c r="AK83" s="93">
        <f>AK335</f>
        <v>18793</v>
      </c>
      <c r="AL83" s="93"/>
      <c r="AM83" s="93">
        <f>AM335</f>
        <v>24394</v>
      </c>
      <c r="AN83" s="93"/>
      <c r="AO83" s="93">
        <f>AO335</f>
        <v>126566</v>
      </c>
      <c r="AQ83" s="93">
        <f>AQ335</f>
        <v>31785</v>
      </c>
      <c r="AS83" s="93">
        <f>AS335</f>
        <v>0</v>
      </c>
      <c r="AU83" s="93">
        <f>AU335</f>
        <v>0</v>
      </c>
      <c r="AW83" s="93">
        <f>AW335</f>
        <v>0</v>
      </c>
      <c r="AY83" s="93">
        <f>AY335</f>
        <v>0</v>
      </c>
      <c r="BA83" s="93">
        <f>BA335</f>
        <v>0</v>
      </c>
      <c r="BG83" s="103">
        <f t="shared" si="0"/>
        <v>14329977</v>
      </c>
    </row>
    <row r="84" spans="1:59" x14ac:dyDescent="0.3">
      <c r="A84" s="72"/>
      <c r="B84" s="85" t="s">
        <v>2437</v>
      </c>
      <c r="E84" s="93">
        <f>E346</f>
        <v>0</v>
      </c>
      <c r="F84" s="93">
        <f t="shared" ref="F84:AU84" si="3">F346</f>
        <v>0</v>
      </c>
      <c r="G84" s="93">
        <f t="shared" si="3"/>
        <v>0</v>
      </c>
      <c r="H84" s="93">
        <f t="shared" si="3"/>
        <v>0</v>
      </c>
      <c r="I84" s="93">
        <f t="shared" si="3"/>
        <v>0</v>
      </c>
      <c r="J84" s="93">
        <f t="shared" si="3"/>
        <v>0</v>
      </c>
      <c r="K84" s="93">
        <f t="shared" si="3"/>
        <v>0</v>
      </c>
      <c r="L84" s="93">
        <f t="shared" si="3"/>
        <v>0</v>
      </c>
      <c r="M84" s="93">
        <f t="shared" si="3"/>
        <v>165380</v>
      </c>
      <c r="N84" s="93">
        <f t="shared" si="3"/>
        <v>0</v>
      </c>
      <c r="O84" s="93">
        <f t="shared" si="3"/>
        <v>190650</v>
      </c>
      <c r="P84" s="93">
        <f t="shared" si="3"/>
        <v>0</v>
      </c>
      <c r="Q84" s="93">
        <f t="shared" si="3"/>
        <v>13351582</v>
      </c>
      <c r="R84" s="93">
        <f t="shared" si="3"/>
        <v>0</v>
      </c>
      <c r="S84" s="93">
        <f t="shared" si="3"/>
        <v>13002</v>
      </c>
      <c r="T84" s="93">
        <f t="shared" si="3"/>
        <v>0</v>
      </c>
      <c r="U84" s="93">
        <f t="shared" si="3"/>
        <v>264229</v>
      </c>
      <c r="V84" s="93">
        <f t="shared" si="3"/>
        <v>0</v>
      </c>
      <c r="W84" s="93">
        <f t="shared" si="3"/>
        <v>-1888</v>
      </c>
      <c r="X84" s="93">
        <f t="shared" si="3"/>
        <v>0</v>
      </c>
      <c r="Y84" s="93">
        <f t="shared" si="3"/>
        <v>0</v>
      </c>
      <c r="Z84" s="93">
        <f t="shared" si="3"/>
        <v>0</v>
      </c>
      <c r="AA84" s="93">
        <f t="shared" si="3"/>
        <v>19484</v>
      </c>
      <c r="AB84" s="93">
        <f t="shared" si="3"/>
        <v>0</v>
      </c>
      <c r="AC84" s="93">
        <f t="shared" si="3"/>
        <v>61298</v>
      </c>
      <c r="AD84" s="93">
        <f t="shared" si="3"/>
        <v>0</v>
      </c>
      <c r="AE84" s="93">
        <f t="shared" si="3"/>
        <v>16328</v>
      </c>
      <c r="AF84" s="93">
        <f t="shared" si="3"/>
        <v>0</v>
      </c>
      <c r="AG84" s="93">
        <f t="shared" si="3"/>
        <v>22434</v>
      </c>
      <c r="AH84" s="93">
        <f t="shared" si="3"/>
        <v>0</v>
      </c>
      <c r="AI84" s="93">
        <f t="shared" si="3"/>
        <v>23138</v>
      </c>
      <c r="AJ84" s="93">
        <f t="shared" si="3"/>
        <v>0</v>
      </c>
      <c r="AK84" s="93">
        <f t="shared" si="3"/>
        <v>17381</v>
      </c>
      <c r="AL84" s="93">
        <f t="shared" si="3"/>
        <v>0</v>
      </c>
      <c r="AM84" s="93">
        <f t="shared" si="3"/>
        <v>22567</v>
      </c>
      <c r="AN84" s="93">
        <f t="shared" si="3"/>
        <v>0</v>
      </c>
      <c r="AO84" s="93">
        <f t="shared" si="3"/>
        <v>117063</v>
      </c>
      <c r="AP84" s="93">
        <f t="shared" si="3"/>
        <v>0</v>
      </c>
      <c r="AQ84" s="93">
        <f t="shared" si="3"/>
        <v>61189</v>
      </c>
      <c r="AR84" s="93">
        <f t="shared" si="3"/>
        <v>0</v>
      </c>
      <c r="AS84" s="93">
        <f t="shared" si="3"/>
        <v>19645</v>
      </c>
      <c r="AT84" s="93">
        <f t="shared" si="3"/>
        <v>0</v>
      </c>
      <c r="AU84" s="93">
        <f t="shared" si="3"/>
        <v>0</v>
      </c>
      <c r="AV84" s="93">
        <f>AV346</f>
        <v>0</v>
      </c>
      <c r="AW84" s="93">
        <f>AW346</f>
        <v>0</v>
      </c>
      <c r="AY84" s="93">
        <f>AY346</f>
        <v>0</v>
      </c>
      <c r="BA84" s="93">
        <f>BA346</f>
        <v>0</v>
      </c>
      <c r="BG84" s="103">
        <f t="shared" si="0"/>
        <v>14363482</v>
      </c>
    </row>
    <row r="85" spans="1:59" x14ac:dyDescent="0.3">
      <c r="A85" s="72"/>
      <c r="B85" s="85" t="s">
        <v>2438</v>
      </c>
      <c r="E85" s="93">
        <f>E357</f>
        <v>0</v>
      </c>
      <c r="F85" s="93">
        <f t="shared" ref="F85:AY85" si="4">F357</f>
        <v>0</v>
      </c>
      <c r="G85" s="93">
        <f t="shared" si="4"/>
        <v>0</v>
      </c>
      <c r="H85" s="93">
        <f t="shared" si="4"/>
        <v>0</v>
      </c>
      <c r="I85" s="93">
        <f t="shared" si="4"/>
        <v>0</v>
      </c>
      <c r="J85" s="93">
        <f t="shared" si="4"/>
        <v>0</v>
      </c>
      <c r="K85" s="93">
        <f t="shared" si="4"/>
        <v>0</v>
      </c>
      <c r="L85" s="93">
        <f t="shared" si="4"/>
        <v>0</v>
      </c>
      <c r="M85" s="93">
        <f t="shared" si="4"/>
        <v>165343</v>
      </c>
      <c r="N85" s="93">
        <f t="shared" si="4"/>
        <v>0</v>
      </c>
      <c r="O85" s="93">
        <f t="shared" si="4"/>
        <v>190693</v>
      </c>
      <c r="P85" s="93">
        <f t="shared" si="4"/>
        <v>0</v>
      </c>
      <c r="Q85" s="93">
        <f t="shared" si="4"/>
        <v>13348590</v>
      </c>
      <c r="R85" s="93">
        <f t="shared" si="4"/>
        <v>0</v>
      </c>
      <c r="S85" s="93">
        <f t="shared" si="4"/>
        <v>13004</v>
      </c>
      <c r="T85" s="93">
        <f t="shared" si="4"/>
        <v>0</v>
      </c>
      <c r="U85" s="93">
        <f t="shared" si="4"/>
        <v>264170</v>
      </c>
      <c r="V85" s="93">
        <f t="shared" si="4"/>
        <v>0</v>
      </c>
      <c r="W85" s="93">
        <f t="shared" si="4"/>
        <v>-1888</v>
      </c>
      <c r="X85" s="93">
        <f t="shared" si="4"/>
        <v>0</v>
      </c>
      <c r="Y85" s="93">
        <f t="shared" si="4"/>
        <v>0</v>
      </c>
      <c r="Z85" s="93">
        <f t="shared" si="4"/>
        <v>0</v>
      </c>
      <c r="AA85" s="93">
        <f t="shared" si="4"/>
        <v>19488</v>
      </c>
      <c r="AB85" s="93">
        <f t="shared" si="4"/>
        <v>0</v>
      </c>
      <c r="AC85" s="93">
        <f t="shared" si="4"/>
        <v>61284</v>
      </c>
      <c r="AD85" s="93">
        <f t="shared" si="4"/>
        <v>0</v>
      </c>
      <c r="AE85" s="93">
        <f t="shared" si="4"/>
        <v>16112</v>
      </c>
      <c r="AF85" s="93">
        <f t="shared" si="4"/>
        <v>0</v>
      </c>
      <c r="AG85" s="93">
        <f t="shared" si="4"/>
        <v>20754</v>
      </c>
      <c r="AH85" s="93">
        <f t="shared" si="4"/>
        <v>0</v>
      </c>
      <c r="AI85" s="93">
        <f t="shared" si="4"/>
        <v>21400</v>
      </c>
      <c r="AJ85" s="93">
        <f t="shared" si="4"/>
        <v>0</v>
      </c>
      <c r="AK85" s="93">
        <f t="shared" si="4"/>
        <v>16079</v>
      </c>
      <c r="AL85" s="93">
        <f t="shared" si="4"/>
        <v>0</v>
      </c>
      <c r="AM85" s="93">
        <f t="shared" si="4"/>
        <v>20872</v>
      </c>
      <c r="AN85" s="93">
        <f t="shared" si="4"/>
        <v>0</v>
      </c>
      <c r="AO85" s="93">
        <f t="shared" si="4"/>
        <v>108297</v>
      </c>
      <c r="AP85" s="93">
        <f t="shared" si="4"/>
        <v>0</v>
      </c>
      <c r="AQ85" s="93">
        <f t="shared" si="4"/>
        <v>56595</v>
      </c>
      <c r="AR85" s="93">
        <f t="shared" si="4"/>
        <v>0</v>
      </c>
      <c r="AS85" s="93">
        <f t="shared" si="4"/>
        <v>37818</v>
      </c>
      <c r="AT85" s="93">
        <f t="shared" si="4"/>
        <v>0</v>
      </c>
      <c r="AU85" s="93">
        <f t="shared" si="4"/>
        <v>76169</v>
      </c>
      <c r="AV85" s="93">
        <f t="shared" si="4"/>
        <v>0</v>
      </c>
      <c r="AW85" s="93">
        <f t="shared" si="4"/>
        <v>0</v>
      </c>
      <c r="AY85" s="93">
        <f t="shared" si="4"/>
        <v>0</v>
      </c>
      <c r="BA85" s="93">
        <f t="shared" ref="BA85" si="5">BA357</f>
        <v>0</v>
      </c>
      <c r="BG85" s="103">
        <f t="shared" si="0"/>
        <v>14434780</v>
      </c>
    </row>
    <row r="86" spans="1:59" x14ac:dyDescent="0.3">
      <c r="A86" s="72"/>
      <c r="B86" s="85" t="s">
        <v>2439</v>
      </c>
      <c r="E86" s="93">
        <f>E368</f>
        <v>0</v>
      </c>
      <c r="F86" s="93">
        <f t="shared" ref="F86:BA86" si="6">F368</f>
        <v>0</v>
      </c>
      <c r="G86" s="93">
        <f t="shared" si="6"/>
        <v>0</v>
      </c>
      <c r="H86" s="93">
        <f t="shared" si="6"/>
        <v>0</v>
      </c>
      <c r="I86" s="93">
        <f t="shared" si="6"/>
        <v>0</v>
      </c>
      <c r="J86" s="93">
        <f t="shared" si="6"/>
        <v>0</v>
      </c>
      <c r="K86" s="93">
        <f t="shared" si="6"/>
        <v>0</v>
      </c>
      <c r="L86" s="93">
        <f t="shared" si="6"/>
        <v>0</v>
      </c>
      <c r="M86" s="93">
        <f t="shared" si="6"/>
        <v>165380</v>
      </c>
      <c r="N86" s="93">
        <f t="shared" si="6"/>
        <v>0</v>
      </c>
      <c r="O86" s="93">
        <f t="shared" si="6"/>
        <v>190650</v>
      </c>
      <c r="P86" s="93">
        <f t="shared" si="6"/>
        <v>0</v>
      </c>
      <c r="Q86" s="93">
        <f t="shared" si="6"/>
        <v>13351582</v>
      </c>
      <c r="R86" s="93">
        <f t="shared" si="6"/>
        <v>0</v>
      </c>
      <c r="S86" s="93">
        <f t="shared" si="6"/>
        <v>13002</v>
      </c>
      <c r="T86" s="93">
        <f t="shared" si="6"/>
        <v>0</v>
      </c>
      <c r="U86" s="93">
        <f t="shared" si="6"/>
        <v>264229</v>
      </c>
      <c r="V86" s="93">
        <f t="shared" si="6"/>
        <v>0</v>
      </c>
      <c r="W86" s="93">
        <f t="shared" si="6"/>
        <v>-1888</v>
      </c>
      <c r="X86" s="93">
        <f t="shared" si="6"/>
        <v>0</v>
      </c>
      <c r="Y86" s="93">
        <f t="shared" si="6"/>
        <v>0</v>
      </c>
      <c r="Z86" s="93">
        <f t="shared" si="6"/>
        <v>0</v>
      </c>
      <c r="AA86" s="93">
        <f t="shared" si="6"/>
        <v>19484</v>
      </c>
      <c r="AB86" s="93">
        <f t="shared" si="6"/>
        <v>0</v>
      </c>
      <c r="AC86" s="93">
        <f t="shared" si="6"/>
        <v>61298</v>
      </c>
      <c r="AD86" s="93">
        <f t="shared" si="6"/>
        <v>0</v>
      </c>
      <c r="AE86" s="93">
        <f t="shared" si="6"/>
        <v>16108</v>
      </c>
      <c r="AF86" s="93">
        <f t="shared" si="6"/>
        <v>0</v>
      </c>
      <c r="AG86" s="93">
        <f t="shared" si="6"/>
        <v>20479</v>
      </c>
      <c r="AH86" s="93">
        <f t="shared" si="6"/>
        <v>0</v>
      </c>
      <c r="AI86" s="93">
        <f t="shared" si="6"/>
        <v>19797</v>
      </c>
      <c r="AJ86" s="93">
        <f t="shared" si="6"/>
        <v>0</v>
      </c>
      <c r="AK86" s="93">
        <f t="shared" si="6"/>
        <v>14871</v>
      </c>
      <c r="AL86" s="93">
        <f t="shared" si="6"/>
        <v>0</v>
      </c>
      <c r="AM86" s="93">
        <f t="shared" si="6"/>
        <v>19308</v>
      </c>
      <c r="AN86" s="93">
        <f t="shared" si="6"/>
        <v>0</v>
      </c>
      <c r="AO86" s="93">
        <f t="shared" si="6"/>
        <v>100162</v>
      </c>
      <c r="AP86" s="93">
        <f t="shared" si="6"/>
        <v>0</v>
      </c>
      <c r="AQ86" s="93">
        <f t="shared" si="6"/>
        <v>52357</v>
      </c>
      <c r="AR86" s="93">
        <f t="shared" si="6"/>
        <v>0</v>
      </c>
      <c r="AS86" s="93">
        <f t="shared" si="6"/>
        <v>34978</v>
      </c>
      <c r="AT86" s="93">
        <f t="shared" si="6"/>
        <v>0</v>
      </c>
      <c r="AU86" s="93">
        <f t="shared" si="6"/>
        <v>146630</v>
      </c>
      <c r="AV86" s="93">
        <f t="shared" si="6"/>
        <v>0</v>
      </c>
      <c r="AW86" s="93">
        <f t="shared" si="6"/>
        <v>95416</v>
      </c>
      <c r="AX86" s="93">
        <f t="shared" si="6"/>
        <v>0</v>
      </c>
      <c r="AY86" s="93">
        <f t="shared" si="6"/>
        <v>0</v>
      </c>
      <c r="AZ86" s="93">
        <f t="shared" si="6"/>
        <v>0</v>
      </c>
      <c r="BA86" s="93">
        <f t="shared" si="6"/>
        <v>0</v>
      </c>
      <c r="BG86" s="103">
        <f t="shared" si="0"/>
        <v>14583843</v>
      </c>
    </row>
    <row r="87" spans="1:59" x14ac:dyDescent="0.3">
      <c r="A87" s="72"/>
      <c r="B87" s="85" t="s">
        <v>2440</v>
      </c>
      <c r="E87" s="93">
        <f>E379</f>
        <v>0</v>
      </c>
      <c r="F87" s="93">
        <f t="shared" ref="F87:BA87" si="7">F379</f>
        <v>0</v>
      </c>
      <c r="G87" s="93">
        <f t="shared" si="7"/>
        <v>0</v>
      </c>
      <c r="H87" s="93">
        <f t="shared" si="7"/>
        <v>0</v>
      </c>
      <c r="I87" s="93">
        <f t="shared" si="7"/>
        <v>0</v>
      </c>
      <c r="J87" s="93">
        <f t="shared" si="7"/>
        <v>0</v>
      </c>
      <c r="K87" s="93">
        <f t="shared" si="7"/>
        <v>0</v>
      </c>
      <c r="L87" s="93">
        <f t="shared" si="7"/>
        <v>0</v>
      </c>
      <c r="M87" s="93">
        <f t="shared" si="7"/>
        <v>165343</v>
      </c>
      <c r="N87" s="93">
        <f t="shared" si="7"/>
        <v>0</v>
      </c>
      <c r="O87" s="93">
        <f t="shared" si="7"/>
        <v>190693</v>
      </c>
      <c r="P87" s="93">
        <f t="shared" si="7"/>
        <v>0</v>
      </c>
      <c r="Q87" s="93">
        <f t="shared" si="7"/>
        <v>13348590</v>
      </c>
      <c r="R87" s="93">
        <f t="shared" si="7"/>
        <v>0</v>
      </c>
      <c r="S87" s="93">
        <f t="shared" si="7"/>
        <v>13004</v>
      </c>
      <c r="T87" s="93">
        <f t="shared" si="7"/>
        <v>0</v>
      </c>
      <c r="U87" s="93">
        <f t="shared" si="7"/>
        <v>264170</v>
      </c>
      <c r="V87" s="93">
        <f t="shared" si="7"/>
        <v>0</v>
      </c>
      <c r="W87" s="93">
        <f t="shared" si="7"/>
        <v>-1888</v>
      </c>
      <c r="X87" s="93">
        <f t="shared" si="7"/>
        <v>0</v>
      </c>
      <c r="Y87" s="93">
        <f t="shared" si="7"/>
        <v>0</v>
      </c>
      <c r="Z87" s="93">
        <f t="shared" si="7"/>
        <v>0</v>
      </c>
      <c r="AA87" s="93">
        <f t="shared" si="7"/>
        <v>19488</v>
      </c>
      <c r="AB87" s="93">
        <f t="shared" si="7"/>
        <v>0</v>
      </c>
      <c r="AC87" s="93">
        <f t="shared" si="7"/>
        <v>61284</v>
      </c>
      <c r="AD87" s="93">
        <f t="shared" si="7"/>
        <v>0</v>
      </c>
      <c r="AE87" s="93">
        <f t="shared" si="7"/>
        <v>16112</v>
      </c>
      <c r="AF87" s="93">
        <f t="shared" si="7"/>
        <v>0</v>
      </c>
      <c r="AG87" s="93">
        <f t="shared" si="7"/>
        <v>20474</v>
      </c>
      <c r="AH87" s="93">
        <f t="shared" si="7"/>
        <v>0</v>
      </c>
      <c r="AI87" s="93">
        <f t="shared" si="7"/>
        <v>19535</v>
      </c>
      <c r="AJ87" s="93">
        <f t="shared" si="7"/>
        <v>0</v>
      </c>
      <c r="AK87" s="93">
        <f t="shared" si="7"/>
        <v>13758</v>
      </c>
      <c r="AL87" s="93">
        <f t="shared" si="7"/>
        <v>0</v>
      </c>
      <c r="AM87" s="93">
        <f t="shared" si="7"/>
        <v>17858</v>
      </c>
      <c r="AN87" s="93">
        <f t="shared" si="7"/>
        <v>0</v>
      </c>
      <c r="AO87" s="93">
        <f t="shared" si="7"/>
        <v>92658</v>
      </c>
      <c r="AP87" s="93">
        <f t="shared" si="7"/>
        <v>0</v>
      </c>
      <c r="AQ87" s="93">
        <f t="shared" si="7"/>
        <v>48424</v>
      </c>
      <c r="AR87" s="93">
        <f t="shared" si="7"/>
        <v>0</v>
      </c>
      <c r="AS87" s="93">
        <f t="shared" si="7"/>
        <v>32359</v>
      </c>
      <c r="AT87" s="93">
        <f t="shared" si="7"/>
        <v>0</v>
      </c>
      <c r="AU87" s="93">
        <f t="shared" si="7"/>
        <v>135621</v>
      </c>
      <c r="AV87" s="93">
        <f t="shared" si="7"/>
        <v>0</v>
      </c>
      <c r="AW87" s="93">
        <f t="shared" si="7"/>
        <v>183682</v>
      </c>
      <c r="AX87" s="93">
        <f t="shared" si="7"/>
        <v>0</v>
      </c>
      <c r="AY87" s="93">
        <f t="shared" si="7"/>
        <v>15544</v>
      </c>
      <c r="AZ87" s="93">
        <f t="shared" si="7"/>
        <v>0</v>
      </c>
      <c r="BA87" s="93">
        <f t="shared" si="7"/>
        <v>0</v>
      </c>
      <c r="BG87" s="103">
        <f t="shared" si="0"/>
        <v>14656709</v>
      </c>
    </row>
    <row r="88" spans="1:59" x14ac:dyDescent="0.3">
      <c r="A88" s="72"/>
      <c r="B88" s="85"/>
      <c r="E88" s="93"/>
      <c r="G88" s="93"/>
      <c r="I88" s="93"/>
      <c r="K88" s="93"/>
      <c r="M88" s="93"/>
      <c r="O88" s="93"/>
      <c r="Q88" s="93"/>
      <c r="S88" s="93"/>
      <c r="U88" s="93"/>
      <c r="W88" s="93"/>
      <c r="Y88" s="93"/>
      <c r="AA88" s="93"/>
      <c r="AC88" s="93"/>
      <c r="AE88" s="93"/>
      <c r="AG88" s="93"/>
      <c r="AI88" s="93"/>
      <c r="AK88" s="93"/>
      <c r="AM88" s="93"/>
      <c r="AO88" s="93"/>
      <c r="AQ88" s="93"/>
      <c r="AS88" s="93"/>
      <c r="AU88" s="93"/>
      <c r="AW88" s="93"/>
      <c r="AY88" s="93"/>
      <c r="BA88" s="93"/>
      <c r="BG88" s="103"/>
    </row>
    <row r="89" spans="1:59" x14ac:dyDescent="0.3">
      <c r="A89" s="72"/>
      <c r="B89" s="85"/>
      <c r="C89" s="72"/>
      <c r="D89" s="72"/>
      <c r="E89" s="93"/>
      <c r="F89" s="72"/>
      <c r="G89" s="93"/>
      <c r="I89" s="93"/>
      <c r="K89" s="93"/>
      <c r="M89" s="93"/>
      <c r="N89" s="93"/>
      <c r="O89" s="93"/>
      <c r="Q89" s="93"/>
      <c r="S89" s="93"/>
      <c r="U89" s="93"/>
      <c r="W89" s="93"/>
      <c r="X89" s="72"/>
      <c r="Y89" s="93"/>
      <c r="AA89" s="93"/>
      <c r="AC89" s="93"/>
      <c r="AE89" s="93"/>
      <c r="AG89" s="93"/>
      <c r="AI89" s="93"/>
      <c r="AK89" s="93"/>
      <c r="AM89" s="93"/>
      <c r="AO89" s="93"/>
      <c r="AQ89" s="93"/>
      <c r="AS89" s="93"/>
      <c r="AU89" s="93"/>
      <c r="AW89" s="93"/>
      <c r="AY89" s="93"/>
      <c r="BA89" s="93"/>
      <c r="BG89" s="103"/>
    </row>
    <row r="90" spans="1:59" ht="13.5" thickBot="1" x14ac:dyDescent="0.35">
      <c r="A90" s="72"/>
      <c r="B90" s="85" t="s">
        <v>2441</v>
      </c>
      <c r="C90" s="72"/>
      <c r="D90" s="85"/>
      <c r="E90" s="117">
        <f>SUM(E64:E89)</f>
        <v>0</v>
      </c>
      <c r="F90" s="117">
        <f t="shared" ref="F90:AU90" si="8">SUM(F64:F89)</f>
        <v>0</v>
      </c>
      <c r="G90" s="117">
        <f t="shared" si="8"/>
        <v>0</v>
      </c>
      <c r="H90" s="117">
        <f t="shared" si="8"/>
        <v>0</v>
      </c>
      <c r="I90" s="117">
        <f t="shared" si="8"/>
        <v>0</v>
      </c>
      <c r="J90" s="117">
        <f t="shared" si="8"/>
        <v>0</v>
      </c>
      <c r="K90" s="117">
        <f t="shared" si="8"/>
        <v>0</v>
      </c>
      <c r="L90" s="117">
        <f t="shared" si="8"/>
        <v>0</v>
      </c>
      <c r="M90" s="117">
        <f t="shared" si="8"/>
        <v>3623715</v>
      </c>
      <c r="N90" s="117">
        <f t="shared" si="8"/>
        <v>0</v>
      </c>
      <c r="O90" s="117">
        <f t="shared" si="8"/>
        <v>3987713</v>
      </c>
      <c r="P90" s="117">
        <f t="shared" si="8"/>
        <v>0</v>
      </c>
      <c r="Q90" s="117">
        <f t="shared" si="8"/>
        <v>265852683</v>
      </c>
      <c r="R90" s="117">
        <f t="shared" si="8"/>
        <v>0</v>
      </c>
      <c r="S90" s="117">
        <f t="shared" si="8"/>
        <v>537388</v>
      </c>
      <c r="T90" s="117">
        <f t="shared" si="8"/>
        <v>0</v>
      </c>
      <c r="U90" s="117">
        <f t="shared" si="8"/>
        <v>10654625</v>
      </c>
      <c r="V90" s="117">
        <f t="shared" si="8"/>
        <v>0</v>
      </c>
      <c r="W90" s="117">
        <f t="shared" si="8"/>
        <v>-74256</v>
      </c>
      <c r="X90" s="117">
        <f t="shared" si="8"/>
        <v>0</v>
      </c>
      <c r="Y90" s="117">
        <f t="shared" si="8"/>
        <v>3236833</v>
      </c>
      <c r="Z90" s="117">
        <f t="shared" si="8"/>
        <v>0</v>
      </c>
      <c r="AA90" s="117">
        <f t="shared" si="8"/>
        <v>727374</v>
      </c>
      <c r="AB90" s="117">
        <f t="shared" si="8"/>
        <v>0</v>
      </c>
      <c r="AC90" s="117">
        <f t="shared" si="8"/>
        <v>2226575</v>
      </c>
      <c r="AD90" s="117">
        <f t="shared" si="8"/>
        <v>0</v>
      </c>
      <c r="AE90" s="117">
        <f t="shared" si="8"/>
        <v>569126</v>
      </c>
      <c r="AF90" s="117">
        <f t="shared" si="8"/>
        <v>0</v>
      </c>
      <c r="AG90" s="117">
        <f t="shared" si="8"/>
        <v>702921</v>
      </c>
      <c r="AH90" s="117">
        <f t="shared" si="8"/>
        <v>0</v>
      </c>
      <c r="AI90" s="117">
        <f t="shared" si="8"/>
        <v>650977</v>
      </c>
      <c r="AJ90" s="117">
        <f t="shared" si="8"/>
        <v>0</v>
      </c>
      <c r="AK90" s="117">
        <f t="shared" si="8"/>
        <v>438804</v>
      </c>
      <c r="AL90" s="117">
        <f t="shared" si="8"/>
        <v>0</v>
      </c>
      <c r="AM90" s="117">
        <f t="shared" si="8"/>
        <v>145073</v>
      </c>
      <c r="AN90" s="117">
        <f t="shared" si="8"/>
        <v>0</v>
      </c>
      <c r="AO90" s="117">
        <f t="shared" si="8"/>
        <v>610492</v>
      </c>
      <c r="AP90" s="117">
        <f t="shared" si="8"/>
        <v>0</v>
      </c>
      <c r="AQ90" s="117">
        <f t="shared" si="8"/>
        <v>250350</v>
      </c>
      <c r="AR90" s="117">
        <f t="shared" si="8"/>
        <v>0</v>
      </c>
      <c r="AS90" s="117">
        <f t="shared" si="8"/>
        <v>124800</v>
      </c>
      <c r="AT90" s="117">
        <f t="shared" si="8"/>
        <v>0</v>
      </c>
      <c r="AU90" s="117">
        <f t="shared" si="8"/>
        <v>358420</v>
      </c>
      <c r="AV90" s="117">
        <f>SUM(AV64:AV89)</f>
        <v>0</v>
      </c>
      <c r="AW90" s="117">
        <f>SUM(AW64:AW89)</f>
        <v>279098</v>
      </c>
      <c r="AY90" s="117">
        <f>SUM(AY64:AY89)</f>
        <v>15544</v>
      </c>
      <c r="BA90" s="117">
        <f>SUM(BA64:BA89)</f>
        <v>0</v>
      </c>
      <c r="BG90" s="117">
        <f>SUM(BG64:BG89)</f>
        <v>294918255</v>
      </c>
    </row>
    <row r="91" spans="1:59" ht="13.5" thickTop="1" x14ac:dyDescent="0.3">
      <c r="A91" s="72"/>
      <c r="B91" s="72"/>
      <c r="C91" s="72"/>
      <c r="D91" s="72"/>
      <c r="E91" s="72"/>
      <c r="F91" s="72"/>
      <c r="G91" s="72"/>
      <c r="I91" s="72"/>
      <c r="K91" s="72"/>
      <c r="M91" s="72"/>
      <c r="N91" s="72"/>
      <c r="O91" s="72"/>
      <c r="Q91" s="93"/>
      <c r="S91" s="72"/>
      <c r="U91" s="72"/>
      <c r="W91" s="72"/>
      <c r="X91" s="72"/>
      <c r="Y91" s="72"/>
      <c r="AA91" s="72"/>
      <c r="AC91" s="72"/>
      <c r="AE91" s="72"/>
      <c r="AG91" s="72"/>
      <c r="AI91" s="72"/>
      <c r="AK91" s="72"/>
      <c r="AM91" s="72"/>
      <c r="AO91" s="72"/>
      <c r="AQ91" s="72"/>
      <c r="AS91" s="72"/>
      <c r="AU91" s="72"/>
      <c r="AW91" s="72"/>
      <c r="AY91" s="72"/>
      <c r="BA91" s="72"/>
    </row>
    <row r="92" spans="1:59" x14ac:dyDescent="0.3">
      <c r="A92" s="72"/>
      <c r="B92" s="72"/>
      <c r="C92" s="72"/>
      <c r="D92" s="72"/>
      <c r="E92" s="72"/>
      <c r="F92" s="72"/>
      <c r="G92" s="72"/>
      <c r="I92" s="72"/>
      <c r="K92" s="72"/>
      <c r="M92" s="72"/>
      <c r="N92" s="72"/>
      <c r="O92" s="72"/>
      <c r="Q92" s="93"/>
      <c r="S92" s="72"/>
      <c r="U92" s="72"/>
      <c r="W92" s="72"/>
      <c r="X92" s="72"/>
      <c r="Y92" s="72"/>
      <c r="AA92" s="72"/>
      <c r="AC92" s="72"/>
      <c r="AE92" s="72"/>
      <c r="AG92" s="72"/>
      <c r="AI92" s="72"/>
      <c r="AK92" s="72"/>
      <c r="AM92" s="72"/>
      <c r="AO92" s="72"/>
      <c r="AQ92" s="72"/>
      <c r="AS92" s="72"/>
      <c r="AU92" s="72"/>
      <c r="AW92" s="72"/>
      <c r="AY92" s="72"/>
      <c r="BA92" s="72"/>
    </row>
    <row r="93" spans="1:59" ht="13.5" thickBot="1" x14ac:dyDescent="0.35">
      <c r="A93" s="72"/>
      <c r="B93" s="85" t="s">
        <v>2442</v>
      </c>
      <c r="C93" s="72"/>
      <c r="D93" s="93"/>
      <c r="E93" s="101">
        <f>ROUND(E390/12*$C$19,0)</f>
        <v>0</v>
      </c>
      <c r="F93" s="101">
        <f t="shared" ref="F93:BA93" si="9">ROUND(F390/12*$C$19,0)</f>
        <v>0</v>
      </c>
      <c r="G93" s="101">
        <f t="shared" si="9"/>
        <v>0</v>
      </c>
      <c r="H93" s="101">
        <f t="shared" si="9"/>
        <v>0</v>
      </c>
      <c r="I93" s="101">
        <f t="shared" si="9"/>
        <v>0</v>
      </c>
      <c r="J93" s="101">
        <f t="shared" si="9"/>
        <v>0</v>
      </c>
      <c r="K93" s="101">
        <f t="shared" si="9"/>
        <v>0</v>
      </c>
      <c r="L93" s="101">
        <f t="shared" si="9"/>
        <v>0</v>
      </c>
      <c r="M93" s="101">
        <f t="shared" si="9"/>
        <v>27563</v>
      </c>
      <c r="N93" s="101">
        <f t="shared" si="9"/>
        <v>0</v>
      </c>
      <c r="O93" s="101">
        <f t="shared" si="9"/>
        <v>63550</v>
      </c>
      <c r="P93" s="101">
        <f t="shared" si="9"/>
        <v>0</v>
      </c>
      <c r="Q93" s="101">
        <f t="shared" si="9"/>
        <v>4450527</v>
      </c>
      <c r="R93" s="101">
        <f t="shared" si="9"/>
        <v>0</v>
      </c>
      <c r="S93" s="101">
        <f t="shared" si="9"/>
        <v>4334</v>
      </c>
      <c r="T93" s="101">
        <f t="shared" si="9"/>
        <v>0</v>
      </c>
      <c r="U93" s="101">
        <f t="shared" si="9"/>
        <v>88076</v>
      </c>
      <c r="V93" s="101">
        <f t="shared" si="9"/>
        <v>0</v>
      </c>
      <c r="W93" s="101">
        <f t="shared" si="9"/>
        <v>-629</v>
      </c>
      <c r="X93" s="101">
        <f t="shared" si="9"/>
        <v>0</v>
      </c>
      <c r="Y93" s="101">
        <f t="shared" si="9"/>
        <v>0</v>
      </c>
      <c r="Z93" s="101">
        <f t="shared" si="9"/>
        <v>0</v>
      </c>
      <c r="AA93" s="101">
        <f t="shared" si="9"/>
        <v>6495</v>
      </c>
      <c r="AB93" s="101">
        <f t="shared" si="9"/>
        <v>0</v>
      </c>
      <c r="AC93" s="101">
        <f t="shared" si="9"/>
        <v>20433</v>
      </c>
      <c r="AD93" s="101">
        <f t="shared" si="9"/>
        <v>0</v>
      </c>
      <c r="AE93" s="101">
        <f t="shared" si="9"/>
        <v>5369</v>
      </c>
      <c r="AF93" s="101">
        <f t="shared" si="9"/>
        <v>0</v>
      </c>
      <c r="AG93" s="101">
        <f t="shared" si="9"/>
        <v>6826</v>
      </c>
      <c r="AH93" s="101">
        <f t="shared" si="9"/>
        <v>0</v>
      </c>
      <c r="AI93" s="101">
        <f t="shared" si="9"/>
        <v>6510</v>
      </c>
      <c r="AJ93" s="101">
        <f t="shared" si="9"/>
        <v>0</v>
      </c>
      <c r="AK93" s="101">
        <f t="shared" si="9"/>
        <v>4525</v>
      </c>
      <c r="AL93" s="101">
        <f t="shared" si="9"/>
        <v>0</v>
      </c>
      <c r="AM93" s="101">
        <f t="shared" si="9"/>
        <v>5507</v>
      </c>
      <c r="AN93" s="101">
        <f t="shared" si="9"/>
        <v>0</v>
      </c>
      <c r="AO93" s="101">
        <f t="shared" si="9"/>
        <v>28566</v>
      </c>
      <c r="AP93" s="101">
        <f t="shared" si="9"/>
        <v>0</v>
      </c>
      <c r="AQ93" s="101">
        <f t="shared" si="9"/>
        <v>14932</v>
      </c>
      <c r="AR93" s="101">
        <f t="shared" si="9"/>
        <v>0</v>
      </c>
      <c r="AS93" s="101">
        <f t="shared" si="9"/>
        <v>9976</v>
      </c>
      <c r="AT93" s="101">
        <f t="shared" si="9"/>
        <v>0</v>
      </c>
      <c r="AU93" s="101">
        <f t="shared" si="9"/>
        <v>41822</v>
      </c>
      <c r="AV93" s="101">
        <f t="shared" si="9"/>
        <v>0</v>
      </c>
      <c r="AW93" s="101">
        <f t="shared" si="9"/>
        <v>56630</v>
      </c>
      <c r="AX93" s="101">
        <f t="shared" si="9"/>
        <v>0</v>
      </c>
      <c r="AY93" s="101">
        <f t="shared" si="9"/>
        <v>9974</v>
      </c>
      <c r="AZ93" s="101">
        <f t="shared" si="9"/>
        <v>0</v>
      </c>
      <c r="BA93" s="101">
        <f t="shared" si="9"/>
        <v>1264</v>
      </c>
      <c r="BG93" s="101">
        <f>SUM(E93:BF93)</f>
        <v>4852250</v>
      </c>
    </row>
    <row r="94" spans="1:59" ht="13.5" thickTop="1" x14ac:dyDescent="0.3">
      <c r="A94" s="72"/>
      <c r="B94" s="72"/>
      <c r="C94" s="72"/>
      <c r="D94" s="72"/>
      <c r="E94" s="72"/>
      <c r="F94" s="72"/>
      <c r="G94" s="72"/>
      <c r="I94" s="72"/>
      <c r="K94" s="72"/>
      <c r="M94" s="72"/>
      <c r="N94" s="72"/>
      <c r="O94" s="72"/>
      <c r="Q94" s="93"/>
      <c r="S94" s="72"/>
      <c r="U94" s="72"/>
      <c r="W94" s="72"/>
      <c r="X94" s="72"/>
      <c r="Y94" s="72"/>
      <c r="AA94" s="72"/>
      <c r="AC94" s="72"/>
      <c r="AE94" s="72"/>
      <c r="AG94" s="72"/>
      <c r="AI94" s="72"/>
      <c r="AK94" s="72"/>
      <c r="AM94" s="72"/>
      <c r="AO94" s="72"/>
      <c r="AQ94" s="72"/>
      <c r="AS94" s="72"/>
      <c r="AU94" s="72"/>
      <c r="AW94" s="72"/>
      <c r="AY94" s="72"/>
      <c r="BA94" s="72"/>
    </row>
    <row r="95" spans="1:59" x14ac:dyDescent="0.3">
      <c r="A95" s="72"/>
      <c r="B95" s="72"/>
      <c r="C95" s="72"/>
      <c r="D95" s="72"/>
      <c r="E95" s="72"/>
      <c r="F95" s="72"/>
      <c r="G95" s="72"/>
      <c r="I95" s="72"/>
      <c r="K95" s="72"/>
      <c r="M95" s="72"/>
      <c r="N95" s="72"/>
      <c r="O95" s="72"/>
      <c r="Q95" s="93"/>
      <c r="S95" s="72"/>
      <c r="U95" s="72"/>
      <c r="W95" s="72"/>
      <c r="X95" s="72"/>
      <c r="Y95" s="72"/>
      <c r="AA95" s="72"/>
      <c r="AC95" s="72"/>
      <c r="AE95" s="72"/>
      <c r="AG95" s="72"/>
      <c r="AI95" s="72"/>
      <c r="AK95" s="72"/>
      <c r="AM95" s="72"/>
      <c r="AO95" s="72"/>
      <c r="AQ95" s="72"/>
      <c r="AS95" s="72"/>
      <c r="AU95" s="72"/>
      <c r="AW95" s="72"/>
      <c r="AY95" s="72"/>
      <c r="BA95" s="72"/>
    </row>
    <row r="96" spans="1:59" ht="14" thickBot="1" x14ac:dyDescent="0.4">
      <c r="A96" s="72"/>
      <c r="B96" s="85" t="s">
        <v>2443</v>
      </c>
      <c r="C96" s="72"/>
      <c r="D96" s="118"/>
      <c r="E96" s="108">
        <f>E90+E93</f>
        <v>0</v>
      </c>
      <c r="F96" s="108">
        <f t="shared" ref="F96:AU96" si="10">F90+F93</f>
        <v>0</v>
      </c>
      <c r="G96" s="108">
        <f t="shared" si="10"/>
        <v>0</v>
      </c>
      <c r="H96" s="108">
        <f t="shared" si="10"/>
        <v>0</v>
      </c>
      <c r="I96" s="108">
        <f t="shared" si="10"/>
        <v>0</v>
      </c>
      <c r="J96" s="108">
        <f t="shared" si="10"/>
        <v>0</v>
      </c>
      <c r="K96" s="108">
        <f t="shared" si="10"/>
        <v>0</v>
      </c>
      <c r="L96" s="108">
        <f t="shared" si="10"/>
        <v>0</v>
      </c>
      <c r="M96" s="108">
        <f t="shared" si="10"/>
        <v>3651278</v>
      </c>
      <c r="N96" s="108">
        <f t="shared" si="10"/>
        <v>0</v>
      </c>
      <c r="O96" s="108">
        <f t="shared" si="10"/>
        <v>4051263</v>
      </c>
      <c r="P96" s="108">
        <f t="shared" si="10"/>
        <v>0</v>
      </c>
      <c r="Q96" s="108">
        <f t="shared" si="10"/>
        <v>270303210</v>
      </c>
      <c r="R96" s="108">
        <f t="shared" si="10"/>
        <v>0</v>
      </c>
      <c r="S96" s="108">
        <f t="shared" si="10"/>
        <v>541722</v>
      </c>
      <c r="T96" s="108">
        <f t="shared" si="10"/>
        <v>0</v>
      </c>
      <c r="U96" s="108">
        <f t="shared" si="10"/>
        <v>10742701</v>
      </c>
      <c r="V96" s="108">
        <f t="shared" si="10"/>
        <v>0</v>
      </c>
      <c r="W96" s="108">
        <f t="shared" si="10"/>
        <v>-74885</v>
      </c>
      <c r="X96" s="108">
        <f t="shared" si="10"/>
        <v>0</v>
      </c>
      <c r="Y96" s="108">
        <f t="shared" si="10"/>
        <v>3236833</v>
      </c>
      <c r="Z96" s="108">
        <f t="shared" si="10"/>
        <v>0</v>
      </c>
      <c r="AA96" s="108">
        <f t="shared" si="10"/>
        <v>733869</v>
      </c>
      <c r="AB96" s="108">
        <f t="shared" si="10"/>
        <v>0</v>
      </c>
      <c r="AC96" s="108">
        <f t="shared" si="10"/>
        <v>2247008</v>
      </c>
      <c r="AD96" s="108">
        <f t="shared" si="10"/>
        <v>0</v>
      </c>
      <c r="AE96" s="108">
        <f t="shared" si="10"/>
        <v>574495</v>
      </c>
      <c r="AF96" s="108">
        <f t="shared" si="10"/>
        <v>0</v>
      </c>
      <c r="AG96" s="108">
        <f t="shared" si="10"/>
        <v>709747</v>
      </c>
      <c r="AH96" s="108">
        <f t="shared" si="10"/>
        <v>0</v>
      </c>
      <c r="AI96" s="108">
        <f t="shared" si="10"/>
        <v>657487</v>
      </c>
      <c r="AJ96" s="108">
        <f t="shared" si="10"/>
        <v>0</v>
      </c>
      <c r="AK96" s="108">
        <f t="shared" si="10"/>
        <v>443329</v>
      </c>
      <c r="AL96" s="108">
        <f t="shared" si="10"/>
        <v>0</v>
      </c>
      <c r="AM96" s="108">
        <f t="shared" si="10"/>
        <v>150580</v>
      </c>
      <c r="AN96" s="108">
        <f t="shared" si="10"/>
        <v>0</v>
      </c>
      <c r="AO96" s="108">
        <f t="shared" si="10"/>
        <v>639058</v>
      </c>
      <c r="AP96" s="108">
        <f t="shared" si="10"/>
        <v>0</v>
      </c>
      <c r="AQ96" s="108">
        <f t="shared" si="10"/>
        <v>265282</v>
      </c>
      <c r="AR96" s="108">
        <f t="shared" si="10"/>
        <v>0</v>
      </c>
      <c r="AS96" s="108">
        <f t="shared" si="10"/>
        <v>134776</v>
      </c>
      <c r="AT96" s="108">
        <f t="shared" si="10"/>
        <v>0</v>
      </c>
      <c r="AU96" s="108">
        <f t="shared" si="10"/>
        <v>400242</v>
      </c>
      <c r="AV96" s="108">
        <f>AV90+AV93</f>
        <v>0</v>
      </c>
      <c r="AW96" s="108">
        <f>AW90+AW93</f>
        <v>335728</v>
      </c>
      <c r="AY96" s="108">
        <f>AY90+AY93</f>
        <v>25518</v>
      </c>
      <c r="BA96" s="108">
        <f>BA90+BA93</f>
        <v>1264</v>
      </c>
      <c r="BG96" s="108">
        <f>BG90+BG93</f>
        <v>299770505</v>
      </c>
    </row>
    <row r="97" spans="1:43" ht="13.5" thickTop="1" x14ac:dyDescent="0.3">
      <c r="A97" s="72"/>
      <c r="B97" s="72"/>
      <c r="C97" s="72"/>
      <c r="D97" s="72"/>
      <c r="E97" s="72"/>
      <c r="F97" s="72"/>
      <c r="G97" s="72"/>
    </row>
    <row r="98" spans="1:43" x14ac:dyDescent="0.3">
      <c r="A98" s="72"/>
      <c r="B98" s="72"/>
      <c r="C98" s="72"/>
      <c r="D98" s="93"/>
      <c r="E98" s="93"/>
      <c r="F98" s="72"/>
      <c r="G98" s="93"/>
      <c r="I98" s="93"/>
      <c r="K98" s="93"/>
      <c r="M98" s="93"/>
      <c r="N98" s="93"/>
      <c r="O98" s="93"/>
      <c r="Q98" s="93"/>
      <c r="S98" s="93"/>
      <c r="U98" s="93"/>
      <c r="W98" s="93"/>
      <c r="Y98" s="93"/>
      <c r="AA98" s="93"/>
      <c r="AC98" s="93"/>
      <c r="AE98" s="93"/>
      <c r="AG98" s="93"/>
      <c r="AI98" s="93"/>
      <c r="AK98" s="93"/>
      <c r="AM98" s="93"/>
      <c r="AO98" s="93"/>
      <c r="AQ98" s="93"/>
    </row>
    <row r="99" spans="1:43" x14ac:dyDescent="0.3">
      <c r="A99" s="72"/>
      <c r="B99" s="72"/>
      <c r="C99" s="72"/>
      <c r="D99" s="93"/>
      <c r="E99" s="93"/>
      <c r="F99" s="72"/>
      <c r="G99" s="93"/>
      <c r="I99" s="93"/>
      <c r="K99" s="93"/>
      <c r="M99" s="93"/>
      <c r="N99" s="93"/>
      <c r="O99" s="93"/>
      <c r="Q99" s="93"/>
      <c r="S99" s="93"/>
      <c r="U99" s="93"/>
      <c r="W99" s="93"/>
      <c r="Y99" s="93"/>
      <c r="AA99" s="93"/>
      <c r="AC99" s="93"/>
      <c r="AE99" s="93"/>
      <c r="AG99" s="93"/>
      <c r="AI99" s="93"/>
      <c r="AK99" s="93"/>
      <c r="AM99" s="93"/>
      <c r="AO99" s="93"/>
      <c r="AQ99" s="93"/>
    </row>
    <row r="100" spans="1:43" x14ac:dyDescent="0.3">
      <c r="A100" s="72"/>
      <c r="B100" s="72"/>
      <c r="C100" s="72"/>
      <c r="D100" s="93"/>
      <c r="E100" s="93"/>
      <c r="F100" s="72"/>
      <c r="G100" s="93"/>
      <c r="I100" s="93"/>
      <c r="K100" s="93"/>
      <c r="M100" s="93"/>
      <c r="N100" s="93"/>
      <c r="O100" s="93"/>
      <c r="Q100" s="93"/>
      <c r="S100" s="93"/>
      <c r="U100" s="93"/>
      <c r="W100" s="93"/>
      <c r="Y100" s="93"/>
      <c r="AA100" s="93"/>
      <c r="AC100" s="93"/>
      <c r="AE100" s="93"/>
      <c r="AG100" s="93"/>
      <c r="AI100" s="93"/>
      <c r="AK100" s="93"/>
      <c r="AM100" s="93"/>
      <c r="AO100" s="93"/>
      <c r="AQ100" s="93"/>
    </row>
    <row r="101" spans="1:43" x14ac:dyDescent="0.3">
      <c r="A101" s="72"/>
      <c r="B101" s="72"/>
      <c r="C101" s="72"/>
      <c r="D101" s="93"/>
      <c r="E101" s="93"/>
      <c r="F101" s="72"/>
      <c r="G101" s="93"/>
      <c r="I101" s="93"/>
      <c r="K101" s="93"/>
      <c r="M101" s="93"/>
      <c r="N101" s="93"/>
      <c r="O101" s="93"/>
      <c r="Q101" s="93"/>
      <c r="S101" s="93"/>
      <c r="U101" s="93"/>
      <c r="W101" s="93"/>
      <c r="Y101" s="93"/>
      <c r="AA101" s="93"/>
      <c r="AC101" s="93"/>
      <c r="AE101" s="93"/>
      <c r="AG101" s="93"/>
      <c r="AI101" s="93"/>
      <c r="AK101" s="93"/>
      <c r="AM101" s="93"/>
      <c r="AO101" s="93"/>
      <c r="AQ101" s="93"/>
    </row>
    <row r="102" spans="1:43" x14ac:dyDescent="0.3">
      <c r="A102" s="72"/>
      <c r="B102" s="72"/>
      <c r="C102" s="72"/>
      <c r="D102" s="93"/>
      <c r="E102" s="93"/>
      <c r="F102" s="72"/>
      <c r="G102" s="93"/>
      <c r="I102" s="93"/>
      <c r="K102" s="93"/>
      <c r="M102" s="93"/>
      <c r="N102" s="93"/>
      <c r="O102" s="93"/>
      <c r="Q102" s="93"/>
      <c r="S102" s="93"/>
      <c r="U102" s="93"/>
      <c r="W102" s="93"/>
      <c r="Y102" s="93"/>
      <c r="AA102" s="93"/>
      <c r="AC102" s="93"/>
      <c r="AE102" s="93"/>
      <c r="AG102" s="93"/>
      <c r="AI102" s="93"/>
      <c r="AK102" s="93"/>
      <c r="AM102" s="93"/>
      <c r="AO102" s="93"/>
      <c r="AQ102" s="93"/>
    </row>
    <row r="103" spans="1:43" x14ac:dyDescent="0.3">
      <c r="A103" s="72"/>
      <c r="B103" s="72"/>
      <c r="C103" s="72"/>
      <c r="D103" s="93"/>
      <c r="E103" s="93"/>
      <c r="F103" s="72"/>
      <c r="G103" s="93"/>
      <c r="I103" s="93"/>
      <c r="K103" s="93"/>
      <c r="M103" s="93"/>
      <c r="N103" s="93"/>
      <c r="O103" s="93"/>
      <c r="Q103" s="93"/>
      <c r="S103" s="93"/>
      <c r="U103" s="93"/>
      <c r="W103" s="93"/>
      <c r="Y103" s="93"/>
      <c r="AA103" s="93"/>
      <c r="AC103" s="93"/>
      <c r="AE103" s="93"/>
      <c r="AG103" s="93"/>
      <c r="AI103" s="93"/>
      <c r="AK103" s="93"/>
      <c r="AM103" s="93"/>
      <c r="AO103" s="93"/>
      <c r="AQ103" s="93"/>
    </row>
    <row r="104" spans="1:43" x14ac:dyDescent="0.3">
      <c r="A104" s="72"/>
      <c r="B104" s="72"/>
      <c r="C104" s="72"/>
      <c r="D104" s="93"/>
      <c r="E104" s="93"/>
      <c r="F104" s="72"/>
      <c r="G104" s="93"/>
      <c r="I104" s="93"/>
      <c r="K104" s="93"/>
      <c r="M104" s="93"/>
      <c r="N104" s="93"/>
      <c r="O104" s="93"/>
      <c r="Q104" s="93"/>
      <c r="S104" s="93"/>
      <c r="U104" s="93"/>
      <c r="W104" s="93"/>
      <c r="Y104" s="93"/>
      <c r="AA104" s="93"/>
      <c r="AC104" s="93"/>
      <c r="AE104" s="93"/>
      <c r="AG104" s="93"/>
      <c r="AI104" s="93"/>
      <c r="AK104" s="93"/>
      <c r="AM104" s="93"/>
      <c r="AO104" s="93"/>
      <c r="AQ104" s="93"/>
    </row>
    <row r="105" spans="1:43" x14ac:dyDescent="0.3">
      <c r="A105" s="72"/>
      <c r="B105" s="72"/>
      <c r="C105" s="72"/>
      <c r="D105" s="93"/>
      <c r="E105" s="93"/>
      <c r="F105" s="72"/>
      <c r="G105" s="93"/>
      <c r="I105" s="93"/>
      <c r="K105" s="93"/>
      <c r="M105" s="93"/>
      <c r="N105" s="93"/>
      <c r="O105" s="93"/>
      <c r="Q105" s="93"/>
      <c r="S105" s="93"/>
      <c r="U105" s="93"/>
      <c r="W105" s="93"/>
      <c r="Y105" s="93"/>
      <c r="AA105" s="93"/>
      <c r="AC105" s="93"/>
      <c r="AE105" s="93"/>
      <c r="AG105" s="93"/>
      <c r="AI105" s="93"/>
      <c r="AK105" s="93"/>
      <c r="AM105" s="93"/>
      <c r="AO105" s="93"/>
      <c r="AQ105" s="93"/>
    </row>
    <row r="106" spans="1:43" x14ac:dyDescent="0.3">
      <c r="A106" s="72"/>
      <c r="B106" s="73" t="s">
        <v>2413</v>
      </c>
      <c r="C106" s="72"/>
      <c r="D106" s="109"/>
      <c r="E106" s="109"/>
      <c r="F106" s="72"/>
      <c r="G106" s="109"/>
      <c r="I106" s="109"/>
      <c r="K106" s="109"/>
      <c r="Q106" s="109"/>
      <c r="S106" s="109"/>
      <c r="U106" s="109"/>
      <c r="Y106" s="109"/>
      <c r="AA106" s="109"/>
      <c r="AC106" s="109"/>
      <c r="AE106" s="109"/>
      <c r="AG106" s="109"/>
      <c r="AI106" s="109"/>
      <c r="AK106" s="109"/>
      <c r="AM106" s="109"/>
      <c r="AO106" s="109"/>
      <c r="AQ106" s="109"/>
    </row>
    <row r="107" spans="1:43" x14ac:dyDescent="0.3">
      <c r="A107" s="72"/>
      <c r="B107" s="73" t="s">
        <v>2414</v>
      </c>
      <c r="C107" s="72"/>
      <c r="D107" s="72"/>
      <c r="E107" s="72"/>
      <c r="F107" s="72"/>
      <c r="G107" s="72"/>
      <c r="I107" s="72"/>
      <c r="K107" s="72"/>
      <c r="Q107" s="72"/>
      <c r="S107" s="72"/>
      <c r="U107" s="72"/>
      <c r="Y107" s="72"/>
      <c r="AA107" s="72"/>
      <c r="AC107" s="72"/>
      <c r="AE107" s="72"/>
      <c r="AG107" s="72"/>
      <c r="AI107" s="72"/>
      <c r="AK107" s="72"/>
      <c r="AM107" s="72"/>
      <c r="AO107" s="72"/>
      <c r="AQ107" s="72"/>
    </row>
    <row r="108" spans="1:43" ht="13.5" thickBot="1" x14ac:dyDescent="0.35">
      <c r="A108" s="72"/>
      <c r="B108" s="73"/>
      <c r="C108" s="72"/>
      <c r="D108" s="72"/>
      <c r="E108" s="72"/>
      <c r="F108" s="72"/>
      <c r="G108" s="72"/>
      <c r="I108" s="72"/>
      <c r="K108" s="72"/>
      <c r="Q108" s="72"/>
      <c r="S108" s="72"/>
      <c r="U108" s="72"/>
      <c r="Y108" s="72"/>
      <c r="AA108" s="72"/>
      <c r="AC108" s="72"/>
      <c r="AE108" s="72"/>
      <c r="AG108" s="72"/>
      <c r="AI108" s="72"/>
      <c r="AK108" s="72"/>
      <c r="AM108" s="72"/>
      <c r="AO108" s="72"/>
      <c r="AQ108" s="72"/>
    </row>
    <row r="109" spans="1:43" ht="13.5" thickBot="1" x14ac:dyDescent="0.35">
      <c r="A109" s="72"/>
      <c r="B109" s="75" t="str">
        <f>B$3</f>
        <v>Mitchell Plant  - FGD</v>
      </c>
      <c r="C109" s="72"/>
      <c r="D109" s="72"/>
      <c r="E109" s="72"/>
      <c r="F109" s="72"/>
      <c r="G109" s="72"/>
      <c r="I109" s="72"/>
      <c r="K109" s="72"/>
      <c r="Q109" s="72"/>
      <c r="S109" s="72"/>
      <c r="U109" s="72"/>
      <c r="Y109" s="72"/>
      <c r="AA109" s="72"/>
      <c r="AC109" s="72"/>
      <c r="AE109" s="72"/>
      <c r="AG109" s="72"/>
      <c r="AI109" s="72"/>
      <c r="AK109" s="72"/>
      <c r="AM109" s="72"/>
      <c r="AO109" s="72"/>
      <c r="AQ109" s="72"/>
    </row>
    <row r="110" spans="1:43" x14ac:dyDescent="0.3">
      <c r="A110" s="72"/>
      <c r="B110" s="72"/>
      <c r="C110" s="72"/>
      <c r="D110" s="72"/>
      <c r="E110" s="72"/>
      <c r="F110" s="72"/>
      <c r="G110" s="72"/>
      <c r="I110" s="72"/>
      <c r="K110" s="72"/>
      <c r="M110" s="73" t="str">
        <f>IF(M4="","",M4)</f>
        <v/>
      </c>
      <c r="N110" s="73"/>
      <c r="O110" s="73" t="str">
        <f>IF(O4="","",O4)</f>
        <v/>
      </c>
      <c r="Q110" s="72"/>
      <c r="S110" s="72"/>
      <c r="U110" s="72"/>
      <c r="Y110" s="72"/>
      <c r="AA110" s="72"/>
      <c r="AC110" s="72"/>
      <c r="AE110" s="72"/>
      <c r="AG110" s="72"/>
      <c r="AI110" s="72"/>
      <c r="AK110" s="72"/>
      <c r="AM110" s="72"/>
      <c r="AO110" s="72"/>
      <c r="AQ110" s="72"/>
    </row>
    <row r="111" spans="1:43" x14ac:dyDescent="0.3">
      <c r="A111" s="72"/>
      <c r="B111" s="72"/>
      <c r="C111" s="72"/>
      <c r="D111" s="72"/>
      <c r="E111" s="72"/>
      <c r="F111" s="72"/>
      <c r="G111" s="72"/>
      <c r="I111" s="72"/>
      <c r="K111" s="72"/>
      <c r="M111" s="73" t="str">
        <f>IF(M5="","",M5)</f>
        <v/>
      </c>
      <c r="N111" s="73"/>
      <c r="O111" s="73" t="str">
        <f>IF(O5="","",O5)</f>
        <v/>
      </c>
      <c r="Q111" s="72"/>
      <c r="S111" s="72"/>
      <c r="U111" s="72"/>
      <c r="W111" s="73" t="str">
        <f>IF(W5="","",W5)</f>
        <v/>
      </c>
      <c r="Y111" s="73" t="str">
        <f>IF(Y5="","",Y5)</f>
        <v/>
      </c>
      <c r="AA111" s="72"/>
      <c r="AC111" s="72"/>
      <c r="AE111" s="72"/>
      <c r="AG111" s="72"/>
      <c r="AI111" s="72"/>
      <c r="AK111" s="72"/>
      <c r="AM111" s="72"/>
      <c r="AO111" s="72"/>
      <c r="AQ111" s="72"/>
    </row>
    <row r="112" spans="1:43" x14ac:dyDescent="0.3">
      <c r="A112" s="72"/>
      <c r="B112" s="72"/>
      <c r="C112" s="72"/>
      <c r="D112" s="72"/>
      <c r="E112" s="72"/>
      <c r="F112" s="72"/>
      <c r="G112" s="73"/>
      <c r="I112" s="73"/>
      <c r="K112" s="73" t="str">
        <f>IF(K6="","",K6)</f>
        <v/>
      </c>
      <c r="M112" s="73" t="str">
        <f>IF(M6="","",M6)</f>
        <v/>
      </c>
      <c r="N112" s="73"/>
      <c r="O112" s="73" t="str">
        <f>IF(O6="","",O6)</f>
        <v/>
      </c>
      <c r="Q112" s="73" t="str">
        <f>IF(Q6="","",Q6)</f>
        <v/>
      </c>
      <c r="S112" s="73" t="str">
        <f>IF(S6="","",S6)</f>
        <v/>
      </c>
      <c r="U112" s="72"/>
      <c r="W112" s="73" t="str">
        <f>IF(W6="","",W6)</f>
        <v/>
      </c>
      <c r="Y112" s="73" t="str">
        <f>IF(Y6="","",Y6)</f>
        <v/>
      </c>
      <c r="AA112" s="73" t="str">
        <f>IF(AA6="","",AA6)</f>
        <v/>
      </c>
      <c r="AC112" s="73" t="str">
        <f>IF(AC6="","",AC6)</f>
        <v/>
      </c>
      <c r="AE112" s="73" t="str">
        <f>IF(AE6="","",AE6)</f>
        <v/>
      </c>
      <c r="AG112" s="73" t="str">
        <f>IF(AG6="","",AG6)</f>
        <v/>
      </c>
      <c r="AI112" s="73" t="str">
        <f>IF(AI6="","",AI6)</f>
        <v/>
      </c>
      <c r="AK112" s="73" t="str">
        <f>IF(AK6="","",AK6)</f>
        <v/>
      </c>
      <c r="AM112" s="73" t="str">
        <f>IF(AM6="","",AM6)</f>
        <v/>
      </c>
      <c r="AO112" s="73" t="str">
        <f>IF(AO6="","",AO6)</f>
        <v/>
      </c>
      <c r="AQ112" s="73" t="str">
        <f>IF(AQ6="","",AQ6)</f>
        <v/>
      </c>
    </row>
    <row r="113" spans="1:258" x14ac:dyDescent="0.3">
      <c r="A113" s="72"/>
      <c r="B113" s="72"/>
      <c r="C113" s="72"/>
      <c r="D113" s="73"/>
      <c r="E113" s="73" t="str">
        <f>E$7</f>
        <v xml:space="preserve">Air Pollution </v>
      </c>
      <c r="F113" s="72"/>
      <c r="G113" s="73" t="str">
        <f>G$7</f>
        <v>Air Pollution</v>
      </c>
      <c r="I113" s="73" t="str">
        <f>I$7</f>
        <v>Air Pollution</v>
      </c>
      <c r="K113" s="73" t="str">
        <f>K$7</f>
        <v>Air Pollution</v>
      </c>
      <c r="M113" s="73" t="str">
        <f>M$7</f>
        <v>Air Pollution</v>
      </c>
      <c r="N113" s="73"/>
      <c r="O113" s="73" t="str">
        <f>O$7</f>
        <v>Air Pollution</v>
      </c>
      <c r="Q113" s="73" t="str">
        <f>Q$7</f>
        <v>Air Pollution</v>
      </c>
      <c r="S113" s="73" t="str">
        <f>S$7</f>
        <v>Air Pollution</v>
      </c>
      <c r="U113" s="73" t="str">
        <f>U$7</f>
        <v>Air Pollution</v>
      </c>
      <c r="W113" s="73" t="str">
        <f>W$7</f>
        <v>Air Pollution</v>
      </c>
      <c r="Y113" s="73" t="str">
        <f>Y$7</f>
        <v>Air Pollution</v>
      </c>
      <c r="AA113" s="73" t="str">
        <f>AA$7</f>
        <v>Air Pollution</v>
      </c>
      <c r="AC113" s="73" t="str">
        <f>AC$7</f>
        <v>Air Pollution</v>
      </c>
      <c r="AE113" s="73" t="str">
        <f>AE$7</f>
        <v>Air Pollution</v>
      </c>
      <c r="AG113" s="73" t="str">
        <f>AG$7</f>
        <v>Air Pollution</v>
      </c>
      <c r="AI113" s="73" t="str">
        <f>AI$7</f>
        <v>Air Pollution</v>
      </c>
      <c r="AK113" s="73" t="str">
        <f>AK$7</f>
        <v>Air Pollution</v>
      </c>
      <c r="AM113" s="73" t="str">
        <f>AM$7</f>
        <v>Air Pollution</v>
      </c>
      <c r="AO113" s="73" t="str">
        <f>AO$7</f>
        <v>Air Pollution</v>
      </c>
      <c r="AQ113" s="73" t="str">
        <f>AQ$7</f>
        <v>Air Pollution</v>
      </c>
      <c r="AS113" s="73" t="str">
        <f>AS$7</f>
        <v>Air Pollution</v>
      </c>
      <c r="AU113" s="73" t="str">
        <f>AU$7</f>
        <v>Air Pollution</v>
      </c>
      <c r="AW113" s="73" t="str">
        <f>AW$7</f>
        <v>Air Pollution</v>
      </c>
      <c r="AY113" s="73" t="str">
        <f>AY$7</f>
        <v>Air Pollution</v>
      </c>
      <c r="BA113" s="73" t="str">
        <f>BA$7</f>
        <v>Air Pollution</v>
      </c>
      <c r="BG113" s="73"/>
    </row>
    <row r="114" spans="1:258" ht="13.5" thickBot="1" x14ac:dyDescent="0.35">
      <c r="A114" s="72"/>
      <c r="B114" s="72"/>
      <c r="C114" s="72"/>
      <c r="D114" s="73"/>
      <c r="E114" s="111">
        <f>E$8</f>
        <v>2001</v>
      </c>
      <c r="F114" s="110"/>
      <c r="G114" s="111">
        <f>G$8</f>
        <v>2002</v>
      </c>
      <c r="H114" s="80"/>
      <c r="I114" s="111">
        <f>I$8</f>
        <v>2003</v>
      </c>
      <c r="K114" s="111">
        <f>K$8</f>
        <v>2004</v>
      </c>
      <c r="M114" s="111">
        <f>M$8</f>
        <v>2005</v>
      </c>
      <c r="N114" s="111"/>
      <c r="O114" s="111">
        <f>O$8</f>
        <v>2006</v>
      </c>
      <c r="P114" s="80"/>
      <c r="Q114" s="111">
        <f>Q$8</f>
        <v>2007</v>
      </c>
      <c r="R114" s="80"/>
      <c r="S114" s="111">
        <f>S$8</f>
        <v>2008</v>
      </c>
      <c r="T114" s="80"/>
      <c r="U114" s="111">
        <f>U$8</f>
        <v>2009</v>
      </c>
      <c r="V114" s="80"/>
      <c r="W114" s="111">
        <f>W$8</f>
        <v>2010</v>
      </c>
      <c r="X114" s="80"/>
      <c r="Y114" s="111">
        <f>Y$8</f>
        <v>2011</v>
      </c>
      <c r="Z114" s="80"/>
      <c r="AA114" s="111">
        <f>AA$8</f>
        <v>2012</v>
      </c>
      <c r="AB114" s="80"/>
      <c r="AC114" s="111">
        <f>AC$8</f>
        <v>2013</v>
      </c>
      <c r="AD114" s="80"/>
      <c r="AE114" s="111">
        <f>AE$8</f>
        <v>2014</v>
      </c>
      <c r="AG114" s="111">
        <f>AG$8</f>
        <v>2015</v>
      </c>
      <c r="AI114" s="111">
        <f>AI$8</f>
        <v>2016</v>
      </c>
      <c r="AK114" s="111">
        <f>AK$8</f>
        <v>2017</v>
      </c>
      <c r="AM114" s="111">
        <f>AM$8</f>
        <v>2018</v>
      </c>
      <c r="AO114" s="111">
        <f>AO$8</f>
        <v>2019</v>
      </c>
      <c r="AQ114" s="111">
        <f>AQ$8</f>
        <v>2020</v>
      </c>
      <c r="AS114" s="111">
        <f>AS$8</f>
        <v>2021</v>
      </c>
      <c r="AU114" s="111">
        <f>AU$8</f>
        <v>2022</v>
      </c>
      <c r="AW114" s="111">
        <f>AW$8</f>
        <v>2023</v>
      </c>
      <c r="AY114" s="111">
        <f>AY$8</f>
        <v>2024</v>
      </c>
      <c r="BA114" s="111">
        <f>BA$8</f>
        <v>2025</v>
      </c>
      <c r="BG114" s="73"/>
    </row>
    <row r="115" spans="1:258" ht="14" thickTop="1" thickBot="1" x14ac:dyDescent="0.35">
      <c r="A115" s="72"/>
      <c r="B115" s="112" t="s">
        <v>2444</v>
      </c>
      <c r="C115" s="113"/>
      <c r="D115" s="73"/>
      <c r="E115" s="82" t="str">
        <f>E$9</f>
        <v>FGD</v>
      </c>
      <c r="F115" s="72"/>
      <c r="G115" s="82" t="str">
        <f>G$9</f>
        <v>FGD</v>
      </c>
      <c r="I115" s="82" t="str">
        <f>I$9</f>
        <v>FGD</v>
      </c>
      <c r="K115" s="82" t="str">
        <f>K$9</f>
        <v>FGD</v>
      </c>
      <c r="M115" s="82" t="str">
        <f>M$9</f>
        <v>FGD</v>
      </c>
      <c r="N115" s="73"/>
      <c r="O115" s="82" t="str">
        <f>O$9</f>
        <v>FGD</v>
      </c>
      <c r="Q115" s="82" t="str">
        <f>Q$9</f>
        <v>FGD</v>
      </c>
      <c r="S115" s="82" t="str">
        <f>S$9</f>
        <v>FGD</v>
      </c>
      <c r="U115" s="82" t="str">
        <f>U$9</f>
        <v>FGD</v>
      </c>
      <c r="W115" s="82" t="str">
        <f>W$9</f>
        <v>FGD</v>
      </c>
      <c r="Y115" s="82" t="str">
        <f>Y$9</f>
        <v>FGD</v>
      </c>
      <c r="AA115" s="82" t="str">
        <f>AA$9</f>
        <v>FGD</v>
      </c>
      <c r="AC115" s="82" t="str">
        <f>AC$9</f>
        <v>FGD</v>
      </c>
      <c r="AE115" s="82" t="str">
        <f>AE$9</f>
        <v>FGD</v>
      </c>
      <c r="AG115" s="82" t="str">
        <f>AG$9</f>
        <v>FGD</v>
      </c>
      <c r="AI115" s="82" t="str">
        <f>AI$9</f>
        <v>FGD</v>
      </c>
      <c r="AK115" s="82" t="str">
        <f>AK$9</f>
        <v>FGD</v>
      </c>
      <c r="AM115" s="82" t="str">
        <f>AM$9</f>
        <v>FGD</v>
      </c>
      <c r="AO115" s="82" t="str">
        <f>AO$9</f>
        <v>FGD</v>
      </c>
      <c r="AQ115" s="82" t="str">
        <f>AQ$9</f>
        <v>FGD</v>
      </c>
      <c r="AS115" s="82" t="str">
        <f>AS$9</f>
        <v>FGD</v>
      </c>
      <c r="AU115" s="82" t="str">
        <f>AU$9</f>
        <v>FGD</v>
      </c>
      <c r="AW115" s="82" t="str">
        <f>AW$9</f>
        <v>FGD</v>
      </c>
      <c r="AY115" s="82" t="str">
        <f>AY$9</f>
        <v>FGD</v>
      </c>
      <c r="BA115" s="82" t="str">
        <f>BA$9</f>
        <v>FGD</v>
      </c>
      <c r="BG115" s="73"/>
    </row>
    <row r="116" spans="1:258" ht="13.5" thickTop="1" x14ac:dyDescent="0.3">
      <c r="A116" s="72"/>
      <c r="B116" s="114"/>
      <c r="C116" s="72"/>
      <c r="D116" s="72"/>
      <c r="E116" s="84"/>
      <c r="F116" s="72"/>
      <c r="G116" s="84"/>
      <c r="I116" s="84"/>
      <c r="K116" s="84"/>
      <c r="M116" s="84"/>
      <c r="N116" s="84"/>
      <c r="O116" s="84"/>
      <c r="Q116" s="84"/>
      <c r="S116" s="84"/>
      <c r="U116" s="84"/>
      <c r="W116" s="84"/>
      <c r="Y116" s="84"/>
      <c r="AA116" s="84"/>
      <c r="AC116" s="84"/>
      <c r="AE116" s="84"/>
      <c r="AG116" s="84"/>
      <c r="AI116" s="84"/>
      <c r="AK116" s="84"/>
      <c r="AM116" s="84"/>
      <c r="AO116" s="84"/>
      <c r="AQ116" s="84"/>
      <c r="AS116" s="84"/>
      <c r="AU116" s="84"/>
      <c r="AW116" s="84"/>
      <c r="AY116" s="84"/>
      <c r="BA116" s="84"/>
    </row>
    <row r="117" spans="1:258" x14ac:dyDescent="0.3">
      <c r="A117" s="72"/>
      <c r="B117" s="72"/>
      <c r="C117" s="72"/>
      <c r="D117" s="72"/>
      <c r="E117" s="72"/>
      <c r="F117" s="72"/>
      <c r="G117" s="72"/>
      <c r="I117" s="72"/>
      <c r="K117" s="72"/>
      <c r="M117" s="72"/>
      <c r="N117" s="72"/>
      <c r="O117" s="72"/>
      <c r="Q117" s="72"/>
      <c r="S117" s="72"/>
      <c r="U117" s="72"/>
      <c r="W117" s="72"/>
      <c r="Y117" s="72"/>
      <c r="AA117" s="72"/>
      <c r="AC117" s="72"/>
      <c r="AE117" s="72"/>
      <c r="AG117" s="72"/>
      <c r="AI117" s="72"/>
      <c r="AK117" s="72"/>
      <c r="AM117" s="72"/>
      <c r="AO117" s="72"/>
      <c r="AQ117" s="72"/>
      <c r="AS117" s="72"/>
      <c r="AU117" s="72"/>
      <c r="AW117" s="72"/>
      <c r="AY117" s="72"/>
      <c r="BA117" s="72"/>
    </row>
    <row r="118" spans="1:258" x14ac:dyDescent="0.3">
      <c r="A118" s="72"/>
      <c r="B118" s="119">
        <v>2001</v>
      </c>
      <c r="F118" s="72"/>
      <c r="X118" s="72"/>
    </row>
    <row r="119" spans="1:258" x14ac:dyDescent="0.3">
      <c r="A119" s="72"/>
      <c r="B119" s="85" t="s">
        <v>2408</v>
      </c>
      <c r="C119" s="72"/>
      <c r="D119" s="72"/>
      <c r="E119" s="120">
        <f>IF(E$114&lt;=$B118,E$24,0)</f>
        <v>0</v>
      </c>
      <c r="F119" s="120"/>
      <c r="G119" s="120">
        <f>IF(G$114&lt;=$B118,G$24,0)</f>
        <v>0</v>
      </c>
      <c r="I119" s="120">
        <f>IF(I$114&lt;=$B118,I$24,0)</f>
        <v>0</v>
      </c>
      <c r="K119" s="120">
        <f>IF(K$114&lt;=$B118,K$24,0)</f>
        <v>0</v>
      </c>
      <c r="M119" s="120">
        <f>IF(M$114&lt;=$B118,M$24,0)</f>
        <v>0</v>
      </c>
      <c r="N119" s="120"/>
      <c r="O119" s="120">
        <f>IF(O$114&lt;=$B118,O$24,0)</f>
        <v>0</v>
      </c>
      <c r="Q119" s="120">
        <f>IF(Q$114&lt;=$B118,Q$24,0)</f>
        <v>0</v>
      </c>
      <c r="S119" s="120">
        <f>IF(S$114&lt;=$B118,S$24,0)</f>
        <v>0</v>
      </c>
      <c r="U119" s="120">
        <f>IF(U$114&lt;=$B118,U$24,0)</f>
        <v>0</v>
      </c>
      <c r="W119" s="120">
        <f>IF(W$114&lt;=$B118,W$24,0)</f>
        <v>0</v>
      </c>
      <c r="X119" s="120"/>
      <c r="Y119" s="120">
        <f>IF(Y$114&lt;=$B118,Y$24,0)</f>
        <v>0</v>
      </c>
      <c r="AA119" s="120">
        <f>IF(AA$114&lt;=$B118,AA$24,0)</f>
        <v>0</v>
      </c>
      <c r="AC119" s="120">
        <f>IF(AC$114&lt;=$B118,AC$24,0)</f>
        <v>0</v>
      </c>
      <c r="AE119" s="120">
        <f>IF(AE$114&lt;=$B118,AE$24,0)</f>
        <v>0</v>
      </c>
      <c r="AG119" s="120">
        <f>IF(AG$114&lt;=$B118,AG$24,0)</f>
        <v>0</v>
      </c>
      <c r="AI119" s="120">
        <f>IF(AI$114&lt;=$B118,AI$24,0)</f>
        <v>0</v>
      </c>
      <c r="AK119" s="120">
        <f>IF(AK$114&lt;=$B118,AK$24,0)</f>
        <v>0</v>
      </c>
      <c r="AM119" s="120">
        <f>IF(AM$114&lt;=$B118,AM$24,0)</f>
        <v>0</v>
      </c>
      <c r="AO119" s="120">
        <f>IF(AO$114&lt;=$B118,AO$24,0)</f>
        <v>0</v>
      </c>
      <c r="AQ119" s="120">
        <f>IF(AQ$114&lt;=$B118,AQ$24,0)</f>
        <v>0</v>
      </c>
      <c r="AS119" s="120">
        <f>IF(AS$114&lt;=$B118,AS$24,0)</f>
        <v>0</v>
      </c>
      <c r="AU119" s="120">
        <f>IF(AU$114&lt;=$B118,AU$24,0)</f>
        <v>0</v>
      </c>
      <c r="AW119" s="120">
        <f>IF(AW$114&lt;=$B118,AW$24,0)</f>
        <v>0</v>
      </c>
      <c r="AY119" s="120">
        <f>IF(AY$114&lt;=$B118,AY$24,0)</f>
        <v>0</v>
      </c>
      <c r="BA119" s="120">
        <f>IF(BA$114&lt;=$B118,BA$24,0)</f>
        <v>0</v>
      </c>
    </row>
    <row r="120" spans="1:258" x14ac:dyDescent="0.3">
      <c r="A120" s="72"/>
      <c r="B120" s="85" t="s">
        <v>2445</v>
      </c>
      <c r="C120" s="72"/>
      <c r="D120" s="72"/>
      <c r="E120" s="121">
        <f>ROUND(E119*E$12,0)</f>
        <v>0</v>
      </c>
      <c r="F120" s="120"/>
      <c r="G120" s="121">
        <f>ROUND(G119*G$12,0)</f>
        <v>0</v>
      </c>
      <c r="I120" s="121">
        <f>ROUND(I119*I$12,0)</f>
        <v>0</v>
      </c>
      <c r="K120" s="121">
        <f>ROUND(K119*K$12,0)</f>
        <v>0</v>
      </c>
      <c r="M120" s="121">
        <f>ROUND(M119*M$12,0)</f>
        <v>0</v>
      </c>
      <c r="N120" s="120"/>
      <c r="O120" s="121">
        <f>ROUND(O119*O$12,0)</f>
        <v>0</v>
      </c>
      <c r="Q120" s="121">
        <f>ROUND(Q119*Q$12,0)</f>
        <v>0</v>
      </c>
      <c r="S120" s="121">
        <f>ROUND(S119*S$12,0)</f>
        <v>0</v>
      </c>
      <c r="U120" s="121">
        <f>ROUND(U119*U$12,0)</f>
        <v>0</v>
      </c>
      <c r="W120" s="121">
        <f>ROUND(W119*W$12,0)</f>
        <v>0</v>
      </c>
      <c r="X120" s="120"/>
      <c r="Y120" s="121">
        <f>ROUND(Y119*Y$12,0)</f>
        <v>0</v>
      </c>
      <c r="AA120" s="121">
        <f>ROUND(AA119*AA$12,0)</f>
        <v>0</v>
      </c>
      <c r="AC120" s="121">
        <f>ROUND(AC119*AC$12,0)</f>
        <v>0</v>
      </c>
      <c r="AE120" s="121">
        <f>ROUND(AE119*AE$12,0)</f>
        <v>0</v>
      </c>
      <c r="AG120" s="121">
        <f>ROUND(AG119*AG$12,0)</f>
        <v>0</v>
      </c>
      <c r="AI120" s="121">
        <f>ROUND(AI119*AI$12,0)</f>
        <v>0</v>
      </c>
      <c r="AK120" s="121">
        <f>ROUND(AK119*AK$12,0)</f>
        <v>0</v>
      </c>
      <c r="AM120" s="121">
        <f>ROUND(AM119*AM$12,0)</f>
        <v>0</v>
      </c>
      <c r="AO120" s="121">
        <f>ROUND(AO119*AO$12,0)</f>
        <v>0</v>
      </c>
      <c r="AQ120" s="121">
        <f>ROUND(AQ119*AQ$12,0)</f>
        <v>0</v>
      </c>
      <c r="AS120" s="121">
        <f>ROUND(AS119*AS$12,0)</f>
        <v>0</v>
      </c>
      <c r="AU120" s="121">
        <f>ROUND(AU119*AU$12,0)</f>
        <v>0</v>
      </c>
      <c r="AW120" s="121">
        <f>ROUND(AW119*AW$12,0)</f>
        <v>0</v>
      </c>
      <c r="AY120" s="121">
        <f>ROUND(AY119*AY$12,0)</f>
        <v>0</v>
      </c>
      <c r="BA120" s="121">
        <f>ROUND(BA119*BA$12,0)</f>
        <v>0</v>
      </c>
    </row>
    <row r="121" spans="1:258" s="109" customFormat="1" x14ac:dyDescent="0.3">
      <c r="A121" s="72"/>
      <c r="B121" s="85" t="s">
        <v>2446</v>
      </c>
      <c r="C121" s="72"/>
      <c r="D121" s="72"/>
      <c r="E121" s="120">
        <f>E119-E120</f>
        <v>0</v>
      </c>
      <c r="F121" s="120"/>
      <c r="G121" s="120">
        <f>G119-G120</f>
        <v>0</v>
      </c>
      <c r="H121" s="74"/>
      <c r="I121" s="120">
        <f>I119-I120</f>
        <v>0</v>
      </c>
      <c r="J121" s="74"/>
      <c r="K121" s="120">
        <f>K119-K120</f>
        <v>0</v>
      </c>
      <c r="L121" s="74"/>
      <c r="M121" s="120">
        <f>M119-M120</f>
        <v>0</v>
      </c>
      <c r="N121" s="120"/>
      <c r="O121" s="120">
        <f>O119-O120</f>
        <v>0</v>
      </c>
      <c r="P121" s="74"/>
      <c r="Q121" s="120">
        <f>Q119-Q120</f>
        <v>0</v>
      </c>
      <c r="R121" s="74"/>
      <c r="S121" s="120">
        <f>S119-S120</f>
        <v>0</v>
      </c>
      <c r="T121" s="74"/>
      <c r="U121" s="120">
        <f>U119-U120</f>
        <v>0</v>
      </c>
      <c r="V121" s="74"/>
      <c r="W121" s="120">
        <f>W119-W120</f>
        <v>0</v>
      </c>
      <c r="X121" s="120"/>
      <c r="Y121" s="120">
        <f>Y119-Y120</f>
        <v>0</v>
      </c>
      <c r="Z121" s="74"/>
      <c r="AA121" s="120">
        <f>AA119-AA120</f>
        <v>0</v>
      </c>
      <c r="AB121" s="74"/>
      <c r="AC121" s="120">
        <f>AC119-AC120</f>
        <v>0</v>
      </c>
      <c r="AD121" s="74"/>
      <c r="AE121" s="120">
        <f>AE119-AE120</f>
        <v>0</v>
      </c>
      <c r="AF121" s="74"/>
      <c r="AG121" s="120">
        <f>AG119-AG120</f>
        <v>0</v>
      </c>
      <c r="AH121" s="74"/>
      <c r="AI121" s="120">
        <f>AI119-AI120</f>
        <v>0</v>
      </c>
      <c r="AJ121" s="74"/>
      <c r="AK121" s="120">
        <f>AK119-AK120</f>
        <v>0</v>
      </c>
      <c r="AL121" s="74"/>
      <c r="AM121" s="120">
        <f>AM119-AM120</f>
        <v>0</v>
      </c>
      <c r="AN121" s="74"/>
      <c r="AO121" s="120">
        <f>AO119-AO120</f>
        <v>0</v>
      </c>
      <c r="AP121" s="74"/>
      <c r="AQ121" s="120">
        <f>AQ119-AQ120</f>
        <v>0</v>
      </c>
      <c r="AR121" s="74"/>
      <c r="AS121" s="120">
        <f>AS119-AS120</f>
        <v>0</v>
      </c>
      <c r="AT121" s="74"/>
      <c r="AU121" s="120">
        <f>AU119-AU120</f>
        <v>0</v>
      </c>
      <c r="AV121" s="74"/>
      <c r="AW121" s="120">
        <f>AW119-AW120</f>
        <v>0</v>
      </c>
      <c r="AX121" s="74"/>
      <c r="AY121" s="120">
        <f>AY119-AY120</f>
        <v>0</v>
      </c>
      <c r="AZ121" s="74"/>
      <c r="BA121" s="120">
        <f>BA119-BA120</f>
        <v>0</v>
      </c>
      <c r="BB121" s="74"/>
      <c r="BC121" s="74"/>
      <c r="BD121" s="74"/>
      <c r="BE121" s="74"/>
      <c r="BF121" s="74"/>
      <c r="BG121" s="74"/>
      <c r="BH121" s="74"/>
      <c r="BI121" s="74"/>
      <c r="BJ121" s="72"/>
      <c r="BK121" s="72"/>
      <c r="BL121" s="72"/>
      <c r="BM121" s="72"/>
      <c r="BN121" s="72"/>
      <c r="BO121" s="72"/>
      <c r="BP121" s="72"/>
      <c r="BQ121" s="72"/>
      <c r="BR121" s="72"/>
      <c r="BS121" s="72"/>
      <c r="BT121" s="72"/>
      <c r="BU121" s="72"/>
      <c r="BV121" s="72"/>
      <c r="BW121" s="72"/>
      <c r="BX121" s="72"/>
      <c r="BY121" s="72"/>
      <c r="BZ121" s="72"/>
      <c r="CA121" s="72"/>
      <c r="CB121" s="72"/>
      <c r="CC121" s="72"/>
      <c r="CD121" s="72"/>
      <c r="CE121" s="72"/>
      <c r="CF121" s="72"/>
      <c r="CG121" s="72"/>
      <c r="CH121" s="72"/>
      <c r="CI121" s="72"/>
      <c r="CJ121" s="72"/>
      <c r="CK121" s="72"/>
      <c r="CL121" s="72"/>
      <c r="CM121" s="72"/>
      <c r="CN121" s="72"/>
      <c r="CO121" s="72"/>
      <c r="CP121" s="72"/>
      <c r="CQ121" s="72"/>
      <c r="CR121" s="72"/>
      <c r="CS121" s="72"/>
      <c r="CT121" s="72"/>
      <c r="CU121" s="72"/>
      <c r="CV121" s="72"/>
      <c r="CW121" s="72"/>
      <c r="CX121" s="72"/>
      <c r="CY121" s="72"/>
      <c r="CZ121" s="72"/>
      <c r="DA121" s="72"/>
      <c r="DB121" s="72"/>
      <c r="DC121" s="72"/>
      <c r="DD121" s="72"/>
      <c r="DE121" s="72"/>
      <c r="DF121" s="72"/>
      <c r="DG121" s="72"/>
      <c r="DH121" s="72"/>
      <c r="DI121" s="72"/>
      <c r="DJ121" s="72"/>
      <c r="DK121" s="72"/>
      <c r="DL121" s="72"/>
      <c r="DM121" s="72"/>
      <c r="DN121" s="72"/>
      <c r="DO121" s="72"/>
      <c r="DP121" s="72"/>
      <c r="DQ121" s="72"/>
      <c r="DR121" s="72"/>
      <c r="DS121" s="72"/>
      <c r="DT121" s="72"/>
      <c r="DU121" s="72"/>
      <c r="DV121" s="72"/>
      <c r="DW121" s="72"/>
      <c r="DX121" s="72"/>
      <c r="DY121" s="72"/>
      <c r="DZ121" s="72"/>
      <c r="EA121" s="72"/>
      <c r="EB121" s="72"/>
      <c r="EC121" s="72"/>
      <c r="ED121" s="72"/>
      <c r="EE121" s="72"/>
      <c r="EF121" s="72"/>
      <c r="EG121" s="72"/>
      <c r="EH121" s="72"/>
      <c r="EI121" s="72"/>
      <c r="EJ121" s="72"/>
      <c r="EK121" s="72"/>
      <c r="EL121" s="72"/>
      <c r="EM121" s="72"/>
      <c r="EN121" s="72"/>
      <c r="EO121" s="72"/>
      <c r="EP121" s="72"/>
      <c r="EQ121" s="72"/>
      <c r="ER121" s="72"/>
      <c r="ES121" s="72"/>
      <c r="ET121" s="72"/>
      <c r="EU121" s="72"/>
      <c r="EV121" s="72"/>
      <c r="EW121" s="72"/>
      <c r="EX121" s="72"/>
      <c r="EY121" s="72"/>
      <c r="EZ121" s="72"/>
      <c r="FA121" s="72"/>
      <c r="FB121" s="72"/>
      <c r="FC121" s="72"/>
      <c r="FD121" s="72"/>
      <c r="FE121" s="72"/>
      <c r="FF121" s="72"/>
      <c r="FG121" s="72"/>
      <c r="FH121" s="72"/>
      <c r="FI121" s="72"/>
      <c r="FJ121" s="72"/>
      <c r="FK121" s="72"/>
      <c r="FL121" s="72"/>
      <c r="FM121" s="72"/>
      <c r="FN121" s="72"/>
      <c r="FO121" s="72"/>
      <c r="FP121" s="72"/>
      <c r="FQ121" s="72"/>
      <c r="FR121" s="72"/>
      <c r="FS121" s="72"/>
      <c r="FT121" s="72"/>
      <c r="FU121" s="72"/>
      <c r="FV121" s="72"/>
      <c r="FW121" s="72"/>
      <c r="FX121" s="72"/>
      <c r="FY121" s="72"/>
      <c r="FZ121" s="72"/>
      <c r="GA121" s="72"/>
      <c r="GB121" s="72"/>
      <c r="GC121" s="72"/>
      <c r="GD121" s="72"/>
      <c r="GE121" s="72"/>
      <c r="GF121" s="72"/>
      <c r="GG121" s="72"/>
      <c r="GH121" s="72"/>
      <c r="GI121" s="72"/>
      <c r="GJ121" s="72"/>
      <c r="GK121" s="72"/>
      <c r="GL121" s="72"/>
      <c r="GM121" s="72"/>
      <c r="GN121" s="72"/>
      <c r="GO121" s="72"/>
      <c r="GP121" s="72"/>
      <c r="GQ121" s="72"/>
      <c r="GR121" s="72"/>
      <c r="GS121" s="72"/>
      <c r="GT121" s="72"/>
      <c r="GU121" s="72"/>
      <c r="GV121" s="72"/>
      <c r="GW121" s="72"/>
      <c r="GX121" s="72"/>
      <c r="GY121" s="72"/>
      <c r="GZ121" s="72"/>
      <c r="HA121" s="72"/>
      <c r="HB121" s="72"/>
      <c r="HC121" s="72"/>
      <c r="HD121" s="72"/>
      <c r="HE121" s="72"/>
      <c r="HF121" s="72"/>
      <c r="HG121" s="72"/>
      <c r="HH121" s="72"/>
      <c r="HI121" s="72"/>
      <c r="HJ121" s="72"/>
      <c r="HK121" s="72"/>
      <c r="HL121" s="72"/>
      <c r="HM121" s="72"/>
      <c r="HN121" s="72"/>
      <c r="HO121" s="72"/>
      <c r="HP121" s="72"/>
      <c r="HQ121" s="72"/>
      <c r="HR121" s="72"/>
      <c r="HS121" s="72"/>
      <c r="HT121" s="72"/>
      <c r="HU121" s="72"/>
      <c r="HV121" s="72"/>
      <c r="HW121" s="72"/>
      <c r="HX121" s="72"/>
      <c r="HY121" s="72"/>
      <c r="HZ121" s="72"/>
      <c r="IA121" s="72"/>
      <c r="IB121" s="72"/>
      <c r="IC121" s="72"/>
      <c r="ID121" s="72"/>
      <c r="IE121" s="72"/>
      <c r="IF121" s="72"/>
      <c r="IG121" s="72"/>
      <c r="IH121" s="72"/>
      <c r="II121" s="72"/>
      <c r="IJ121" s="72"/>
      <c r="IK121" s="72"/>
      <c r="IL121" s="72"/>
      <c r="IM121" s="72"/>
      <c r="IN121" s="72"/>
      <c r="IO121" s="72"/>
      <c r="IP121" s="72"/>
      <c r="IQ121" s="72"/>
      <c r="IR121" s="72"/>
      <c r="IS121" s="72"/>
      <c r="IT121" s="72"/>
      <c r="IU121" s="72"/>
      <c r="IV121" s="72"/>
      <c r="IW121" s="72"/>
      <c r="IX121" s="72"/>
    </row>
    <row r="122" spans="1:258" x14ac:dyDescent="0.3">
      <c r="A122" s="109"/>
      <c r="B122" s="122" t="s">
        <v>2447</v>
      </c>
      <c r="C122" s="109"/>
      <c r="D122" s="109"/>
      <c r="E122" s="123">
        <f>IF($B118-E$8&lt;0,0,LOOKUP($B118-(E$8-1),$C$399:$C$420,$E$399:$E$420))</f>
        <v>3.7499999999999999E-2</v>
      </c>
      <c r="F122" s="109"/>
      <c r="G122" s="123">
        <f>IF($B118-G$8&lt;0,0,LOOKUP($B118-(G$8-1),$C$399:$C$420,$E$399:$E$420))</f>
        <v>0</v>
      </c>
      <c r="H122" s="124"/>
      <c r="I122" s="123">
        <f>IF($B118-I$8&lt;0,0,LOOKUP($B118-(I$8-1),$C$399:$C$420,$E$399:$E$420))</f>
        <v>0</v>
      </c>
      <c r="J122" s="124"/>
      <c r="K122" s="123">
        <f>IF($B118-K$8&lt;0,0,LOOKUP($B118-(K$8-1),$C$399:$C$420,$E$399:$E$420))</f>
        <v>0</v>
      </c>
      <c r="L122" s="124"/>
      <c r="M122" s="123">
        <f>IF($B118-M$8&lt;0,0,LOOKUP($B118-(M$8-1),$C$399:$C$420,$E$399:$E$420))</f>
        <v>0</v>
      </c>
      <c r="N122" s="109"/>
      <c r="O122" s="123">
        <f>IF($B118-O$8&lt;0,0,LOOKUP($B118-(O$8-1),$C$399:$C$420,$E$399:$E$420))</f>
        <v>0</v>
      </c>
      <c r="P122" s="124"/>
      <c r="Q122" s="123">
        <f>IF($B118-Q$8&lt;0,0,LOOKUP($B118-(Q$8-1),$C$399:$C$420,$E$399:$E$420))</f>
        <v>0</v>
      </c>
      <c r="R122" s="124"/>
      <c r="S122" s="123">
        <f>IF($B118-S$8&lt;0,0,LOOKUP($B118-(S$8-1),$C$399:$C$420,$E$399:$E$420))</f>
        <v>0</v>
      </c>
      <c r="T122" s="124"/>
      <c r="U122" s="123">
        <f>IF($B118-U$8&lt;0,0,LOOKUP($B118-(U$8-1),$C$399:$C$420,$E$399:$E$420))</f>
        <v>0</v>
      </c>
      <c r="V122" s="124"/>
      <c r="W122" s="123">
        <f>IF($B118-W$8&lt;0,0,LOOKUP($B118-(W$8-1),$C$399:$C$420,$E$399:$E$420))</f>
        <v>0</v>
      </c>
      <c r="X122" s="109"/>
      <c r="Y122" s="123">
        <f>IF($B118-Y$8&lt;0,0,LOOKUP($B118-(Y$8-1),$C$399:$C$420,$E$399:$E$420))</f>
        <v>0</v>
      </c>
      <c r="Z122" s="124"/>
      <c r="AA122" s="123">
        <f>IF($B118-AA$8&lt;0,0,LOOKUP($B118-(AA$8-1),$C$399:$C$420,$E$399:$E$420))</f>
        <v>0</v>
      </c>
      <c r="AB122" s="124"/>
      <c r="AC122" s="123">
        <f>IF($B118-AC$8&lt;0,0,LOOKUP($B118-(AC$8-1),$C$399:$C$420,$E$399:$E$420))</f>
        <v>0</v>
      </c>
      <c r="AD122" s="124"/>
      <c r="AE122" s="123">
        <f>IF($B118-AE$8&lt;0,0,LOOKUP($B118-(AE$8-1),$C$399:$C$420,$E$399:$E$420))</f>
        <v>0</v>
      </c>
      <c r="AF122" s="124"/>
      <c r="AG122" s="123">
        <f>IF($B118-AG$8&lt;0,0,LOOKUP($B118-(AG$8-1),$C$399:$C$420,$E$399:$E$420))</f>
        <v>0</v>
      </c>
      <c r="AH122" s="124"/>
      <c r="AI122" s="123">
        <f>IF($B118-AI$8&lt;0,0,LOOKUP($B118-(AI$8-1),$C$399:$C$420,$E$399:$E$420))</f>
        <v>0</v>
      </c>
      <c r="AJ122" s="124"/>
      <c r="AK122" s="123">
        <f>IF($B118-AK$8&lt;0,0,LOOKUP($B118-(AK$8-1),$C$399:$C$420,$E$399:$E$420))</f>
        <v>0</v>
      </c>
      <c r="AL122" s="124"/>
      <c r="AM122" s="123">
        <f>IF($B118-AM$8&lt;0,0,LOOKUP($B118-(AM$8-1),$C$399:$C$420,$E$399:$E$420))</f>
        <v>0</v>
      </c>
      <c r="AN122" s="124"/>
      <c r="AO122" s="123">
        <f>IF($B118-AO$8&lt;0,0,LOOKUP($B118-(AO$8-1),$C$399:$C$420,$E$399:$E$420))</f>
        <v>0</v>
      </c>
      <c r="AP122" s="124"/>
      <c r="AQ122" s="123">
        <f>IF($B118-AQ$8&lt;0,0,LOOKUP($B118-(AQ$8-1),$C$399:$C$420,$E$399:$E$420))</f>
        <v>0</v>
      </c>
      <c r="AR122" s="124"/>
      <c r="AS122" s="123">
        <f>IF($B118-AS$8&lt;0,0,LOOKUP($B118-(AS$8-1),$C$399:$C$420,$E$399:$E$420))</f>
        <v>0</v>
      </c>
      <c r="AT122" s="124"/>
      <c r="AU122" s="123">
        <f>IF($B118-AU$8&lt;0,0,LOOKUP($B118-(AU$8-1),$C$399:$C$420,$E$399:$E$420))</f>
        <v>0</v>
      </c>
      <c r="AV122" s="124"/>
      <c r="AW122" s="123">
        <f>IF($B118-AW$8&lt;0,0,LOOKUP($B118-(AW$8-1),$C$399:$C$420,$E$399:$E$420))</f>
        <v>0</v>
      </c>
      <c r="AX122" s="124"/>
      <c r="AY122" s="123">
        <f>IF($B118-AY$8&lt;0,0,LOOKUP($B118-(AY$8-1),$C$399:$C$420,$E$399:$E$420))</f>
        <v>0</v>
      </c>
      <c r="AZ122" s="124"/>
      <c r="BA122" s="123">
        <f>IF($B118-BA$8&lt;0,0,LOOKUP($B118-(BA$8-1),$C$399:$C$420,$E$399:$E$420))</f>
        <v>0</v>
      </c>
      <c r="BB122" s="124"/>
      <c r="BC122" s="124"/>
      <c r="BD122" s="124"/>
      <c r="BE122" s="124"/>
      <c r="BF122" s="124"/>
      <c r="BG122" s="124"/>
      <c r="BH122" s="124"/>
      <c r="BI122" s="124"/>
      <c r="BJ122" s="109"/>
      <c r="BK122" s="109"/>
      <c r="BL122" s="109"/>
      <c r="BM122" s="109"/>
      <c r="BN122" s="109"/>
      <c r="BO122" s="109"/>
      <c r="BP122" s="109"/>
      <c r="BQ122" s="109"/>
      <c r="BR122" s="109"/>
      <c r="BS122" s="109"/>
      <c r="BT122" s="109"/>
      <c r="BU122" s="109"/>
      <c r="BV122" s="109"/>
      <c r="BW122" s="109"/>
      <c r="BX122" s="109"/>
      <c r="BY122" s="109"/>
      <c r="BZ122" s="109"/>
      <c r="CA122" s="109"/>
      <c r="CB122" s="109"/>
      <c r="CC122" s="109"/>
      <c r="CD122" s="109"/>
      <c r="CE122" s="109"/>
      <c r="CF122" s="109"/>
      <c r="CG122" s="109"/>
      <c r="CH122" s="109"/>
      <c r="CI122" s="109"/>
      <c r="CJ122" s="109"/>
      <c r="CK122" s="109"/>
      <c r="CL122" s="109"/>
      <c r="CM122" s="109"/>
      <c r="CN122" s="109"/>
      <c r="CO122" s="109"/>
      <c r="CP122" s="109"/>
      <c r="CQ122" s="109"/>
      <c r="CR122" s="109"/>
      <c r="CS122" s="109"/>
      <c r="CT122" s="109"/>
      <c r="CU122" s="109"/>
      <c r="CV122" s="109"/>
      <c r="CW122" s="109"/>
      <c r="CX122" s="109"/>
      <c r="CY122" s="109"/>
      <c r="CZ122" s="109"/>
      <c r="DA122" s="109"/>
      <c r="DB122" s="109"/>
      <c r="DC122" s="109"/>
      <c r="DD122" s="109"/>
      <c r="DE122" s="109"/>
      <c r="DF122" s="109"/>
      <c r="DG122" s="109"/>
      <c r="DH122" s="109"/>
      <c r="DI122" s="109"/>
      <c r="DJ122" s="109"/>
      <c r="DK122" s="109"/>
      <c r="DL122" s="109"/>
      <c r="DM122" s="109"/>
      <c r="DN122" s="109"/>
      <c r="DO122" s="109"/>
      <c r="DP122" s="109"/>
      <c r="DQ122" s="109"/>
      <c r="DR122" s="109"/>
      <c r="DS122" s="109"/>
      <c r="DT122" s="109"/>
      <c r="DU122" s="109"/>
      <c r="DV122" s="109"/>
      <c r="DW122" s="109"/>
      <c r="DX122" s="109"/>
      <c r="DY122" s="109"/>
      <c r="DZ122" s="109"/>
      <c r="EA122" s="109"/>
      <c r="EB122" s="109"/>
      <c r="EC122" s="109"/>
      <c r="ED122" s="109"/>
      <c r="EE122" s="109"/>
      <c r="EF122" s="109"/>
      <c r="EG122" s="109"/>
      <c r="EH122" s="109"/>
      <c r="EI122" s="109"/>
      <c r="EJ122" s="109"/>
      <c r="EK122" s="109"/>
      <c r="EL122" s="109"/>
      <c r="EM122" s="109"/>
      <c r="EN122" s="109"/>
      <c r="EO122" s="109"/>
      <c r="EP122" s="109"/>
      <c r="EQ122" s="109"/>
      <c r="ER122" s="109"/>
      <c r="ES122" s="109"/>
      <c r="ET122" s="109"/>
      <c r="EU122" s="109"/>
      <c r="EV122" s="109"/>
      <c r="EW122" s="109"/>
      <c r="EX122" s="109"/>
      <c r="EY122" s="109"/>
      <c r="EZ122" s="109"/>
      <c r="FA122" s="109"/>
      <c r="FB122" s="109"/>
      <c r="FC122" s="109"/>
      <c r="FD122" s="109"/>
      <c r="FE122" s="109"/>
      <c r="FF122" s="109"/>
      <c r="FG122" s="109"/>
      <c r="FH122" s="109"/>
      <c r="FI122" s="109"/>
      <c r="FJ122" s="109"/>
      <c r="FK122" s="109"/>
      <c r="FL122" s="109"/>
      <c r="FM122" s="109"/>
      <c r="FN122" s="109"/>
      <c r="FO122" s="109"/>
      <c r="FP122" s="109"/>
      <c r="FQ122" s="109"/>
      <c r="FR122" s="109"/>
      <c r="FS122" s="109"/>
      <c r="FT122" s="109"/>
      <c r="FU122" s="109"/>
      <c r="FV122" s="109"/>
      <c r="FW122" s="109"/>
      <c r="FX122" s="109"/>
      <c r="FY122" s="109"/>
      <c r="FZ122" s="109"/>
      <c r="GA122" s="109"/>
      <c r="GB122" s="109"/>
      <c r="GC122" s="109"/>
      <c r="GD122" s="109"/>
      <c r="GE122" s="109"/>
      <c r="GF122" s="109"/>
      <c r="GG122" s="109"/>
      <c r="GH122" s="109"/>
      <c r="GI122" s="109"/>
      <c r="GJ122" s="109"/>
      <c r="GK122" s="109"/>
      <c r="GL122" s="109"/>
      <c r="GM122" s="109"/>
      <c r="GN122" s="109"/>
      <c r="GO122" s="109"/>
      <c r="GP122" s="109"/>
      <c r="GQ122" s="109"/>
      <c r="GR122" s="109"/>
      <c r="GS122" s="109"/>
      <c r="GT122" s="109"/>
      <c r="GU122" s="109"/>
      <c r="GV122" s="109"/>
      <c r="GW122" s="109"/>
      <c r="GX122" s="109"/>
      <c r="GY122" s="109"/>
      <c r="GZ122" s="109"/>
      <c r="HA122" s="109"/>
      <c r="HB122" s="109"/>
      <c r="HC122" s="109"/>
      <c r="HD122" s="109"/>
      <c r="HE122" s="109"/>
      <c r="HF122" s="109"/>
      <c r="HG122" s="109"/>
      <c r="HH122" s="109"/>
      <c r="HI122" s="109"/>
      <c r="HJ122" s="109"/>
      <c r="HK122" s="109"/>
      <c r="HL122" s="109"/>
      <c r="HM122" s="109"/>
      <c r="HN122" s="109"/>
      <c r="HO122" s="109"/>
      <c r="HP122" s="109"/>
      <c r="HQ122" s="109"/>
      <c r="HR122" s="109"/>
      <c r="HS122" s="109"/>
      <c r="HT122" s="109"/>
      <c r="HU122" s="109"/>
      <c r="HV122" s="109"/>
      <c r="HW122" s="109"/>
      <c r="HX122" s="109"/>
      <c r="HY122" s="109"/>
      <c r="HZ122" s="109"/>
      <c r="IA122" s="109"/>
      <c r="IB122" s="109"/>
      <c r="IC122" s="109"/>
      <c r="ID122" s="109"/>
      <c r="IE122" s="109"/>
      <c r="IF122" s="109"/>
      <c r="IG122" s="109"/>
      <c r="IH122" s="109"/>
      <c r="II122" s="109"/>
      <c r="IJ122" s="109"/>
      <c r="IK122" s="109"/>
      <c r="IL122" s="109"/>
      <c r="IM122" s="109"/>
      <c r="IN122" s="109"/>
      <c r="IO122" s="109"/>
      <c r="IP122" s="109"/>
      <c r="IQ122" s="109"/>
      <c r="IR122" s="109"/>
      <c r="IS122" s="109"/>
      <c r="IT122" s="109"/>
      <c r="IU122" s="109"/>
      <c r="IV122" s="109"/>
      <c r="IW122" s="109"/>
      <c r="IX122" s="109"/>
    </row>
    <row r="123" spans="1:258" x14ac:dyDescent="0.3">
      <c r="A123" s="72"/>
      <c r="B123" s="72"/>
      <c r="C123" s="72"/>
      <c r="D123" s="72"/>
      <c r="E123" s="125"/>
      <c r="F123" s="120"/>
      <c r="G123" s="125"/>
      <c r="I123" s="125"/>
      <c r="K123" s="125"/>
      <c r="M123" s="125"/>
      <c r="N123" s="125"/>
      <c r="O123" s="125"/>
      <c r="Q123" s="125"/>
      <c r="S123" s="125"/>
      <c r="U123" s="125"/>
      <c r="W123" s="125"/>
      <c r="X123" s="120"/>
      <c r="Y123" s="125"/>
      <c r="AA123" s="125"/>
      <c r="AC123" s="125"/>
      <c r="AE123" s="125"/>
      <c r="AG123" s="125"/>
      <c r="AI123" s="125"/>
      <c r="AK123" s="125"/>
      <c r="AM123" s="125"/>
      <c r="AO123" s="125"/>
      <c r="AQ123" s="125"/>
      <c r="AS123" s="125"/>
      <c r="AU123" s="125"/>
      <c r="AW123" s="125"/>
      <c r="AY123" s="125"/>
      <c r="BA123" s="125"/>
    </row>
    <row r="124" spans="1:258" x14ac:dyDescent="0.3">
      <c r="A124" s="72"/>
      <c r="B124" s="85" t="s">
        <v>2448</v>
      </c>
      <c r="C124" s="72"/>
      <c r="D124" s="72"/>
      <c r="E124" s="120">
        <f>ROUND((E119-E120)*E122,0)</f>
        <v>0</v>
      </c>
      <c r="F124" s="120"/>
      <c r="G124" s="120">
        <f>ROUND((G119-G120)*G122,0)</f>
        <v>0</v>
      </c>
      <c r="I124" s="120">
        <f>ROUND((I119-I120)*I122,0)</f>
        <v>0</v>
      </c>
      <c r="K124" s="120">
        <f>ROUND((K119-K120)*K122,0)</f>
        <v>0</v>
      </c>
      <c r="M124" s="120">
        <f>ROUND((M119-M120)*M122,0)</f>
        <v>0</v>
      </c>
      <c r="N124" s="120"/>
      <c r="O124" s="120">
        <f>ROUND((O119-O120)*O122,0)</f>
        <v>0</v>
      </c>
      <c r="Q124" s="120">
        <f>ROUND((Q119-Q120)*Q122,0)</f>
        <v>0</v>
      </c>
      <c r="S124" s="120">
        <f>ROUND((S119-S120)*S122,0)</f>
        <v>0</v>
      </c>
      <c r="U124" s="120">
        <f>ROUND((U119-U120)*U122,0)</f>
        <v>0</v>
      </c>
      <c r="W124" s="120">
        <f>ROUND((W119-W120)*W122,0)</f>
        <v>0</v>
      </c>
      <c r="X124" s="120"/>
      <c r="Y124" s="120">
        <f>ROUND((Y119-Y120)*Y122,0)</f>
        <v>0</v>
      </c>
      <c r="AA124" s="120">
        <f>ROUND((AA119-AA120)*AA122,0)</f>
        <v>0</v>
      </c>
      <c r="AC124" s="120">
        <f>ROUND((AC119-AC120)*AC122,0)</f>
        <v>0</v>
      </c>
      <c r="AE124" s="120">
        <f>ROUND((AE119-AE120)*AE122,0)</f>
        <v>0</v>
      </c>
      <c r="AG124" s="120">
        <f>ROUND((AG119-AG120)*AG122,0)</f>
        <v>0</v>
      </c>
      <c r="AI124" s="120">
        <f>ROUND((AI119-AI120)*AI122,0)</f>
        <v>0</v>
      </c>
      <c r="AK124" s="120">
        <f>ROUND((AK119-AK120)*AK122,0)</f>
        <v>0</v>
      </c>
      <c r="AM124" s="120">
        <f>ROUND((AM119-AM120)*AM122,0)</f>
        <v>0</v>
      </c>
      <c r="AO124" s="120">
        <f>ROUND((AO119-AO120)*AO122,0)</f>
        <v>0</v>
      </c>
      <c r="AQ124" s="120">
        <f>ROUND((AQ119-AQ120)*AQ122,0)</f>
        <v>0</v>
      </c>
      <c r="AS124" s="120">
        <f>ROUND((AS119-AS120)*AS122,0)</f>
        <v>0</v>
      </c>
      <c r="AU124" s="120">
        <f>ROUND((AU119-AU120)*AU122,0)</f>
        <v>0</v>
      </c>
      <c r="AW124" s="120">
        <f>ROUND((AW119-AW120)*AW122,0)</f>
        <v>0</v>
      </c>
      <c r="AY124" s="120">
        <f>ROUND((AY119-AY120)*AY122,0)</f>
        <v>0</v>
      </c>
      <c r="BA124" s="120">
        <f>ROUND((BA119-BA120)*BA122,0)</f>
        <v>0</v>
      </c>
    </row>
    <row r="125" spans="1:258" x14ac:dyDescent="0.3">
      <c r="A125" s="72"/>
      <c r="B125" s="85" t="s">
        <v>2449</v>
      </c>
      <c r="E125" s="74">
        <f>IF(E$114=$B118,E120,0)</f>
        <v>0</v>
      </c>
      <c r="F125" s="120"/>
      <c r="G125" s="74">
        <f>IF(G$114=$B118,G120,0)</f>
        <v>0</v>
      </c>
      <c r="I125" s="74">
        <f>IF(I$114=$B118,I120,0)</f>
        <v>0</v>
      </c>
      <c r="K125" s="74">
        <f>IF(K$114=$B118,K120,0)</f>
        <v>0</v>
      </c>
      <c r="M125" s="74">
        <f>IF(M$114=$B118,M120,0)</f>
        <v>0</v>
      </c>
      <c r="N125" s="120"/>
      <c r="O125" s="74">
        <f>IF(O$114=$B118,O120,0)</f>
        <v>0</v>
      </c>
      <c r="Q125" s="74">
        <f>IF(Q$114=$B118,Q120,0)</f>
        <v>0</v>
      </c>
      <c r="S125" s="74">
        <f>IF(S$114=$B118,S120,0)</f>
        <v>0</v>
      </c>
      <c r="U125" s="74">
        <f>IF(U$114=$B118,U120,0)</f>
        <v>0</v>
      </c>
      <c r="W125" s="74">
        <f>IF(W$114=$B118,W120,0)</f>
        <v>0</v>
      </c>
      <c r="X125" s="120"/>
      <c r="Y125" s="74">
        <f>IF(Y$114=$B118,Y120,0)</f>
        <v>0</v>
      </c>
      <c r="AA125" s="74">
        <f>IF(AA$114=$B118,AA120,0)</f>
        <v>0</v>
      </c>
      <c r="AC125" s="74">
        <f>IF(AC$114=$B118,AC120,0)</f>
        <v>0</v>
      </c>
      <c r="AE125" s="74">
        <f>IF(AE$114=$B118,AE120,0)</f>
        <v>0</v>
      </c>
      <c r="AG125" s="74">
        <f>IF(AG$114=$B118,AG120,0)</f>
        <v>0</v>
      </c>
      <c r="AI125" s="74">
        <f>IF(AI$114=$B118,AI120,0)</f>
        <v>0</v>
      </c>
      <c r="AK125" s="74">
        <f>IF(AK$114=$B118,AK120,0)</f>
        <v>0</v>
      </c>
      <c r="AM125" s="74">
        <f>IF(AM$114=$B118,AM120,0)</f>
        <v>0</v>
      </c>
      <c r="AO125" s="74">
        <f>IF(AO$114=$B118,AO120,0)</f>
        <v>0</v>
      </c>
      <c r="AQ125" s="74">
        <f>IF(AQ$114=$B118,AQ120,0)</f>
        <v>0</v>
      </c>
      <c r="AS125" s="74">
        <f>IF(AS$114=$B118,AS120,0)</f>
        <v>0</v>
      </c>
      <c r="AU125" s="74">
        <f>IF(AU$114=$B118,AU120,0)</f>
        <v>0</v>
      </c>
      <c r="AW125" s="74">
        <f>IF(AW$114=$B118,AW120,0)</f>
        <v>0</v>
      </c>
      <c r="AY125" s="74">
        <f>IF(AY$114=$B118,AY120,0)</f>
        <v>0</v>
      </c>
      <c r="BA125" s="74">
        <f>IF(BA$114=$B118,BA120,0)</f>
        <v>0</v>
      </c>
    </row>
    <row r="126" spans="1:258" ht="13.5" thickBot="1" x14ac:dyDescent="0.35">
      <c r="A126" s="72"/>
      <c r="B126" s="85" t="str">
        <f>"Total Tax Depreciation  -  "&amp;B118</f>
        <v>Total Tax Depreciation  -  2001</v>
      </c>
      <c r="C126" s="72"/>
      <c r="D126" s="72"/>
      <c r="E126" s="126">
        <f>E124+E125</f>
        <v>0</v>
      </c>
      <c r="F126" s="120"/>
      <c r="G126" s="126">
        <f>G124+G125</f>
        <v>0</v>
      </c>
      <c r="I126" s="126">
        <f>I124+I125</f>
        <v>0</v>
      </c>
      <c r="K126" s="126">
        <f>K124+K125</f>
        <v>0</v>
      </c>
      <c r="M126" s="126">
        <f>M124+M125</f>
        <v>0</v>
      </c>
      <c r="N126" s="120"/>
      <c r="O126" s="126">
        <f>O124+O125</f>
        <v>0</v>
      </c>
      <c r="Q126" s="126">
        <f>Q124+Q125</f>
        <v>0</v>
      </c>
      <c r="S126" s="126">
        <f>S124+S125</f>
        <v>0</v>
      </c>
      <c r="U126" s="126">
        <f>U124+U125</f>
        <v>0</v>
      </c>
      <c r="W126" s="126">
        <f>W124+W125</f>
        <v>0</v>
      </c>
      <c r="X126" s="120"/>
      <c r="Y126" s="126">
        <f>Y124+Y125</f>
        <v>0</v>
      </c>
      <c r="AA126" s="126">
        <f>AA124+AA125</f>
        <v>0</v>
      </c>
      <c r="AC126" s="126">
        <f>AC124+AC125</f>
        <v>0</v>
      </c>
      <c r="AE126" s="126">
        <f>AE124+AE125</f>
        <v>0</v>
      </c>
      <c r="AG126" s="126">
        <f>AG124+AG125</f>
        <v>0</v>
      </c>
      <c r="AI126" s="126">
        <f>AI124+AI125</f>
        <v>0</v>
      </c>
      <c r="AK126" s="126">
        <f>AK124+AK125</f>
        <v>0</v>
      </c>
      <c r="AM126" s="126">
        <f>AM124+AM125</f>
        <v>0</v>
      </c>
      <c r="AO126" s="126">
        <f>AO124+AO125</f>
        <v>0</v>
      </c>
      <c r="AQ126" s="126">
        <f>AQ124+AQ125</f>
        <v>0</v>
      </c>
      <c r="AS126" s="126">
        <f>AS124+AS125</f>
        <v>0</v>
      </c>
      <c r="AU126" s="126">
        <f>AU124+AU125</f>
        <v>0</v>
      </c>
      <c r="AW126" s="126">
        <f>AW124+AW125</f>
        <v>0</v>
      </c>
      <c r="AY126" s="126">
        <f>AY124+AY125</f>
        <v>0</v>
      </c>
      <c r="BA126" s="126">
        <f>BA124+BA125</f>
        <v>0</v>
      </c>
      <c r="BG126" s="103"/>
    </row>
    <row r="127" spans="1:258" ht="13.5" thickTop="1" x14ac:dyDescent="0.3">
      <c r="A127" s="72"/>
      <c r="B127" s="72"/>
      <c r="C127" s="72"/>
      <c r="D127" s="72"/>
      <c r="E127" s="125"/>
      <c r="F127" s="120"/>
      <c r="G127" s="125"/>
      <c r="I127" s="125"/>
      <c r="K127" s="125"/>
      <c r="M127" s="125"/>
      <c r="N127" s="125"/>
      <c r="O127" s="125"/>
      <c r="Q127" s="125"/>
      <c r="S127" s="125"/>
      <c r="U127" s="125"/>
      <c r="W127" s="125"/>
      <c r="X127" s="120"/>
      <c r="Y127" s="125"/>
      <c r="AA127" s="125"/>
      <c r="AC127" s="125"/>
      <c r="AE127" s="125"/>
      <c r="AG127" s="125"/>
      <c r="AI127" s="125"/>
      <c r="AK127" s="125"/>
      <c r="AM127" s="125"/>
      <c r="AO127" s="125"/>
      <c r="AQ127" s="125"/>
      <c r="AS127" s="125"/>
      <c r="AU127" s="125"/>
      <c r="AW127" s="125"/>
      <c r="AY127" s="125"/>
      <c r="BA127" s="125"/>
    </row>
    <row r="128" spans="1:258" x14ac:dyDescent="0.3">
      <c r="A128" s="72"/>
      <c r="B128" s="72"/>
      <c r="C128" s="72"/>
      <c r="D128" s="72"/>
      <c r="E128" s="125"/>
      <c r="F128" s="120"/>
      <c r="G128" s="125"/>
      <c r="I128" s="125"/>
      <c r="K128" s="125"/>
      <c r="M128" s="125"/>
      <c r="N128" s="125"/>
      <c r="O128" s="125"/>
      <c r="Q128" s="125"/>
      <c r="S128" s="125"/>
      <c r="U128" s="125"/>
      <c r="W128" s="125"/>
      <c r="X128" s="120"/>
      <c r="Y128" s="125"/>
      <c r="AA128" s="125"/>
      <c r="AC128" s="125"/>
      <c r="AE128" s="125"/>
      <c r="AG128" s="125"/>
      <c r="AI128" s="125"/>
      <c r="AK128" s="125"/>
      <c r="AM128" s="125"/>
      <c r="AO128" s="125"/>
      <c r="AQ128" s="125"/>
      <c r="AS128" s="125"/>
      <c r="AU128" s="125"/>
      <c r="AW128" s="125"/>
      <c r="AY128" s="125"/>
      <c r="BA128" s="125"/>
    </row>
    <row r="129" spans="1:258" x14ac:dyDescent="0.3">
      <c r="A129" s="72"/>
      <c r="B129" s="119">
        <v>2002</v>
      </c>
      <c r="C129" s="72"/>
      <c r="D129" s="72"/>
      <c r="E129" s="125"/>
      <c r="F129" s="120"/>
      <c r="G129" s="125"/>
      <c r="I129" s="125"/>
      <c r="K129" s="125"/>
      <c r="M129" s="125"/>
      <c r="N129" s="125"/>
      <c r="O129" s="125"/>
      <c r="Q129" s="125"/>
      <c r="S129" s="125"/>
      <c r="U129" s="125"/>
      <c r="W129" s="125"/>
      <c r="X129" s="120"/>
      <c r="Y129" s="125"/>
      <c r="AA129" s="125"/>
      <c r="AC129" s="125"/>
      <c r="AE129" s="125"/>
      <c r="AG129" s="125"/>
      <c r="AI129" s="125"/>
      <c r="AK129" s="125"/>
      <c r="AM129" s="125"/>
      <c r="AO129" s="125"/>
      <c r="AQ129" s="125"/>
      <c r="AS129" s="125"/>
      <c r="AU129" s="125"/>
      <c r="AW129" s="125"/>
      <c r="AY129" s="125"/>
      <c r="BA129" s="125"/>
    </row>
    <row r="130" spans="1:258" x14ac:dyDescent="0.3">
      <c r="A130" s="72"/>
      <c r="B130" s="85" t="s">
        <v>2408</v>
      </c>
      <c r="C130" s="72"/>
      <c r="D130" s="72"/>
      <c r="E130" s="120">
        <f>IF(E$114&lt;=$B129,E$24,0)</f>
        <v>0</v>
      </c>
      <c r="F130" s="120"/>
      <c r="G130" s="120">
        <f>IF(G$114&lt;=$B129,G$24,0)</f>
        <v>0</v>
      </c>
      <c r="I130" s="120">
        <f>IF(I$114&lt;=$B129,I$24,0)</f>
        <v>0</v>
      </c>
      <c r="J130" s="120"/>
      <c r="K130" s="120">
        <f>IF(K$114&lt;=$B129,K$24,0)</f>
        <v>0</v>
      </c>
      <c r="L130" s="120"/>
      <c r="M130" s="120">
        <f>IF(M$114&lt;=$B129,M$24,0)</f>
        <v>0</v>
      </c>
      <c r="N130" s="120"/>
      <c r="O130" s="120">
        <f>IF(O$114&lt;=$B129,O$24,0)</f>
        <v>0</v>
      </c>
      <c r="P130" s="120"/>
      <c r="Q130" s="120">
        <f>IF(Q$114&lt;=$B129,Q$24,0)</f>
        <v>0</v>
      </c>
      <c r="R130" s="120"/>
      <c r="S130" s="120">
        <f>IF(S$114&lt;=$B129,S$24,0)</f>
        <v>0</v>
      </c>
      <c r="T130" s="120"/>
      <c r="U130" s="120">
        <f>IF(U$114&lt;=$B129,U$24,0)</f>
        <v>0</v>
      </c>
      <c r="V130" s="120"/>
      <c r="W130" s="120">
        <f>IF(W$114&lt;=$B129,W$24,0)</f>
        <v>0</v>
      </c>
      <c r="X130" s="120"/>
      <c r="Y130" s="120">
        <f>IF(Y$114&lt;=$B129,Y$24,0)</f>
        <v>0</v>
      </c>
      <c r="Z130" s="120"/>
      <c r="AA130" s="120">
        <f>IF(AA$114&lt;=$B129,AA$24,0)</f>
        <v>0</v>
      </c>
      <c r="AB130" s="120"/>
      <c r="AC130" s="120">
        <f>IF(AC$114&lt;=$B129,AC$24,0)</f>
        <v>0</v>
      </c>
      <c r="AD130" s="120"/>
      <c r="AE130" s="120">
        <f>IF(AE$114&lt;=$B129,AE$24,0)</f>
        <v>0</v>
      </c>
      <c r="AF130" s="120"/>
      <c r="AG130" s="120">
        <f>IF(AG$114&lt;=$B129,AG$24,0)</f>
        <v>0</v>
      </c>
      <c r="AI130" s="120">
        <f>IF(AI$114&lt;=$B129,AI$24,0)</f>
        <v>0</v>
      </c>
      <c r="AK130" s="120">
        <f>IF(AK$114&lt;=$B129,AK$24,0)</f>
        <v>0</v>
      </c>
      <c r="AM130" s="120">
        <f>IF(AM$114&lt;=$B129,AM$24,0)</f>
        <v>0</v>
      </c>
      <c r="AO130" s="120">
        <f>IF(AO$114&lt;=$B129,AO$24,0)</f>
        <v>0</v>
      </c>
      <c r="AQ130" s="120">
        <f>IF(AQ$114&lt;=$B129,AQ$24,0)</f>
        <v>0</v>
      </c>
      <c r="AS130" s="120">
        <f>IF(AS$114&lt;=$B129,AS$24,0)</f>
        <v>0</v>
      </c>
      <c r="AU130" s="120">
        <f>IF(AU$114&lt;=$B129,AU$24,0)</f>
        <v>0</v>
      </c>
      <c r="AW130" s="120">
        <f>IF(AW$114&lt;=$B129,AW$24,0)</f>
        <v>0</v>
      </c>
      <c r="AY130" s="120">
        <f>IF(AY$114&lt;=$B129,AY$24,0)</f>
        <v>0</v>
      </c>
      <c r="BA130" s="120">
        <f>IF(BA$114&lt;=$B129,BA$24,0)</f>
        <v>0</v>
      </c>
    </row>
    <row r="131" spans="1:258" x14ac:dyDescent="0.3">
      <c r="A131" s="72"/>
      <c r="B131" s="85" t="s">
        <v>2445</v>
      </c>
      <c r="C131" s="72"/>
      <c r="D131" s="109"/>
      <c r="E131" s="121">
        <f>ROUND(E130*E$12,0)</f>
        <v>0</v>
      </c>
      <c r="F131" s="120"/>
      <c r="G131" s="121">
        <f>ROUND(G130*G$12,0)</f>
        <v>0</v>
      </c>
      <c r="I131" s="121">
        <f>ROUND(I130*I$12,0)</f>
        <v>0</v>
      </c>
      <c r="J131" s="120"/>
      <c r="K131" s="121">
        <f>ROUND(K130*K$12,0)</f>
        <v>0</v>
      </c>
      <c r="L131" s="120"/>
      <c r="M131" s="121">
        <f>ROUND(M130*M$12,0)</f>
        <v>0</v>
      </c>
      <c r="N131" s="120"/>
      <c r="O131" s="121">
        <f>ROUND(O130*O$12,0)</f>
        <v>0</v>
      </c>
      <c r="P131" s="120"/>
      <c r="Q131" s="121">
        <f>ROUND(Q130*Q$12,0)</f>
        <v>0</v>
      </c>
      <c r="R131" s="120"/>
      <c r="S131" s="121">
        <f>ROUND(S130*S$12,0)</f>
        <v>0</v>
      </c>
      <c r="T131" s="120"/>
      <c r="U131" s="121">
        <f>ROUND(U130*U$12,0)</f>
        <v>0</v>
      </c>
      <c r="V131" s="120"/>
      <c r="W131" s="121">
        <f>ROUND(W130*W$12,0)</f>
        <v>0</v>
      </c>
      <c r="X131" s="120"/>
      <c r="Y131" s="121">
        <f>ROUND(Y130*Y$12,0)</f>
        <v>0</v>
      </c>
      <c r="Z131" s="120"/>
      <c r="AA131" s="121">
        <f>ROUND(AA130*AA$12,0)</f>
        <v>0</v>
      </c>
      <c r="AB131" s="120"/>
      <c r="AC131" s="121">
        <f>ROUND(AC130*AC$12,0)</f>
        <v>0</v>
      </c>
      <c r="AD131" s="120"/>
      <c r="AE131" s="121">
        <f>ROUND(AE130*AE$12,0)</f>
        <v>0</v>
      </c>
      <c r="AF131" s="120"/>
      <c r="AG131" s="121">
        <f>ROUND(AG130*AG$12,0)</f>
        <v>0</v>
      </c>
      <c r="AI131" s="121">
        <f>ROUND(AI130*AI$12,0)</f>
        <v>0</v>
      </c>
      <c r="AK131" s="121">
        <f>ROUND(AK130*AK$12,0)</f>
        <v>0</v>
      </c>
      <c r="AM131" s="121">
        <f>ROUND(AM130*AM$12,0)</f>
        <v>0</v>
      </c>
      <c r="AO131" s="121">
        <f>ROUND(AO130*AO$12,0)</f>
        <v>0</v>
      </c>
      <c r="AQ131" s="121">
        <f>ROUND(AQ130*AQ$12,0)</f>
        <v>0</v>
      </c>
      <c r="AS131" s="121">
        <f>ROUND(AS130*AS$12,0)</f>
        <v>0</v>
      </c>
      <c r="AU131" s="121">
        <f>ROUND(AU130*AU$12,0)</f>
        <v>0</v>
      </c>
      <c r="AW131" s="121">
        <f>ROUND(AW130*AW$12,0)</f>
        <v>0</v>
      </c>
      <c r="AY131" s="121">
        <f>ROUND(AY130*AY$12,0)</f>
        <v>0</v>
      </c>
      <c r="BA131" s="121">
        <f>ROUND(BA130*BA$12,0)</f>
        <v>0</v>
      </c>
    </row>
    <row r="132" spans="1:258" s="109" customFormat="1" x14ac:dyDescent="0.3">
      <c r="A132" s="72"/>
      <c r="B132" s="85" t="s">
        <v>2446</v>
      </c>
      <c r="C132" s="72"/>
      <c r="D132" s="72"/>
      <c r="E132" s="120">
        <f>E130-E131</f>
        <v>0</v>
      </c>
      <c r="F132" s="120"/>
      <c r="G132" s="120">
        <f>G130-G131</f>
        <v>0</v>
      </c>
      <c r="H132" s="74"/>
      <c r="I132" s="120">
        <f>I130-I131</f>
        <v>0</v>
      </c>
      <c r="J132" s="125"/>
      <c r="K132" s="120">
        <f>K130-K131</f>
        <v>0</v>
      </c>
      <c r="L132" s="125"/>
      <c r="M132" s="120">
        <f>M130-M131</f>
        <v>0</v>
      </c>
      <c r="N132" s="125"/>
      <c r="O132" s="120">
        <f>O130-O131</f>
        <v>0</v>
      </c>
      <c r="P132" s="125"/>
      <c r="Q132" s="120">
        <f>Q130-Q131</f>
        <v>0</v>
      </c>
      <c r="R132" s="125"/>
      <c r="S132" s="120">
        <f>S130-S131</f>
        <v>0</v>
      </c>
      <c r="T132" s="125"/>
      <c r="U132" s="120">
        <f>U130-U131</f>
        <v>0</v>
      </c>
      <c r="V132" s="125"/>
      <c r="W132" s="120">
        <f>W130-W131</f>
        <v>0</v>
      </c>
      <c r="X132" s="125"/>
      <c r="Y132" s="120">
        <f>Y130-Y131</f>
        <v>0</v>
      </c>
      <c r="Z132" s="125"/>
      <c r="AA132" s="120">
        <f>AA130-AA131</f>
        <v>0</v>
      </c>
      <c r="AB132" s="125"/>
      <c r="AC132" s="120">
        <f>AC130-AC131</f>
        <v>0</v>
      </c>
      <c r="AD132" s="125"/>
      <c r="AE132" s="120">
        <f>AE130-AE131</f>
        <v>0</v>
      </c>
      <c r="AF132" s="125"/>
      <c r="AG132" s="120">
        <f>AG130-AG131</f>
        <v>0</v>
      </c>
      <c r="AH132" s="74"/>
      <c r="AI132" s="120">
        <f>AI130-AI131</f>
        <v>0</v>
      </c>
      <c r="AJ132" s="74"/>
      <c r="AK132" s="120">
        <f>AK130-AK131</f>
        <v>0</v>
      </c>
      <c r="AL132" s="74"/>
      <c r="AM132" s="120">
        <f>AM130-AM131</f>
        <v>0</v>
      </c>
      <c r="AN132" s="74"/>
      <c r="AO132" s="120">
        <f>AO130-AO131</f>
        <v>0</v>
      </c>
      <c r="AP132" s="74"/>
      <c r="AQ132" s="120">
        <f>AQ130-AQ131</f>
        <v>0</v>
      </c>
      <c r="AR132" s="74"/>
      <c r="AS132" s="120">
        <f>AS130-AS131</f>
        <v>0</v>
      </c>
      <c r="AT132" s="74"/>
      <c r="AU132" s="120">
        <f>AU130-AU131</f>
        <v>0</v>
      </c>
      <c r="AV132" s="74"/>
      <c r="AW132" s="120">
        <f>AW130-AW131</f>
        <v>0</v>
      </c>
      <c r="AX132" s="74"/>
      <c r="AY132" s="120">
        <f>AY130-AY131</f>
        <v>0</v>
      </c>
      <c r="AZ132" s="74"/>
      <c r="BA132" s="120">
        <f>BA130-BA131</f>
        <v>0</v>
      </c>
      <c r="BB132" s="74"/>
      <c r="BC132" s="74"/>
      <c r="BD132" s="74"/>
      <c r="BE132" s="74"/>
      <c r="BF132" s="74"/>
      <c r="BG132" s="74"/>
      <c r="BH132" s="74"/>
      <c r="BI132" s="74"/>
      <c r="BJ132" s="72"/>
      <c r="BK132" s="72"/>
      <c r="BL132" s="72"/>
      <c r="BM132" s="72"/>
      <c r="BN132" s="72"/>
      <c r="BO132" s="72"/>
      <c r="BP132" s="72"/>
      <c r="BQ132" s="72"/>
      <c r="BR132" s="72"/>
      <c r="BS132" s="72"/>
      <c r="BT132" s="72"/>
      <c r="BU132" s="72"/>
      <c r="BV132" s="72"/>
      <c r="BW132" s="72"/>
      <c r="BX132" s="72"/>
      <c r="BY132" s="72"/>
      <c r="BZ132" s="72"/>
      <c r="CA132" s="72"/>
      <c r="CB132" s="72"/>
      <c r="CC132" s="72"/>
      <c r="CD132" s="72"/>
      <c r="CE132" s="72"/>
      <c r="CF132" s="72"/>
      <c r="CG132" s="72"/>
      <c r="CH132" s="72"/>
      <c r="CI132" s="72"/>
      <c r="CJ132" s="72"/>
      <c r="CK132" s="72"/>
      <c r="CL132" s="72"/>
      <c r="CM132" s="72"/>
      <c r="CN132" s="72"/>
      <c r="CO132" s="72"/>
      <c r="CP132" s="72"/>
      <c r="CQ132" s="72"/>
      <c r="CR132" s="72"/>
      <c r="CS132" s="72"/>
      <c r="CT132" s="72"/>
      <c r="CU132" s="72"/>
      <c r="CV132" s="72"/>
      <c r="CW132" s="72"/>
      <c r="CX132" s="72"/>
      <c r="CY132" s="72"/>
      <c r="CZ132" s="72"/>
      <c r="DA132" s="72"/>
      <c r="DB132" s="72"/>
      <c r="DC132" s="72"/>
      <c r="DD132" s="72"/>
      <c r="DE132" s="72"/>
      <c r="DF132" s="72"/>
      <c r="DG132" s="72"/>
      <c r="DH132" s="72"/>
      <c r="DI132" s="72"/>
      <c r="DJ132" s="72"/>
      <c r="DK132" s="72"/>
      <c r="DL132" s="72"/>
      <c r="DM132" s="72"/>
      <c r="DN132" s="72"/>
      <c r="DO132" s="72"/>
      <c r="DP132" s="72"/>
      <c r="DQ132" s="72"/>
      <c r="DR132" s="72"/>
      <c r="DS132" s="72"/>
      <c r="DT132" s="72"/>
      <c r="DU132" s="72"/>
      <c r="DV132" s="72"/>
      <c r="DW132" s="72"/>
      <c r="DX132" s="72"/>
      <c r="DY132" s="72"/>
      <c r="DZ132" s="72"/>
      <c r="EA132" s="72"/>
      <c r="EB132" s="72"/>
      <c r="EC132" s="72"/>
      <c r="ED132" s="72"/>
      <c r="EE132" s="72"/>
      <c r="EF132" s="72"/>
      <c r="EG132" s="72"/>
      <c r="EH132" s="72"/>
      <c r="EI132" s="72"/>
      <c r="EJ132" s="72"/>
      <c r="EK132" s="72"/>
      <c r="EL132" s="72"/>
      <c r="EM132" s="72"/>
      <c r="EN132" s="72"/>
      <c r="EO132" s="72"/>
      <c r="EP132" s="72"/>
      <c r="EQ132" s="72"/>
      <c r="ER132" s="72"/>
      <c r="ES132" s="72"/>
      <c r="ET132" s="72"/>
      <c r="EU132" s="72"/>
      <c r="EV132" s="72"/>
      <c r="EW132" s="72"/>
      <c r="EX132" s="72"/>
      <c r="EY132" s="72"/>
      <c r="EZ132" s="72"/>
      <c r="FA132" s="72"/>
      <c r="FB132" s="72"/>
      <c r="FC132" s="72"/>
      <c r="FD132" s="72"/>
      <c r="FE132" s="72"/>
      <c r="FF132" s="72"/>
      <c r="FG132" s="72"/>
      <c r="FH132" s="72"/>
      <c r="FI132" s="72"/>
      <c r="FJ132" s="72"/>
      <c r="FK132" s="72"/>
      <c r="FL132" s="72"/>
      <c r="FM132" s="72"/>
      <c r="FN132" s="72"/>
      <c r="FO132" s="72"/>
      <c r="FP132" s="72"/>
      <c r="FQ132" s="72"/>
      <c r="FR132" s="72"/>
      <c r="FS132" s="72"/>
      <c r="FT132" s="72"/>
      <c r="FU132" s="72"/>
      <c r="FV132" s="72"/>
      <c r="FW132" s="72"/>
      <c r="FX132" s="72"/>
      <c r="FY132" s="72"/>
      <c r="FZ132" s="72"/>
      <c r="GA132" s="72"/>
      <c r="GB132" s="72"/>
      <c r="GC132" s="72"/>
      <c r="GD132" s="72"/>
      <c r="GE132" s="72"/>
      <c r="GF132" s="72"/>
      <c r="GG132" s="72"/>
      <c r="GH132" s="72"/>
      <c r="GI132" s="72"/>
      <c r="GJ132" s="72"/>
      <c r="GK132" s="72"/>
      <c r="GL132" s="72"/>
      <c r="GM132" s="72"/>
      <c r="GN132" s="72"/>
      <c r="GO132" s="72"/>
      <c r="GP132" s="72"/>
      <c r="GQ132" s="72"/>
      <c r="GR132" s="72"/>
      <c r="GS132" s="72"/>
      <c r="GT132" s="72"/>
      <c r="GU132" s="72"/>
      <c r="GV132" s="72"/>
      <c r="GW132" s="72"/>
      <c r="GX132" s="72"/>
      <c r="GY132" s="72"/>
      <c r="GZ132" s="72"/>
      <c r="HA132" s="72"/>
      <c r="HB132" s="72"/>
      <c r="HC132" s="72"/>
      <c r="HD132" s="72"/>
      <c r="HE132" s="72"/>
      <c r="HF132" s="72"/>
      <c r="HG132" s="72"/>
      <c r="HH132" s="72"/>
      <c r="HI132" s="72"/>
      <c r="HJ132" s="72"/>
      <c r="HK132" s="72"/>
      <c r="HL132" s="72"/>
      <c r="HM132" s="72"/>
      <c r="HN132" s="72"/>
      <c r="HO132" s="72"/>
      <c r="HP132" s="72"/>
      <c r="HQ132" s="72"/>
      <c r="HR132" s="72"/>
      <c r="HS132" s="72"/>
      <c r="HT132" s="72"/>
      <c r="HU132" s="72"/>
      <c r="HV132" s="72"/>
      <c r="HW132" s="72"/>
      <c r="HX132" s="72"/>
      <c r="HY132" s="72"/>
      <c r="HZ132" s="72"/>
      <c r="IA132" s="72"/>
      <c r="IB132" s="72"/>
      <c r="IC132" s="72"/>
      <c r="ID132" s="72"/>
      <c r="IE132" s="72"/>
      <c r="IF132" s="72"/>
      <c r="IG132" s="72"/>
      <c r="IH132" s="72"/>
      <c r="II132" s="72"/>
      <c r="IJ132" s="72"/>
      <c r="IK132" s="72"/>
      <c r="IL132" s="72"/>
      <c r="IM132" s="72"/>
      <c r="IN132" s="72"/>
      <c r="IO132" s="72"/>
      <c r="IP132" s="72"/>
      <c r="IQ132" s="72"/>
      <c r="IR132" s="72"/>
      <c r="IS132" s="72"/>
      <c r="IT132" s="72"/>
      <c r="IU132" s="72"/>
      <c r="IV132" s="72"/>
      <c r="IW132" s="72"/>
      <c r="IX132" s="72"/>
    </row>
    <row r="133" spans="1:258" x14ac:dyDescent="0.3">
      <c r="A133" s="109"/>
      <c r="B133" s="122" t="s">
        <v>2447</v>
      </c>
      <c r="C133" s="109"/>
      <c r="D133" s="109"/>
      <c r="E133" s="123">
        <f>IF($B129-E$8&lt;0,0,LOOKUP($B129-(E$8-1),$C$399:$C$420,$E$399:$E$420))</f>
        <v>7.2190000000000004E-2</v>
      </c>
      <c r="F133" s="109"/>
      <c r="G133" s="123">
        <f>IF($B129-G$8&lt;0,0,LOOKUP($B129-(G$8-1),$C$399:$C$420,$E$399:$E$420))</f>
        <v>3.7499999999999999E-2</v>
      </c>
      <c r="H133" s="124"/>
      <c r="I133" s="123">
        <f>IF($B129-I$8&lt;0,0,LOOKUP($B129-(I$8-1),$C$399:$C$420,$E$399:$E$420))</f>
        <v>0</v>
      </c>
      <c r="J133" s="124"/>
      <c r="K133" s="123">
        <f>IF($B129-K$8&lt;0,0,LOOKUP($B129-(K$8-1),$C$399:$C$420,$E$399:$E$420))</f>
        <v>0</v>
      </c>
      <c r="L133" s="124"/>
      <c r="M133" s="123">
        <f>IF($B129-M$8&lt;0,0,LOOKUP($B129-(M$8-1),$C$399:$C$420,$E$399:$E$420))</f>
        <v>0</v>
      </c>
      <c r="N133" s="109"/>
      <c r="O133" s="123">
        <f>IF($B129-O$8&lt;0,0,LOOKUP($B129-(O$8-1),$C$399:$C$420,$E$399:$E$420))</f>
        <v>0</v>
      </c>
      <c r="P133" s="124"/>
      <c r="Q133" s="123">
        <f>IF($B129-Q$8&lt;0,0,LOOKUP($B129-(Q$8-1),$C$399:$C$420,$E$399:$E$420))</f>
        <v>0</v>
      </c>
      <c r="R133" s="124"/>
      <c r="S133" s="123">
        <f>IF($B129-S$8&lt;0,0,LOOKUP($B129-(S$8-1),$C$399:$C$420,$E$399:$E$420))</f>
        <v>0</v>
      </c>
      <c r="T133" s="124"/>
      <c r="U133" s="123">
        <f>IF($B129-U$8&lt;0,0,LOOKUP($B129-(U$8-1),$C$399:$C$420,$E$399:$E$420))</f>
        <v>0</v>
      </c>
      <c r="V133" s="124"/>
      <c r="W133" s="123">
        <f>IF($B129-W$8&lt;0,0,LOOKUP($B129-(W$8-1),$C$399:$C$420,$E$399:$E$420))</f>
        <v>0</v>
      </c>
      <c r="X133" s="109"/>
      <c r="Y133" s="123">
        <f>IF($B129-Y$8&lt;0,0,LOOKUP($B129-(Y$8-1),$C$399:$C$420,$E$399:$E$420))</f>
        <v>0</v>
      </c>
      <c r="Z133" s="124"/>
      <c r="AA133" s="123">
        <f>IF($B129-AA$8&lt;0,0,LOOKUP($B129-(AA$8-1),$C$399:$C$420,$E$399:$E$420))</f>
        <v>0</v>
      </c>
      <c r="AB133" s="124"/>
      <c r="AC133" s="123">
        <f>IF($B129-AC$8&lt;0,0,LOOKUP($B129-(AC$8-1),$C$399:$C$420,$E$399:$E$420))</f>
        <v>0</v>
      </c>
      <c r="AD133" s="124"/>
      <c r="AE133" s="123">
        <f>IF($B129-AE$8&lt;0,0,LOOKUP($B129-(AE$8-1),$C$399:$C$420,$E$399:$E$420))</f>
        <v>0</v>
      </c>
      <c r="AF133" s="124"/>
      <c r="AG133" s="123">
        <f>IF($B129-AG$8&lt;0,0,LOOKUP($B129-(AG$8-1),$C$399:$C$420,$E$399:$E$420))</f>
        <v>0</v>
      </c>
      <c r="AH133" s="124"/>
      <c r="AI133" s="123">
        <f>IF($B129-AI$8&lt;0,0,LOOKUP($B129-(AI$8-1),$C$399:$C$420,$E$399:$E$420))</f>
        <v>0</v>
      </c>
      <c r="AJ133" s="124"/>
      <c r="AK133" s="123">
        <f>IF($B129-AK$8&lt;0,0,LOOKUP($B129-(AK$8-1),$C$399:$C$420,$E$399:$E$420))</f>
        <v>0</v>
      </c>
      <c r="AL133" s="124"/>
      <c r="AM133" s="123">
        <f>IF($B129-AM$8&lt;0,0,LOOKUP($B129-(AM$8-1),$C$399:$C$420,$E$399:$E$420))</f>
        <v>0</v>
      </c>
      <c r="AN133" s="124"/>
      <c r="AO133" s="123">
        <f>IF($B129-AO$8&lt;0,0,LOOKUP($B129-(AO$8-1),$C$399:$C$420,$E$399:$E$420))</f>
        <v>0</v>
      </c>
      <c r="AP133" s="124"/>
      <c r="AQ133" s="123">
        <f>IF($B129-AQ$8&lt;0,0,LOOKUP($B129-(AQ$8-1),$C$399:$C$420,$E$399:$E$420))</f>
        <v>0</v>
      </c>
      <c r="AR133" s="124"/>
      <c r="AS133" s="123">
        <f>IF($B129-AS$8&lt;0,0,LOOKUP($B129-(AS$8-1),$C$399:$C$420,$E$399:$E$420))</f>
        <v>0</v>
      </c>
      <c r="AT133" s="124"/>
      <c r="AU133" s="123">
        <f>IF($B129-AU$8&lt;0,0,LOOKUP($B129-(AU$8-1),$C$399:$C$420,$E$399:$E$420))</f>
        <v>0</v>
      </c>
      <c r="AV133" s="124"/>
      <c r="AW133" s="123">
        <f>IF($B129-AW$8&lt;0,0,LOOKUP($B129-(AW$8-1),$C$399:$C$420,$E$399:$E$420))</f>
        <v>0</v>
      </c>
      <c r="AX133" s="124"/>
      <c r="AY133" s="123">
        <f>IF($B129-AY$8&lt;0,0,LOOKUP($B129-(AY$8-1),$C$399:$C$420,$E$399:$E$420))</f>
        <v>0</v>
      </c>
      <c r="AZ133" s="124"/>
      <c r="BA133" s="123">
        <f>IF($B129-BA$8&lt;0,0,LOOKUP($B129-(BA$8-1),$C$399:$C$420,$E$399:$E$420))</f>
        <v>0</v>
      </c>
      <c r="BB133" s="124"/>
      <c r="BC133" s="124"/>
      <c r="BD133" s="124"/>
      <c r="BE133" s="124"/>
      <c r="BF133" s="124"/>
      <c r="BG133" s="124"/>
      <c r="BH133" s="124"/>
      <c r="BI133" s="124"/>
      <c r="BJ133" s="109"/>
      <c r="BK133" s="109"/>
      <c r="BL133" s="109"/>
      <c r="BM133" s="109"/>
      <c r="BN133" s="109"/>
      <c r="BO133" s="109"/>
      <c r="BP133" s="109"/>
      <c r="BQ133" s="109"/>
      <c r="BR133" s="109"/>
      <c r="BS133" s="109"/>
      <c r="BT133" s="109"/>
      <c r="BU133" s="109"/>
      <c r="BV133" s="109"/>
      <c r="BW133" s="109"/>
      <c r="BX133" s="109"/>
      <c r="BY133" s="109"/>
      <c r="BZ133" s="109"/>
      <c r="CA133" s="109"/>
      <c r="CB133" s="109"/>
      <c r="CC133" s="109"/>
      <c r="CD133" s="109"/>
      <c r="CE133" s="109"/>
      <c r="CF133" s="109"/>
      <c r="CG133" s="109"/>
      <c r="CH133" s="109"/>
      <c r="CI133" s="109"/>
      <c r="CJ133" s="109"/>
      <c r="CK133" s="109"/>
      <c r="CL133" s="109"/>
      <c r="CM133" s="109"/>
      <c r="CN133" s="109"/>
      <c r="CO133" s="109"/>
      <c r="CP133" s="109"/>
      <c r="CQ133" s="109"/>
      <c r="CR133" s="109"/>
      <c r="CS133" s="109"/>
      <c r="CT133" s="109"/>
      <c r="CU133" s="109"/>
      <c r="CV133" s="109"/>
      <c r="CW133" s="109"/>
      <c r="CX133" s="109"/>
      <c r="CY133" s="109"/>
      <c r="CZ133" s="109"/>
      <c r="DA133" s="109"/>
      <c r="DB133" s="109"/>
      <c r="DC133" s="109"/>
      <c r="DD133" s="109"/>
      <c r="DE133" s="109"/>
      <c r="DF133" s="109"/>
      <c r="DG133" s="109"/>
      <c r="DH133" s="109"/>
      <c r="DI133" s="109"/>
      <c r="DJ133" s="109"/>
      <c r="DK133" s="109"/>
      <c r="DL133" s="109"/>
      <c r="DM133" s="109"/>
      <c r="DN133" s="109"/>
      <c r="DO133" s="109"/>
      <c r="DP133" s="109"/>
      <c r="DQ133" s="109"/>
      <c r="DR133" s="109"/>
      <c r="DS133" s="109"/>
      <c r="DT133" s="109"/>
      <c r="DU133" s="109"/>
      <c r="DV133" s="109"/>
      <c r="DW133" s="109"/>
      <c r="DX133" s="109"/>
      <c r="DY133" s="109"/>
      <c r="DZ133" s="109"/>
      <c r="EA133" s="109"/>
      <c r="EB133" s="109"/>
      <c r="EC133" s="109"/>
      <c r="ED133" s="109"/>
      <c r="EE133" s="109"/>
      <c r="EF133" s="109"/>
      <c r="EG133" s="109"/>
      <c r="EH133" s="109"/>
      <c r="EI133" s="109"/>
      <c r="EJ133" s="109"/>
      <c r="EK133" s="109"/>
      <c r="EL133" s="109"/>
      <c r="EM133" s="109"/>
      <c r="EN133" s="109"/>
      <c r="EO133" s="109"/>
      <c r="EP133" s="109"/>
      <c r="EQ133" s="109"/>
      <c r="ER133" s="109"/>
      <c r="ES133" s="109"/>
      <c r="ET133" s="109"/>
      <c r="EU133" s="109"/>
      <c r="EV133" s="109"/>
      <c r="EW133" s="109"/>
      <c r="EX133" s="109"/>
      <c r="EY133" s="109"/>
      <c r="EZ133" s="109"/>
      <c r="FA133" s="109"/>
      <c r="FB133" s="109"/>
      <c r="FC133" s="109"/>
      <c r="FD133" s="109"/>
      <c r="FE133" s="109"/>
      <c r="FF133" s="109"/>
      <c r="FG133" s="109"/>
      <c r="FH133" s="109"/>
      <c r="FI133" s="109"/>
      <c r="FJ133" s="109"/>
      <c r="FK133" s="109"/>
      <c r="FL133" s="109"/>
      <c r="FM133" s="109"/>
      <c r="FN133" s="109"/>
      <c r="FO133" s="109"/>
      <c r="FP133" s="109"/>
      <c r="FQ133" s="109"/>
      <c r="FR133" s="109"/>
      <c r="FS133" s="109"/>
      <c r="FT133" s="109"/>
      <c r="FU133" s="109"/>
      <c r="FV133" s="109"/>
      <c r="FW133" s="109"/>
      <c r="FX133" s="109"/>
      <c r="FY133" s="109"/>
      <c r="FZ133" s="109"/>
      <c r="GA133" s="109"/>
      <c r="GB133" s="109"/>
      <c r="GC133" s="109"/>
      <c r="GD133" s="109"/>
      <c r="GE133" s="109"/>
      <c r="GF133" s="109"/>
      <c r="GG133" s="109"/>
      <c r="GH133" s="109"/>
      <c r="GI133" s="109"/>
      <c r="GJ133" s="109"/>
      <c r="GK133" s="109"/>
      <c r="GL133" s="109"/>
      <c r="GM133" s="109"/>
      <c r="GN133" s="109"/>
      <c r="GO133" s="109"/>
      <c r="GP133" s="109"/>
      <c r="GQ133" s="109"/>
      <c r="GR133" s="109"/>
      <c r="GS133" s="109"/>
      <c r="GT133" s="109"/>
      <c r="GU133" s="109"/>
      <c r="GV133" s="109"/>
      <c r="GW133" s="109"/>
      <c r="GX133" s="109"/>
      <c r="GY133" s="109"/>
      <c r="GZ133" s="109"/>
      <c r="HA133" s="109"/>
      <c r="HB133" s="109"/>
      <c r="HC133" s="109"/>
      <c r="HD133" s="109"/>
      <c r="HE133" s="109"/>
      <c r="HF133" s="109"/>
      <c r="HG133" s="109"/>
      <c r="HH133" s="109"/>
      <c r="HI133" s="109"/>
      <c r="HJ133" s="109"/>
      <c r="HK133" s="109"/>
      <c r="HL133" s="109"/>
      <c r="HM133" s="109"/>
      <c r="HN133" s="109"/>
      <c r="HO133" s="109"/>
      <c r="HP133" s="109"/>
      <c r="HQ133" s="109"/>
      <c r="HR133" s="109"/>
      <c r="HS133" s="109"/>
      <c r="HT133" s="109"/>
      <c r="HU133" s="109"/>
      <c r="HV133" s="109"/>
      <c r="HW133" s="109"/>
      <c r="HX133" s="109"/>
      <c r="HY133" s="109"/>
      <c r="HZ133" s="109"/>
      <c r="IA133" s="109"/>
      <c r="IB133" s="109"/>
      <c r="IC133" s="109"/>
      <c r="ID133" s="109"/>
      <c r="IE133" s="109"/>
      <c r="IF133" s="109"/>
      <c r="IG133" s="109"/>
      <c r="IH133" s="109"/>
      <c r="II133" s="109"/>
      <c r="IJ133" s="109"/>
      <c r="IK133" s="109"/>
      <c r="IL133" s="109"/>
      <c r="IM133" s="109"/>
      <c r="IN133" s="109"/>
      <c r="IO133" s="109"/>
      <c r="IP133" s="109"/>
      <c r="IQ133" s="109"/>
      <c r="IR133" s="109"/>
      <c r="IS133" s="109"/>
      <c r="IT133" s="109"/>
      <c r="IU133" s="109"/>
      <c r="IV133" s="109"/>
      <c r="IW133" s="109"/>
      <c r="IX133" s="109"/>
    </row>
    <row r="134" spans="1:258" x14ac:dyDescent="0.3">
      <c r="A134" s="72"/>
      <c r="B134" s="72"/>
      <c r="C134" s="72"/>
      <c r="D134" s="72"/>
      <c r="E134" s="125"/>
      <c r="F134" s="120"/>
      <c r="G134" s="125"/>
      <c r="I134" s="125"/>
      <c r="J134" s="120"/>
      <c r="K134" s="125"/>
      <c r="L134" s="120"/>
      <c r="M134" s="125"/>
      <c r="N134" s="120"/>
      <c r="O134" s="125"/>
      <c r="P134" s="120"/>
      <c r="Q134" s="125"/>
      <c r="R134" s="120"/>
      <c r="S134" s="125"/>
      <c r="T134" s="120"/>
      <c r="U134" s="125"/>
      <c r="V134" s="120"/>
      <c r="W134" s="125"/>
      <c r="X134" s="120"/>
      <c r="Y134" s="125"/>
      <c r="Z134" s="120"/>
      <c r="AA134" s="125"/>
      <c r="AB134" s="120"/>
      <c r="AC134" s="125"/>
      <c r="AD134" s="120"/>
      <c r="AE134" s="125"/>
      <c r="AF134" s="120"/>
      <c r="AG134" s="125"/>
      <c r="AI134" s="125"/>
      <c r="AK134" s="125"/>
      <c r="AM134" s="125"/>
      <c r="AO134" s="125"/>
      <c r="AQ134" s="125"/>
      <c r="AS134" s="125"/>
      <c r="AU134" s="125"/>
      <c r="AW134" s="125"/>
      <c r="AY134" s="125"/>
      <c r="BA134" s="125"/>
    </row>
    <row r="135" spans="1:258" x14ac:dyDescent="0.3">
      <c r="A135" s="72"/>
      <c r="B135" s="85" t="s">
        <v>2448</v>
      </c>
      <c r="C135" s="72"/>
      <c r="D135" s="72"/>
      <c r="E135" s="120">
        <f>ROUND((E130-E131)*E133,0)</f>
        <v>0</v>
      </c>
      <c r="F135" s="120"/>
      <c r="G135" s="120">
        <f>ROUND((G130-G131)*G133,0)</f>
        <v>0</v>
      </c>
      <c r="I135" s="120">
        <f>ROUND((I130-I131)*I133,0)</f>
        <v>0</v>
      </c>
      <c r="J135" s="120"/>
      <c r="K135" s="120">
        <f>ROUND((K130-K131)*K133,0)</f>
        <v>0</v>
      </c>
      <c r="L135" s="120"/>
      <c r="M135" s="120">
        <f>ROUND((M130-M131)*M133,0)</f>
        <v>0</v>
      </c>
      <c r="N135" s="120"/>
      <c r="O135" s="120">
        <f>ROUND((O130-O131)*O133,0)</f>
        <v>0</v>
      </c>
      <c r="P135" s="120"/>
      <c r="Q135" s="120">
        <f>ROUND((Q130-Q131)*Q133,0)</f>
        <v>0</v>
      </c>
      <c r="R135" s="120"/>
      <c r="S135" s="120">
        <f>ROUND((S130-S131)*S133,0)</f>
        <v>0</v>
      </c>
      <c r="T135" s="120"/>
      <c r="U135" s="120">
        <f>ROUND((U130-U131)*U133,0)</f>
        <v>0</v>
      </c>
      <c r="V135" s="120"/>
      <c r="W135" s="120">
        <f>ROUND((W130-W131)*W133,0)</f>
        <v>0</v>
      </c>
      <c r="X135" s="120"/>
      <c r="Y135" s="120">
        <f>ROUND((Y130-Y131)*Y133,0)</f>
        <v>0</v>
      </c>
      <c r="Z135" s="120"/>
      <c r="AA135" s="120">
        <f>ROUND((AA130-AA131)*AA133,0)</f>
        <v>0</v>
      </c>
      <c r="AB135" s="120"/>
      <c r="AC135" s="120">
        <f>ROUND((AC130-AC131)*AC133,0)</f>
        <v>0</v>
      </c>
      <c r="AD135" s="120"/>
      <c r="AE135" s="120">
        <f>ROUND((AE130-AE131)*AE133,0)</f>
        <v>0</v>
      </c>
      <c r="AF135" s="120"/>
      <c r="AG135" s="120">
        <f>ROUND((AG130-AG131)*AG133,0)</f>
        <v>0</v>
      </c>
      <c r="AI135" s="120">
        <f>ROUND((AI130-AI131)*AI133,0)</f>
        <v>0</v>
      </c>
      <c r="AK135" s="120">
        <f>ROUND((AK130-AK131)*AK133,0)</f>
        <v>0</v>
      </c>
      <c r="AM135" s="120">
        <f>ROUND((AM130-AM131)*AM133,0)</f>
        <v>0</v>
      </c>
      <c r="AO135" s="120">
        <f>ROUND((AO130-AO131)*AO133,0)</f>
        <v>0</v>
      </c>
      <c r="AQ135" s="120">
        <f>ROUND((AQ130-AQ131)*AQ133,0)</f>
        <v>0</v>
      </c>
      <c r="AS135" s="120">
        <f>ROUND((AS130-AS131)*AS133,0)</f>
        <v>0</v>
      </c>
      <c r="AU135" s="120">
        <f>ROUND((AU130-AU131)*AU133,0)</f>
        <v>0</v>
      </c>
      <c r="AW135" s="120">
        <f>ROUND((AW130-AW131)*AW133,0)</f>
        <v>0</v>
      </c>
      <c r="AY135" s="120">
        <f>ROUND((AY130-AY131)*AY133,0)</f>
        <v>0</v>
      </c>
      <c r="BA135" s="120">
        <f>ROUND((BA130-BA131)*BA133,0)</f>
        <v>0</v>
      </c>
    </row>
    <row r="136" spans="1:258" x14ac:dyDescent="0.3">
      <c r="A136" s="72"/>
      <c r="B136" s="85" t="s">
        <v>2449</v>
      </c>
      <c r="C136" s="72"/>
      <c r="D136" s="72"/>
      <c r="E136" s="74">
        <f>IF(E$114=$B129,E131,0)</f>
        <v>0</v>
      </c>
      <c r="F136" s="120"/>
      <c r="G136" s="74">
        <f>IF(G$114=$B129,G131,0)</f>
        <v>0</v>
      </c>
      <c r="I136" s="74">
        <f>IF(I$114=$B129,I131,0)</f>
        <v>0</v>
      </c>
      <c r="J136" s="120"/>
      <c r="K136" s="74">
        <f>IF(K$114=$B129,K131,0)</f>
        <v>0</v>
      </c>
      <c r="L136" s="120"/>
      <c r="M136" s="74">
        <f>IF(M$114=$B129,M131,0)</f>
        <v>0</v>
      </c>
      <c r="N136" s="120"/>
      <c r="O136" s="74">
        <f>IF(O$114=$B129,O131,0)</f>
        <v>0</v>
      </c>
      <c r="P136" s="120"/>
      <c r="Q136" s="74">
        <f>IF(Q$114=$B129,Q131,0)</f>
        <v>0</v>
      </c>
      <c r="R136" s="120"/>
      <c r="S136" s="74">
        <f>IF(S$114=$B129,S131,0)</f>
        <v>0</v>
      </c>
      <c r="T136" s="120"/>
      <c r="U136" s="74">
        <f>IF(U$114=$B129,U131,0)</f>
        <v>0</v>
      </c>
      <c r="V136" s="120"/>
      <c r="W136" s="74">
        <f>IF(W$114=$B129,W131,0)</f>
        <v>0</v>
      </c>
      <c r="X136" s="120"/>
      <c r="Y136" s="74">
        <f>IF(Y$114=$B129,Y131,0)</f>
        <v>0</v>
      </c>
      <c r="Z136" s="120"/>
      <c r="AA136" s="74">
        <f>IF(AA$114=$B129,AA131,0)</f>
        <v>0</v>
      </c>
      <c r="AB136" s="120"/>
      <c r="AC136" s="74">
        <f>IF(AC$114=$B129,AC131,0)</f>
        <v>0</v>
      </c>
      <c r="AD136" s="120"/>
      <c r="AE136" s="74">
        <f>IF(AE$114=$B129,AE131,0)</f>
        <v>0</v>
      </c>
      <c r="AF136" s="120"/>
      <c r="AG136" s="74">
        <f>IF(AG$114=$B129,AG131,0)</f>
        <v>0</v>
      </c>
      <c r="AI136" s="74">
        <f>IF(AI$114=$B129,AI131,0)</f>
        <v>0</v>
      </c>
      <c r="AK136" s="74">
        <f>IF(AK$114=$B129,AK131,0)</f>
        <v>0</v>
      </c>
      <c r="AM136" s="74">
        <f>IF(AM$114=$B129,AM131,0)</f>
        <v>0</v>
      </c>
      <c r="AO136" s="74">
        <f>IF(AO$114=$B129,AO131,0)</f>
        <v>0</v>
      </c>
      <c r="AQ136" s="74">
        <f>IF(AQ$114=$B129,AQ131,0)</f>
        <v>0</v>
      </c>
      <c r="AS136" s="74">
        <f>IF(AS$114=$B129,AS131,0)</f>
        <v>0</v>
      </c>
      <c r="AU136" s="74">
        <f>IF(AU$114=$B129,AU131,0)</f>
        <v>0</v>
      </c>
      <c r="AW136" s="74">
        <f>IF(AW$114=$B129,AW131,0)</f>
        <v>0</v>
      </c>
      <c r="AY136" s="74">
        <f>IF(AY$114=$B129,AY131,0)</f>
        <v>0</v>
      </c>
      <c r="BA136" s="74">
        <f>IF(BA$114=$B129,BA131,0)</f>
        <v>0</v>
      </c>
    </row>
    <row r="137" spans="1:258" ht="13.5" thickBot="1" x14ac:dyDescent="0.35">
      <c r="A137" s="72"/>
      <c r="B137" s="85" t="str">
        <f>"Total Tax Depreciation  -  "&amp;B129</f>
        <v>Total Tax Depreciation  -  2002</v>
      </c>
      <c r="C137" s="72"/>
      <c r="D137" s="72"/>
      <c r="E137" s="126">
        <f>E135+E136</f>
        <v>0</v>
      </c>
      <c r="F137" s="120"/>
      <c r="G137" s="126">
        <f>G135+G136</f>
        <v>0</v>
      </c>
      <c r="I137" s="126">
        <f>I135+I136</f>
        <v>0</v>
      </c>
      <c r="J137" s="125"/>
      <c r="K137" s="126">
        <f>K135+K136</f>
        <v>0</v>
      </c>
      <c r="L137" s="125"/>
      <c r="M137" s="126">
        <f>M135+M136</f>
        <v>0</v>
      </c>
      <c r="N137" s="125"/>
      <c r="O137" s="126">
        <f>O135+O136</f>
        <v>0</v>
      </c>
      <c r="P137" s="125"/>
      <c r="Q137" s="126">
        <f>Q135+Q136</f>
        <v>0</v>
      </c>
      <c r="R137" s="125"/>
      <c r="S137" s="126">
        <f>S135+S136</f>
        <v>0</v>
      </c>
      <c r="T137" s="125"/>
      <c r="U137" s="126">
        <f>U135+U136</f>
        <v>0</v>
      </c>
      <c r="V137" s="125"/>
      <c r="W137" s="126">
        <f>W135+W136</f>
        <v>0</v>
      </c>
      <c r="X137" s="125"/>
      <c r="Y137" s="126">
        <f>Y135+Y136</f>
        <v>0</v>
      </c>
      <c r="Z137" s="125"/>
      <c r="AA137" s="126">
        <f>AA135+AA136</f>
        <v>0</v>
      </c>
      <c r="AB137" s="125"/>
      <c r="AC137" s="126">
        <f>AC135+AC136</f>
        <v>0</v>
      </c>
      <c r="AD137" s="125"/>
      <c r="AE137" s="126">
        <f>AE135+AE136</f>
        <v>0</v>
      </c>
      <c r="AF137" s="125"/>
      <c r="AG137" s="126">
        <f>AG135+AG136</f>
        <v>0</v>
      </c>
      <c r="AI137" s="126">
        <f>AI135+AI136</f>
        <v>0</v>
      </c>
      <c r="AK137" s="126">
        <f>AK135+AK136</f>
        <v>0</v>
      </c>
      <c r="AM137" s="126">
        <f>AM135+AM136</f>
        <v>0</v>
      </c>
      <c r="AO137" s="126">
        <f>AO135+AO136</f>
        <v>0</v>
      </c>
      <c r="AQ137" s="126">
        <f>AQ135+AQ136</f>
        <v>0</v>
      </c>
      <c r="AS137" s="126">
        <f>AS135+AS136</f>
        <v>0</v>
      </c>
      <c r="AU137" s="126">
        <f>AU135+AU136</f>
        <v>0</v>
      </c>
      <c r="AW137" s="126">
        <f>AW135+AW136</f>
        <v>0</v>
      </c>
      <c r="AY137" s="126">
        <f>AY135+AY136</f>
        <v>0</v>
      </c>
      <c r="BA137" s="126">
        <f>BA135+BA136</f>
        <v>0</v>
      </c>
      <c r="BG137" s="103"/>
    </row>
    <row r="138" spans="1:258" ht="13.5" thickTop="1" x14ac:dyDescent="0.3">
      <c r="A138" s="72"/>
      <c r="B138" s="72"/>
      <c r="C138" s="72"/>
      <c r="D138" s="72"/>
      <c r="E138" s="125"/>
      <c r="F138" s="120"/>
      <c r="G138" s="125"/>
      <c r="I138" s="125"/>
      <c r="J138" s="125"/>
      <c r="K138" s="125"/>
      <c r="L138" s="125"/>
      <c r="M138" s="125"/>
      <c r="N138" s="125"/>
      <c r="O138" s="125"/>
      <c r="P138" s="125"/>
      <c r="Q138" s="125"/>
      <c r="R138" s="125"/>
      <c r="S138" s="125"/>
      <c r="T138" s="125"/>
      <c r="U138" s="125"/>
      <c r="V138" s="125"/>
      <c r="W138" s="125"/>
      <c r="X138" s="125"/>
      <c r="Y138" s="125"/>
      <c r="Z138" s="125"/>
      <c r="AA138" s="125"/>
      <c r="AB138" s="125"/>
      <c r="AC138" s="125"/>
      <c r="AD138" s="125"/>
      <c r="AE138" s="125"/>
      <c r="AF138" s="125"/>
      <c r="AG138" s="125"/>
      <c r="AI138" s="125"/>
      <c r="AK138" s="125"/>
      <c r="AM138" s="125"/>
      <c r="AO138" s="125"/>
      <c r="AQ138" s="125"/>
      <c r="AS138" s="125"/>
      <c r="AU138" s="125"/>
      <c r="AW138" s="125"/>
      <c r="AY138" s="125"/>
      <c r="BA138" s="125"/>
    </row>
    <row r="139" spans="1:258" x14ac:dyDescent="0.3">
      <c r="A139" s="72"/>
      <c r="F139" s="120"/>
      <c r="X139" s="120"/>
    </row>
    <row r="140" spans="1:258" x14ac:dyDescent="0.3">
      <c r="A140" s="72"/>
      <c r="B140" s="119">
        <v>2003</v>
      </c>
      <c r="C140" s="72"/>
      <c r="D140" s="72"/>
      <c r="E140" s="120"/>
      <c r="F140" s="120"/>
      <c r="G140" s="120"/>
      <c r="I140" s="120"/>
      <c r="K140" s="120"/>
      <c r="M140" s="120"/>
      <c r="N140" s="120"/>
      <c r="O140" s="120"/>
      <c r="Q140" s="120"/>
      <c r="S140" s="120"/>
      <c r="U140" s="120"/>
      <c r="W140" s="120"/>
      <c r="X140" s="120"/>
      <c r="Y140" s="120"/>
      <c r="AA140" s="120"/>
      <c r="AC140" s="120"/>
      <c r="AE140" s="120"/>
      <c r="AG140" s="120"/>
      <c r="AI140" s="120"/>
      <c r="AK140" s="120"/>
      <c r="AM140" s="120"/>
      <c r="AO140" s="120"/>
      <c r="AQ140" s="120"/>
      <c r="AS140" s="120"/>
      <c r="AU140" s="120"/>
      <c r="AW140" s="120"/>
      <c r="AY140" s="120"/>
      <c r="BA140" s="120"/>
    </row>
    <row r="141" spans="1:258" x14ac:dyDescent="0.3">
      <c r="A141" s="72"/>
      <c r="B141" s="85" t="s">
        <v>2408</v>
      </c>
      <c r="C141" s="72"/>
      <c r="D141" s="72"/>
      <c r="E141" s="120">
        <f>IF(E$114&lt;=$B140,E$24,0)</f>
        <v>0</v>
      </c>
      <c r="F141" s="120"/>
      <c r="G141" s="120">
        <f>IF(G$114&lt;=$B140,G$24,0)</f>
        <v>0</v>
      </c>
      <c r="I141" s="120">
        <f>IF(I$114&lt;=$B140,I$24,0)</f>
        <v>0</v>
      </c>
      <c r="K141" s="120">
        <f>IF(K$114&lt;=$B140,K$24,0)</f>
        <v>0</v>
      </c>
      <c r="L141" s="120"/>
      <c r="M141" s="120">
        <f>IF(M$114&lt;=$B140,M$24,0)</f>
        <v>0</v>
      </c>
      <c r="N141" s="120"/>
      <c r="O141" s="120">
        <f>IF(O$114&lt;=$B140,O$24,0)</f>
        <v>0</v>
      </c>
      <c r="P141" s="120"/>
      <c r="Q141" s="120">
        <f>IF(Q$114&lt;=$B140,Q$24,0)</f>
        <v>0</v>
      </c>
      <c r="R141" s="120"/>
      <c r="S141" s="120">
        <f>IF(S$114&lt;=$B140,S$24,0)</f>
        <v>0</v>
      </c>
      <c r="T141" s="120"/>
      <c r="U141" s="120">
        <f>IF(U$114&lt;=$B140,U$24,0)</f>
        <v>0</v>
      </c>
      <c r="V141" s="120"/>
      <c r="W141" s="120">
        <f>IF(W$114&lt;=$B140,W$24,0)</f>
        <v>0</v>
      </c>
      <c r="X141" s="120"/>
      <c r="Y141" s="120">
        <f>IF(Y$114&lt;=$B140,Y$24,0)</f>
        <v>0</v>
      </c>
      <c r="Z141" s="120"/>
      <c r="AA141" s="120">
        <f>IF(AA$114&lt;=$B140,AA$24,0)</f>
        <v>0</v>
      </c>
      <c r="AB141" s="120"/>
      <c r="AC141" s="120">
        <f>IF(AC$114&lt;=$B140,AC$24,0)</f>
        <v>0</v>
      </c>
      <c r="AD141" s="120"/>
      <c r="AE141" s="120">
        <f>IF(AE$114&lt;=$B140,AE$24,0)</f>
        <v>0</v>
      </c>
      <c r="AF141" s="120"/>
      <c r="AG141" s="120">
        <f>IF(AG$114&lt;=$B140,AG$24,0)</f>
        <v>0</v>
      </c>
      <c r="AH141" s="120"/>
      <c r="AI141" s="120">
        <f>IF(AI$114&lt;=$B140,AI$24,0)</f>
        <v>0</v>
      </c>
      <c r="AJ141" s="120"/>
      <c r="AK141" s="120">
        <f>IF(AK$114&lt;=$B140,AK$24,0)</f>
        <v>0</v>
      </c>
      <c r="AL141" s="72"/>
      <c r="AM141" s="120">
        <f>IF(AM$114&lt;=$B140,AM$24,0)</f>
        <v>0</v>
      </c>
      <c r="AN141" s="72"/>
      <c r="AO141" s="120">
        <f>IF(AO$114&lt;=$B140,AO$24,0)</f>
        <v>0</v>
      </c>
      <c r="AP141" s="72"/>
      <c r="AQ141" s="120">
        <f>IF(AQ$114&lt;=$B140,AQ$24,0)</f>
        <v>0</v>
      </c>
      <c r="AR141" s="72"/>
      <c r="AS141" s="120">
        <f>IF(AS$114&lt;=$B140,AS$24,0)</f>
        <v>0</v>
      </c>
      <c r="AT141" s="72"/>
      <c r="AU141" s="120">
        <f>IF(AU$114&lt;=$B140,AU$24,0)</f>
        <v>0</v>
      </c>
      <c r="AV141" s="72"/>
      <c r="AW141" s="120">
        <f>IF(AW$114&lt;=$B140,AW$24,0)</f>
        <v>0</v>
      </c>
      <c r="AX141" s="72"/>
      <c r="AY141" s="120">
        <f>IF(AY$114&lt;=$B140,AY$24,0)</f>
        <v>0</v>
      </c>
      <c r="AZ141" s="72"/>
      <c r="BA141" s="120">
        <f>IF(BA$114&lt;=$B140,BA$24,0)</f>
        <v>0</v>
      </c>
      <c r="BB141" s="72"/>
      <c r="BC141" s="72"/>
      <c r="BD141" s="72"/>
      <c r="BE141" s="72"/>
      <c r="BF141" s="72"/>
    </row>
    <row r="142" spans="1:258" x14ac:dyDescent="0.3">
      <c r="A142" s="72"/>
      <c r="B142" s="85" t="s">
        <v>2445</v>
      </c>
      <c r="C142" s="72"/>
      <c r="D142" s="109"/>
      <c r="E142" s="121">
        <f>ROUND(E141*E$12,0)</f>
        <v>0</v>
      </c>
      <c r="F142" s="120"/>
      <c r="G142" s="121">
        <f>ROUND(G141*G$12,0)</f>
        <v>0</v>
      </c>
      <c r="I142" s="121">
        <f>ROUND(I141*I$12,0)</f>
        <v>0</v>
      </c>
      <c r="K142" s="121">
        <f>ROUND(K141*K$12,0)</f>
        <v>0</v>
      </c>
      <c r="L142" s="120"/>
      <c r="M142" s="121">
        <f>ROUND(M141*M$12,0)</f>
        <v>0</v>
      </c>
      <c r="N142" s="120"/>
      <c r="O142" s="121">
        <f>ROUND(O141*O$12,0)</f>
        <v>0</v>
      </c>
      <c r="P142" s="120"/>
      <c r="Q142" s="121">
        <f>ROUND(Q141*Q$12,0)</f>
        <v>0</v>
      </c>
      <c r="R142" s="120"/>
      <c r="S142" s="121">
        <f>ROUND(S141*S$12,0)</f>
        <v>0</v>
      </c>
      <c r="T142" s="120"/>
      <c r="U142" s="121">
        <f>ROUND(U141*U$12,0)</f>
        <v>0</v>
      </c>
      <c r="V142" s="120"/>
      <c r="W142" s="121">
        <f>ROUND(W141*W$12,0)</f>
        <v>0</v>
      </c>
      <c r="X142" s="120"/>
      <c r="Y142" s="121">
        <f>ROUND(Y141*Y$12,0)</f>
        <v>0</v>
      </c>
      <c r="Z142" s="120"/>
      <c r="AA142" s="121">
        <f>ROUND(AA141*AA$12,0)</f>
        <v>0</v>
      </c>
      <c r="AB142" s="120"/>
      <c r="AC142" s="121">
        <f>ROUND(AC141*AC$12,0)</f>
        <v>0</v>
      </c>
      <c r="AD142" s="120"/>
      <c r="AE142" s="121">
        <f>ROUND(AE141*AE$12,0)</f>
        <v>0</v>
      </c>
      <c r="AF142" s="120"/>
      <c r="AG142" s="121">
        <f>ROUND(AG141*AG$12,0)</f>
        <v>0</v>
      </c>
      <c r="AH142" s="120"/>
      <c r="AI142" s="121">
        <f>ROUND(AI141*AI$12,0)</f>
        <v>0</v>
      </c>
      <c r="AJ142" s="120"/>
      <c r="AK142" s="121">
        <f>ROUND(AK141*AK$12,0)</f>
        <v>0</v>
      </c>
      <c r="AL142" s="72"/>
      <c r="AM142" s="121">
        <f>ROUND(AM141*AM$12,0)</f>
        <v>0</v>
      </c>
      <c r="AN142" s="72"/>
      <c r="AO142" s="121">
        <f>ROUND(AO141*AO$12,0)</f>
        <v>0</v>
      </c>
      <c r="AP142" s="72"/>
      <c r="AQ142" s="121">
        <f>ROUND(AQ141*AQ$12,0)</f>
        <v>0</v>
      </c>
      <c r="AR142" s="72"/>
      <c r="AS142" s="121">
        <f>ROUND(AS141*AS$12,0)</f>
        <v>0</v>
      </c>
      <c r="AT142" s="72"/>
      <c r="AU142" s="121">
        <f>ROUND(AU141*AU$12,0)</f>
        <v>0</v>
      </c>
      <c r="AV142" s="72"/>
      <c r="AW142" s="121">
        <f>ROUND(AW141*AW$12,0)</f>
        <v>0</v>
      </c>
      <c r="AX142" s="72"/>
      <c r="AY142" s="121">
        <f>ROUND(AY141*AY$12,0)</f>
        <v>0</v>
      </c>
      <c r="AZ142" s="72"/>
      <c r="BA142" s="121">
        <f>ROUND(BA141*BA$12,0)</f>
        <v>0</v>
      </c>
      <c r="BB142" s="72"/>
      <c r="BC142" s="72"/>
      <c r="BD142" s="72"/>
      <c r="BE142" s="72"/>
      <c r="BF142" s="72"/>
    </row>
    <row r="143" spans="1:258" s="109" customFormat="1" x14ac:dyDescent="0.3">
      <c r="A143" s="72"/>
      <c r="B143" s="85" t="s">
        <v>2446</v>
      </c>
      <c r="C143" s="72"/>
      <c r="D143" s="72"/>
      <c r="E143" s="120">
        <f>E141-E142</f>
        <v>0</v>
      </c>
      <c r="F143" s="120"/>
      <c r="G143" s="120">
        <f>G141-G142</f>
        <v>0</v>
      </c>
      <c r="H143" s="74"/>
      <c r="I143" s="120">
        <f>I141-I142</f>
        <v>0</v>
      </c>
      <c r="J143" s="74"/>
      <c r="K143" s="120">
        <f>K141-K142</f>
        <v>0</v>
      </c>
      <c r="L143" s="120"/>
      <c r="M143" s="120">
        <f>M141-M142</f>
        <v>0</v>
      </c>
      <c r="N143" s="120"/>
      <c r="O143" s="120">
        <f>O141-O142</f>
        <v>0</v>
      </c>
      <c r="P143" s="120"/>
      <c r="Q143" s="120">
        <f>Q141-Q142</f>
        <v>0</v>
      </c>
      <c r="R143" s="120"/>
      <c r="S143" s="120">
        <f>S141-S142</f>
        <v>0</v>
      </c>
      <c r="T143" s="120"/>
      <c r="U143" s="120">
        <f>U141-U142</f>
        <v>0</v>
      </c>
      <c r="V143" s="120"/>
      <c r="W143" s="120">
        <f>W141-W142</f>
        <v>0</v>
      </c>
      <c r="X143" s="120"/>
      <c r="Y143" s="120">
        <f>Y141-Y142</f>
        <v>0</v>
      </c>
      <c r="Z143" s="120"/>
      <c r="AA143" s="120">
        <f>AA141-AA142</f>
        <v>0</v>
      </c>
      <c r="AB143" s="120"/>
      <c r="AC143" s="120">
        <f>AC141-AC142</f>
        <v>0</v>
      </c>
      <c r="AD143" s="120"/>
      <c r="AE143" s="120">
        <f>AE141-AE142</f>
        <v>0</v>
      </c>
      <c r="AF143" s="120"/>
      <c r="AG143" s="120">
        <f>AG141-AG142</f>
        <v>0</v>
      </c>
      <c r="AH143" s="120"/>
      <c r="AI143" s="120">
        <f>AI141-AI142</f>
        <v>0</v>
      </c>
      <c r="AJ143" s="120"/>
      <c r="AK143" s="120">
        <f>AK141-AK142</f>
        <v>0</v>
      </c>
      <c r="AL143" s="72"/>
      <c r="AM143" s="120">
        <f>AM141-AM142</f>
        <v>0</v>
      </c>
      <c r="AN143" s="72"/>
      <c r="AO143" s="120">
        <f>AO141-AO142</f>
        <v>0</v>
      </c>
      <c r="AP143" s="72"/>
      <c r="AQ143" s="120">
        <f>AQ141-AQ142</f>
        <v>0</v>
      </c>
      <c r="AR143" s="72"/>
      <c r="AS143" s="120">
        <f>AS141-AS142</f>
        <v>0</v>
      </c>
      <c r="AT143" s="72"/>
      <c r="AU143" s="120">
        <f>AU141-AU142</f>
        <v>0</v>
      </c>
      <c r="AV143" s="72"/>
      <c r="AW143" s="120">
        <f>AW141-AW142</f>
        <v>0</v>
      </c>
      <c r="AX143" s="72"/>
      <c r="AY143" s="120">
        <f>AY141-AY142</f>
        <v>0</v>
      </c>
      <c r="AZ143" s="72"/>
      <c r="BA143" s="120">
        <f>BA141-BA142</f>
        <v>0</v>
      </c>
      <c r="BB143" s="72"/>
      <c r="BC143" s="72"/>
      <c r="BD143" s="72"/>
      <c r="BE143" s="72"/>
      <c r="BF143" s="72"/>
      <c r="BG143" s="74"/>
      <c r="BH143" s="74"/>
      <c r="BI143" s="74"/>
      <c r="BJ143" s="72"/>
      <c r="BK143" s="72"/>
      <c r="BL143" s="72"/>
      <c r="BM143" s="72"/>
      <c r="BN143" s="72"/>
      <c r="BO143" s="72"/>
      <c r="BP143" s="72"/>
      <c r="BQ143" s="72"/>
      <c r="BR143" s="72"/>
      <c r="BS143" s="72"/>
      <c r="BT143" s="72"/>
      <c r="BU143" s="72"/>
      <c r="BV143" s="72"/>
      <c r="BW143" s="72"/>
      <c r="BX143" s="72"/>
      <c r="BY143" s="72"/>
      <c r="BZ143" s="72"/>
      <c r="CA143" s="72"/>
      <c r="CB143" s="72"/>
      <c r="CC143" s="72"/>
      <c r="CD143" s="72"/>
      <c r="CE143" s="72"/>
      <c r="CF143" s="72"/>
      <c r="CG143" s="72"/>
      <c r="CH143" s="72"/>
      <c r="CI143" s="72"/>
      <c r="CJ143" s="72"/>
      <c r="CK143" s="72"/>
      <c r="CL143" s="72"/>
      <c r="CM143" s="72"/>
      <c r="CN143" s="72"/>
      <c r="CO143" s="72"/>
      <c r="CP143" s="72"/>
      <c r="CQ143" s="72"/>
      <c r="CR143" s="72"/>
      <c r="CS143" s="72"/>
      <c r="CT143" s="72"/>
      <c r="CU143" s="72"/>
      <c r="CV143" s="72"/>
      <c r="CW143" s="72"/>
      <c r="CX143" s="72"/>
      <c r="CY143" s="72"/>
      <c r="CZ143" s="72"/>
      <c r="DA143" s="72"/>
      <c r="DB143" s="72"/>
      <c r="DC143" s="72"/>
      <c r="DD143" s="72"/>
      <c r="DE143" s="72"/>
      <c r="DF143" s="72"/>
      <c r="DG143" s="72"/>
      <c r="DH143" s="72"/>
      <c r="DI143" s="72"/>
      <c r="DJ143" s="72"/>
      <c r="DK143" s="72"/>
      <c r="DL143" s="72"/>
      <c r="DM143" s="72"/>
      <c r="DN143" s="72"/>
      <c r="DO143" s="72"/>
      <c r="DP143" s="72"/>
      <c r="DQ143" s="72"/>
      <c r="DR143" s="72"/>
      <c r="DS143" s="72"/>
      <c r="DT143" s="72"/>
      <c r="DU143" s="72"/>
      <c r="DV143" s="72"/>
      <c r="DW143" s="72"/>
      <c r="DX143" s="72"/>
      <c r="DY143" s="72"/>
      <c r="DZ143" s="72"/>
      <c r="EA143" s="72"/>
      <c r="EB143" s="72"/>
      <c r="EC143" s="72"/>
      <c r="ED143" s="72"/>
      <c r="EE143" s="72"/>
      <c r="EF143" s="72"/>
      <c r="EG143" s="72"/>
      <c r="EH143" s="72"/>
      <c r="EI143" s="72"/>
      <c r="EJ143" s="72"/>
      <c r="EK143" s="72"/>
      <c r="EL143" s="72"/>
      <c r="EM143" s="72"/>
      <c r="EN143" s="72"/>
      <c r="EO143" s="72"/>
      <c r="EP143" s="72"/>
      <c r="EQ143" s="72"/>
      <c r="ER143" s="72"/>
      <c r="ES143" s="72"/>
      <c r="ET143" s="72"/>
      <c r="EU143" s="72"/>
      <c r="EV143" s="72"/>
      <c r="EW143" s="72"/>
      <c r="EX143" s="72"/>
      <c r="EY143" s="72"/>
      <c r="EZ143" s="72"/>
      <c r="FA143" s="72"/>
      <c r="FB143" s="72"/>
      <c r="FC143" s="72"/>
      <c r="FD143" s="72"/>
      <c r="FE143" s="72"/>
      <c r="FF143" s="72"/>
      <c r="FG143" s="72"/>
      <c r="FH143" s="72"/>
      <c r="FI143" s="72"/>
      <c r="FJ143" s="72"/>
      <c r="FK143" s="72"/>
      <c r="FL143" s="72"/>
      <c r="FM143" s="72"/>
      <c r="FN143" s="72"/>
      <c r="FO143" s="72"/>
      <c r="FP143" s="72"/>
      <c r="FQ143" s="72"/>
      <c r="FR143" s="72"/>
      <c r="FS143" s="72"/>
      <c r="FT143" s="72"/>
      <c r="FU143" s="72"/>
      <c r="FV143" s="72"/>
      <c r="FW143" s="72"/>
      <c r="FX143" s="72"/>
      <c r="FY143" s="72"/>
      <c r="FZ143" s="72"/>
      <c r="GA143" s="72"/>
      <c r="GB143" s="72"/>
      <c r="GC143" s="72"/>
      <c r="GD143" s="72"/>
      <c r="GE143" s="72"/>
      <c r="GF143" s="72"/>
      <c r="GG143" s="72"/>
      <c r="GH143" s="72"/>
      <c r="GI143" s="72"/>
      <c r="GJ143" s="72"/>
      <c r="GK143" s="72"/>
      <c r="GL143" s="72"/>
      <c r="GM143" s="72"/>
      <c r="GN143" s="72"/>
      <c r="GO143" s="72"/>
      <c r="GP143" s="72"/>
      <c r="GQ143" s="72"/>
      <c r="GR143" s="72"/>
      <c r="GS143" s="72"/>
      <c r="GT143" s="72"/>
      <c r="GU143" s="72"/>
      <c r="GV143" s="72"/>
      <c r="GW143" s="72"/>
      <c r="GX143" s="72"/>
      <c r="GY143" s="72"/>
      <c r="GZ143" s="72"/>
      <c r="HA143" s="72"/>
      <c r="HB143" s="72"/>
      <c r="HC143" s="72"/>
      <c r="HD143" s="72"/>
      <c r="HE143" s="72"/>
      <c r="HF143" s="72"/>
      <c r="HG143" s="72"/>
      <c r="HH143" s="72"/>
      <c r="HI143" s="72"/>
      <c r="HJ143" s="72"/>
      <c r="HK143" s="72"/>
      <c r="HL143" s="72"/>
      <c r="HM143" s="72"/>
      <c r="HN143" s="72"/>
      <c r="HO143" s="72"/>
      <c r="HP143" s="72"/>
      <c r="HQ143" s="72"/>
      <c r="HR143" s="72"/>
      <c r="HS143" s="72"/>
      <c r="HT143" s="72"/>
      <c r="HU143" s="72"/>
      <c r="HV143" s="72"/>
      <c r="HW143" s="72"/>
      <c r="HX143" s="72"/>
      <c r="HY143" s="72"/>
      <c r="HZ143" s="72"/>
      <c r="IA143" s="72"/>
      <c r="IB143" s="72"/>
      <c r="IC143" s="72"/>
      <c r="ID143" s="72"/>
      <c r="IE143" s="72"/>
      <c r="IF143" s="72"/>
      <c r="IG143" s="72"/>
      <c r="IH143" s="72"/>
      <c r="II143" s="72"/>
      <c r="IJ143" s="72"/>
      <c r="IK143" s="72"/>
      <c r="IL143" s="72"/>
      <c r="IM143" s="72"/>
      <c r="IN143" s="72"/>
      <c r="IO143" s="72"/>
      <c r="IP143" s="72"/>
      <c r="IQ143" s="72"/>
      <c r="IR143" s="72"/>
      <c r="IS143" s="72"/>
      <c r="IT143" s="72"/>
      <c r="IU143" s="72"/>
      <c r="IV143" s="72"/>
      <c r="IW143" s="72"/>
      <c r="IX143" s="72"/>
    </row>
    <row r="144" spans="1:258" x14ac:dyDescent="0.3">
      <c r="A144" s="109"/>
      <c r="B144" s="122" t="s">
        <v>2447</v>
      </c>
      <c r="C144" s="109"/>
      <c r="D144" s="109"/>
      <c r="E144" s="123">
        <f>IF($B140-E$8&lt;0,0,LOOKUP($B140-(E$8-1),$C$399:$C$420,$E$399:$E$420))</f>
        <v>6.6769999999999996E-2</v>
      </c>
      <c r="F144" s="109"/>
      <c r="G144" s="123">
        <f>IF($B140-G$8&lt;0,0,LOOKUP($B140-(G$8-1),$C$399:$C$420,$E$399:$E$420))</f>
        <v>7.2190000000000004E-2</v>
      </c>
      <c r="H144" s="124"/>
      <c r="I144" s="123">
        <f>IF($B140-I$8&lt;0,0,LOOKUP($B140-(I$8-1),$C$399:$C$420,$E$399:$E$420))</f>
        <v>3.7499999999999999E-2</v>
      </c>
      <c r="J144" s="124"/>
      <c r="K144" s="123">
        <f>IF($B140-K$8&lt;0,0,LOOKUP($B140-(K$8-1),$C$399:$C$420,$E$399:$E$420))</f>
        <v>0</v>
      </c>
      <c r="L144" s="124"/>
      <c r="M144" s="123">
        <f>IF($B140-M$8&lt;0,0,LOOKUP($B140-(M$8-1),$C$399:$C$420,$E$399:$E$420))</f>
        <v>0</v>
      </c>
      <c r="N144" s="109"/>
      <c r="O144" s="123">
        <f>IF($B140-O$8&lt;0,0,LOOKUP($B140-(O$8-1),$C$399:$C$420,$E$399:$E$420))</f>
        <v>0</v>
      </c>
      <c r="P144" s="124"/>
      <c r="Q144" s="123">
        <f>IF($B140-Q$8&lt;0,0,LOOKUP($B140-(Q$8-1),$C$399:$C$420,$E$399:$E$420))</f>
        <v>0</v>
      </c>
      <c r="R144" s="124"/>
      <c r="S144" s="123">
        <f>IF($B140-S$8&lt;0,0,LOOKUP($B140-(S$8-1),$C$399:$C$420,$E$399:$E$420))</f>
        <v>0</v>
      </c>
      <c r="T144" s="124"/>
      <c r="U144" s="123">
        <f>IF($B140-U$8&lt;0,0,LOOKUP($B140-(U$8-1),$C$399:$C$420,$E$399:$E$420))</f>
        <v>0</v>
      </c>
      <c r="V144" s="124"/>
      <c r="W144" s="123">
        <f>IF($B140-W$8&lt;0,0,LOOKUP($B140-(W$8-1),$C$399:$C$420,$E$399:$E$420))</f>
        <v>0</v>
      </c>
      <c r="X144" s="109"/>
      <c r="Y144" s="123">
        <f>IF($B140-Y$8&lt;0,0,LOOKUP($B140-(Y$8-1),$C$399:$C$420,$E$399:$E$420))</f>
        <v>0</v>
      </c>
      <c r="Z144" s="124"/>
      <c r="AA144" s="123">
        <f>IF($B140-AA$8&lt;0,0,LOOKUP($B140-(AA$8-1),$C$399:$C$420,$E$399:$E$420))</f>
        <v>0</v>
      </c>
      <c r="AB144" s="124"/>
      <c r="AC144" s="123">
        <f>IF($B140-AC$8&lt;0,0,LOOKUP($B140-(AC$8-1),$C$399:$C$420,$E$399:$E$420))</f>
        <v>0</v>
      </c>
      <c r="AD144" s="124"/>
      <c r="AE144" s="123">
        <f>IF($B140-AE$8&lt;0,0,LOOKUP($B140-(AE$8-1),$C$399:$C$420,$E$399:$E$420))</f>
        <v>0</v>
      </c>
      <c r="AF144" s="124"/>
      <c r="AG144" s="123">
        <f>IF($B140-AG$8&lt;0,0,LOOKUP($B140-(AG$8-1),$C$399:$C$420,$E$399:$E$420))</f>
        <v>0</v>
      </c>
      <c r="AH144" s="109"/>
      <c r="AI144" s="123">
        <f>IF($B140-AI$8&lt;0,0,LOOKUP($B140-(AI$8-1),$C$399:$C$420,$E$399:$E$420))</f>
        <v>0</v>
      </c>
      <c r="AJ144" s="109"/>
      <c r="AK144" s="123">
        <f>IF($B140-AK$8&lt;0,0,LOOKUP($B140-(AK$8-1),$C$399:$C$420,$E$399:$E$420))</f>
        <v>0</v>
      </c>
      <c r="AL144" s="109"/>
      <c r="AM144" s="123">
        <f>IF($B140-AM$8&lt;0,0,LOOKUP($B140-(AM$8-1),$C$399:$C$420,$E$399:$E$420))</f>
        <v>0</v>
      </c>
      <c r="AN144" s="109"/>
      <c r="AO144" s="123">
        <f>IF($B140-AO$8&lt;0,0,LOOKUP($B140-(AO$8-1),$C$399:$C$420,$E$399:$E$420))</f>
        <v>0</v>
      </c>
      <c r="AP144" s="109"/>
      <c r="AQ144" s="123">
        <f>IF($B140-AQ$8&lt;0,0,LOOKUP($B140-(AQ$8-1),$C$399:$C$420,$E$399:$E$420))</f>
        <v>0</v>
      </c>
      <c r="AR144" s="109"/>
      <c r="AS144" s="123">
        <f>IF($B140-AS$8&lt;0,0,LOOKUP($B140-(AS$8-1),$C$399:$C$420,$E$399:$E$420))</f>
        <v>0</v>
      </c>
      <c r="AT144" s="109"/>
      <c r="AU144" s="123">
        <f>IF($B140-AU$8&lt;0,0,LOOKUP($B140-(AU$8-1),$C$399:$C$420,$E$399:$E$420))</f>
        <v>0</v>
      </c>
      <c r="AV144" s="109"/>
      <c r="AW144" s="123">
        <f>IF($B140-AW$8&lt;0,0,LOOKUP($B140-(AW$8-1),$C$399:$C$420,$E$399:$E$420))</f>
        <v>0</v>
      </c>
      <c r="AX144" s="109"/>
      <c r="AY144" s="123">
        <f>IF($B140-AY$8&lt;0,0,LOOKUP($B140-(AY$8-1),$C$399:$C$420,$E$399:$E$420))</f>
        <v>0</v>
      </c>
      <c r="AZ144" s="109"/>
      <c r="BA144" s="123">
        <f>IF($B140-BA$8&lt;0,0,LOOKUP($B140-(BA$8-1),$C$399:$C$420,$E$399:$E$420))</f>
        <v>0</v>
      </c>
      <c r="BB144" s="109"/>
      <c r="BC144" s="109"/>
      <c r="BD144" s="109"/>
      <c r="BE144" s="109"/>
      <c r="BF144" s="109"/>
      <c r="BG144" s="124"/>
      <c r="BH144" s="124"/>
      <c r="BI144" s="124"/>
      <c r="BJ144" s="109"/>
      <c r="BK144" s="109"/>
      <c r="BL144" s="109"/>
      <c r="BM144" s="109"/>
      <c r="BN144" s="109"/>
      <c r="BO144" s="109"/>
      <c r="BP144" s="109"/>
      <c r="BQ144" s="109"/>
      <c r="BR144" s="109"/>
      <c r="BS144" s="109"/>
      <c r="BT144" s="109"/>
      <c r="BU144" s="109"/>
      <c r="BV144" s="109"/>
      <c r="BW144" s="109"/>
      <c r="BX144" s="109"/>
      <c r="BY144" s="109"/>
      <c r="BZ144" s="109"/>
      <c r="CA144" s="109"/>
      <c r="CB144" s="109"/>
      <c r="CC144" s="109"/>
      <c r="CD144" s="109"/>
      <c r="CE144" s="109"/>
      <c r="CF144" s="109"/>
      <c r="CG144" s="109"/>
      <c r="CH144" s="109"/>
      <c r="CI144" s="109"/>
      <c r="CJ144" s="109"/>
      <c r="CK144" s="109"/>
      <c r="CL144" s="109"/>
      <c r="CM144" s="109"/>
      <c r="CN144" s="109"/>
      <c r="CO144" s="109"/>
      <c r="CP144" s="109"/>
      <c r="CQ144" s="109"/>
      <c r="CR144" s="109"/>
      <c r="CS144" s="109"/>
      <c r="CT144" s="109"/>
      <c r="CU144" s="109"/>
      <c r="CV144" s="109"/>
      <c r="CW144" s="109"/>
      <c r="CX144" s="109"/>
      <c r="CY144" s="109"/>
      <c r="CZ144" s="109"/>
      <c r="DA144" s="109"/>
      <c r="DB144" s="109"/>
      <c r="DC144" s="109"/>
      <c r="DD144" s="109"/>
      <c r="DE144" s="109"/>
      <c r="DF144" s="109"/>
      <c r="DG144" s="109"/>
      <c r="DH144" s="109"/>
      <c r="DI144" s="109"/>
      <c r="DJ144" s="109"/>
      <c r="DK144" s="109"/>
      <c r="DL144" s="109"/>
      <c r="DM144" s="109"/>
      <c r="DN144" s="109"/>
      <c r="DO144" s="109"/>
      <c r="DP144" s="109"/>
      <c r="DQ144" s="109"/>
      <c r="DR144" s="109"/>
      <c r="DS144" s="109"/>
      <c r="DT144" s="109"/>
      <c r="DU144" s="109"/>
      <c r="DV144" s="109"/>
      <c r="DW144" s="109"/>
      <c r="DX144" s="109"/>
      <c r="DY144" s="109"/>
      <c r="DZ144" s="109"/>
      <c r="EA144" s="109"/>
      <c r="EB144" s="109"/>
      <c r="EC144" s="109"/>
      <c r="ED144" s="109"/>
      <c r="EE144" s="109"/>
      <c r="EF144" s="109"/>
      <c r="EG144" s="109"/>
      <c r="EH144" s="109"/>
      <c r="EI144" s="109"/>
      <c r="EJ144" s="109"/>
      <c r="EK144" s="109"/>
      <c r="EL144" s="109"/>
      <c r="EM144" s="109"/>
      <c r="EN144" s="109"/>
      <c r="EO144" s="109"/>
      <c r="EP144" s="109"/>
      <c r="EQ144" s="109"/>
      <c r="ER144" s="109"/>
      <c r="ES144" s="109"/>
      <c r="ET144" s="109"/>
      <c r="EU144" s="109"/>
      <c r="EV144" s="109"/>
      <c r="EW144" s="109"/>
      <c r="EX144" s="109"/>
      <c r="EY144" s="109"/>
      <c r="EZ144" s="109"/>
      <c r="FA144" s="109"/>
      <c r="FB144" s="109"/>
      <c r="FC144" s="109"/>
      <c r="FD144" s="109"/>
      <c r="FE144" s="109"/>
      <c r="FF144" s="109"/>
      <c r="FG144" s="109"/>
      <c r="FH144" s="109"/>
      <c r="FI144" s="109"/>
      <c r="FJ144" s="109"/>
      <c r="FK144" s="109"/>
      <c r="FL144" s="109"/>
      <c r="FM144" s="109"/>
      <c r="FN144" s="109"/>
      <c r="FO144" s="109"/>
      <c r="FP144" s="109"/>
      <c r="FQ144" s="109"/>
      <c r="FR144" s="109"/>
      <c r="FS144" s="109"/>
      <c r="FT144" s="109"/>
      <c r="FU144" s="109"/>
      <c r="FV144" s="109"/>
      <c r="FW144" s="109"/>
      <c r="FX144" s="109"/>
      <c r="FY144" s="109"/>
      <c r="FZ144" s="109"/>
      <c r="GA144" s="109"/>
      <c r="GB144" s="109"/>
      <c r="GC144" s="109"/>
      <c r="GD144" s="109"/>
      <c r="GE144" s="109"/>
      <c r="GF144" s="109"/>
      <c r="GG144" s="109"/>
      <c r="GH144" s="109"/>
      <c r="GI144" s="109"/>
      <c r="GJ144" s="109"/>
      <c r="GK144" s="109"/>
      <c r="GL144" s="109"/>
      <c r="GM144" s="109"/>
      <c r="GN144" s="109"/>
      <c r="GO144" s="109"/>
      <c r="GP144" s="109"/>
      <c r="GQ144" s="109"/>
      <c r="GR144" s="109"/>
      <c r="GS144" s="109"/>
      <c r="GT144" s="109"/>
      <c r="GU144" s="109"/>
      <c r="GV144" s="109"/>
      <c r="GW144" s="109"/>
      <c r="GX144" s="109"/>
      <c r="GY144" s="109"/>
      <c r="GZ144" s="109"/>
      <c r="HA144" s="109"/>
      <c r="HB144" s="109"/>
      <c r="HC144" s="109"/>
      <c r="HD144" s="109"/>
      <c r="HE144" s="109"/>
      <c r="HF144" s="109"/>
      <c r="HG144" s="109"/>
      <c r="HH144" s="109"/>
      <c r="HI144" s="109"/>
      <c r="HJ144" s="109"/>
      <c r="HK144" s="109"/>
      <c r="HL144" s="109"/>
      <c r="HM144" s="109"/>
      <c r="HN144" s="109"/>
      <c r="HO144" s="109"/>
      <c r="HP144" s="109"/>
      <c r="HQ144" s="109"/>
      <c r="HR144" s="109"/>
      <c r="HS144" s="109"/>
      <c r="HT144" s="109"/>
      <c r="HU144" s="109"/>
      <c r="HV144" s="109"/>
      <c r="HW144" s="109"/>
      <c r="HX144" s="109"/>
      <c r="HY144" s="109"/>
      <c r="HZ144" s="109"/>
      <c r="IA144" s="109"/>
      <c r="IB144" s="109"/>
      <c r="IC144" s="109"/>
      <c r="ID144" s="109"/>
      <c r="IE144" s="109"/>
      <c r="IF144" s="109"/>
      <c r="IG144" s="109"/>
      <c r="IH144" s="109"/>
      <c r="II144" s="109"/>
      <c r="IJ144" s="109"/>
      <c r="IK144" s="109"/>
      <c r="IL144" s="109"/>
      <c r="IM144" s="109"/>
      <c r="IN144" s="109"/>
      <c r="IO144" s="109"/>
      <c r="IP144" s="109"/>
      <c r="IQ144" s="109"/>
      <c r="IR144" s="109"/>
      <c r="IS144" s="109"/>
      <c r="IT144" s="109"/>
      <c r="IU144" s="109"/>
      <c r="IV144" s="109"/>
      <c r="IW144" s="109"/>
      <c r="IX144" s="109"/>
    </row>
    <row r="145" spans="1:258" x14ac:dyDescent="0.3">
      <c r="A145" s="72"/>
      <c r="B145" s="72"/>
      <c r="C145" s="72"/>
      <c r="D145" s="72"/>
      <c r="E145" s="125"/>
      <c r="F145" s="120"/>
      <c r="G145" s="125"/>
      <c r="I145" s="125"/>
      <c r="K145" s="125"/>
      <c r="L145" s="120"/>
      <c r="M145" s="125"/>
      <c r="N145" s="120"/>
      <c r="O145" s="125"/>
      <c r="P145" s="120"/>
      <c r="Q145" s="125"/>
      <c r="R145" s="120"/>
      <c r="S145" s="125"/>
      <c r="T145" s="120"/>
      <c r="U145" s="125"/>
      <c r="V145" s="120"/>
      <c r="W145" s="125"/>
      <c r="X145" s="120"/>
      <c r="Y145" s="125"/>
      <c r="Z145" s="120"/>
      <c r="AA145" s="125"/>
      <c r="AB145" s="120"/>
      <c r="AC145" s="125"/>
      <c r="AD145" s="120"/>
      <c r="AE145" s="125"/>
      <c r="AF145" s="120"/>
      <c r="AG145" s="125"/>
      <c r="AH145" s="120"/>
      <c r="AI145" s="125"/>
      <c r="AJ145" s="120"/>
      <c r="AK145" s="125"/>
      <c r="AL145" s="72"/>
      <c r="AM145" s="125"/>
      <c r="AN145" s="72"/>
      <c r="AO145" s="125"/>
      <c r="AP145" s="72"/>
      <c r="AQ145" s="125"/>
      <c r="AR145" s="72"/>
      <c r="AS145" s="125"/>
      <c r="AT145" s="72"/>
      <c r="AU145" s="125"/>
      <c r="AV145" s="72"/>
      <c r="AW145" s="125"/>
      <c r="AX145" s="72"/>
      <c r="AY145" s="125"/>
      <c r="AZ145" s="72"/>
      <c r="BA145" s="125"/>
      <c r="BB145" s="72"/>
      <c r="BC145" s="72"/>
      <c r="BD145" s="72"/>
      <c r="BE145" s="72"/>
      <c r="BF145" s="72"/>
    </row>
    <row r="146" spans="1:258" x14ac:dyDescent="0.3">
      <c r="A146" s="72"/>
      <c r="B146" s="85" t="s">
        <v>2448</v>
      </c>
      <c r="C146" s="72"/>
      <c r="D146" s="72"/>
      <c r="E146" s="120">
        <f>ROUND((E141-E142)*E144,0)</f>
        <v>0</v>
      </c>
      <c r="F146" s="120"/>
      <c r="G146" s="120">
        <f>ROUND((G141-G142)*G144,0)</f>
        <v>0</v>
      </c>
      <c r="I146" s="120">
        <f>ROUND((I141-I142)*I144,0)</f>
        <v>0</v>
      </c>
      <c r="K146" s="120">
        <f>ROUND((K141-K142)*K144,0)</f>
        <v>0</v>
      </c>
      <c r="L146" s="120"/>
      <c r="M146" s="120">
        <f>ROUND((M141-M142)*M144,0)</f>
        <v>0</v>
      </c>
      <c r="N146" s="120"/>
      <c r="O146" s="120">
        <f>ROUND((O141-O142)*O144,0)</f>
        <v>0</v>
      </c>
      <c r="P146" s="120"/>
      <c r="Q146" s="120">
        <f>ROUND((Q141-Q142)*Q144,0)</f>
        <v>0</v>
      </c>
      <c r="R146" s="120"/>
      <c r="S146" s="120">
        <f>ROUND((S141-S142)*S144,0)</f>
        <v>0</v>
      </c>
      <c r="T146" s="120"/>
      <c r="U146" s="120">
        <f>ROUND((U141-U142)*U144,0)</f>
        <v>0</v>
      </c>
      <c r="V146" s="120"/>
      <c r="W146" s="120">
        <f>ROUND((W141-W142)*W144,0)</f>
        <v>0</v>
      </c>
      <c r="X146" s="120"/>
      <c r="Y146" s="120">
        <f>ROUND((Y141-Y142)*Y144,0)</f>
        <v>0</v>
      </c>
      <c r="Z146" s="120"/>
      <c r="AA146" s="120">
        <f>ROUND((AA141-AA142)*AA144,0)</f>
        <v>0</v>
      </c>
      <c r="AB146" s="120"/>
      <c r="AC146" s="120">
        <f>ROUND((AC141-AC142)*AC144,0)</f>
        <v>0</v>
      </c>
      <c r="AD146" s="120"/>
      <c r="AE146" s="120">
        <f>ROUND((AE141-AE142)*AE144,0)</f>
        <v>0</v>
      </c>
      <c r="AF146" s="120"/>
      <c r="AG146" s="120">
        <f>ROUND((AG141-AG142)*AG144,0)</f>
        <v>0</v>
      </c>
      <c r="AH146" s="120"/>
      <c r="AI146" s="120">
        <f>ROUND((AI141-AI142)*AI144,0)</f>
        <v>0</v>
      </c>
      <c r="AJ146" s="120"/>
      <c r="AK146" s="120">
        <f>ROUND((AK141-AK142)*AK144,0)</f>
        <v>0</v>
      </c>
      <c r="AL146" s="72"/>
      <c r="AM146" s="120">
        <f>ROUND((AM141-AM142)*AM144,0)</f>
        <v>0</v>
      </c>
      <c r="AN146" s="72"/>
      <c r="AO146" s="120">
        <f>ROUND((AO141-AO142)*AO144,0)</f>
        <v>0</v>
      </c>
      <c r="AP146" s="72"/>
      <c r="AQ146" s="120">
        <f>ROUND((AQ141-AQ142)*AQ144,0)</f>
        <v>0</v>
      </c>
      <c r="AR146" s="72"/>
      <c r="AS146" s="120">
        <f>ROUND((AS141-AS142)*AS144,0)</f>
        <v>0</v>
      </c>
      <c r="AT146" s="72"/>
      <c r="AU146" s="120">
        <f>ROUND((AU141-AU142)*AU144,0)</f>
        <v>0</v>
      </c>
      <c r="AV146" s="72"/>
      <c r="AW146" s="120">
        <f>ROUND((AW141-AW142)*AW144,0)</f>
        <v>0</v>
      </c>
      <c r="AX146" s="72"/>
      <c r="AY146" s="120">
        <f>ROUND((AY141-AY142)*AY144,0)</f>
        <v>0</v>
      </c>
      <c r="AZ146" s="72"/>
      <c r="BA146" s="120">
        <f>ROUND((BA141-BA142)*BA144,0)</f>
        <v>0</v>
      </c>
      <c r="BB146" s="72"/>
      <c r="BC146" s="72"/>
      <c r="BD146" s="72"/>
      <c r="BE146" s="72"/>
      <c r="BF146" s="72"/>
    </row>
    <row r="147" spans="1:258" x14ac:dyDescent="0.3">
      <c r="A147" s="72"/>
      <c r="B147" s="85" t="s">
        <v>2449</v>
      </c>
      <c r="C147" s="72"/>
      <c r="D147" s="72"/>
      <c r="E147" s="74">
        <f>IF(E$114=$B140,E142,0)</f>
        <v>0</v>
      </c>
      <c r="F147" s="120"/>
      <c r="G147" s="74">
        <f>IF(G$114=$B140,G142,0)</f>
        <v>0</v>
      </c>
      <c r="I147" s="74">
        <f>IF(I$114=$B140,I142,0)</f>
        <v>0</v>
      </c>
      <c r="K147" s="74">
        <f>IF(K$114=$B140,K142,0)</f>
        <v>0</v>
      </c>
      <c r="L147" s="120"/>
      <c r="M147" s="74">
        <f>IF(M$114=$B140,M142,0)</f>
        <v>0</v>
      </c>
      <c r="N147" s="120"/>
      <c r="O147" s="74">
        <f>IF(O$114=$B140,O142,0)</f>
        <v>0</v>
      </c>
      <c r="P147" s="120"/>
      <c r="Q147" s="74">
        <f>IF(Q$114=$B140,Q142,0)</f>
        <v>0</v>
      </c>
      <c r="R147" s="120"/>
      <c r="S147" s="74">
        <f>IF(S$114=$B140,S142,0)</f>
        <v>0</v>
      </c>
      <c r="T147" s="120"/>
      <c r="U147" s="74">
        <f>IF(U$114=$B140,U142,0)</f>
        <v>0</v>
      </c>
      <c r="V147" s="120"/>
      <c r="W147" s="74">
        <f>IF(W$114=$B140,W142,0)</f>
        <v>0</v>
      </c>
      <c r="X147" s="120"/>
      <c r="Y147" s="74">
        <f>IF(Y$114=$B140,Y142,0)</f>
        <v>0</v>
      </c>
      <c r="Z147" s="120"/>
      <c r="AA147" s="74">
        <f>IF(AA$114=$B140,AA142,0)</f>
        <v>0</v>
      </c>
      <c r="AB147" s="120"/>
      <c r="AC147" s="74">
        <f>IF(AC$114=$B140,AC142,0)</f>
        <v>0</v>
      </c>
      <c r="AD147" s="120"/>
      <c r="AE147" s="74">
        <f>IF(AE$114=$B140,AE142,0)</f>
        <v>0</v>
      </c>
      <c r="AF147" s="120"/>
      <c r="AG147" s="74">
        <f>IF(AG$114=$B140,AG142,0)</f>
        <v>0</v>
      </c>
      <c r="AH147" s="120"/>
      <c r="AI147" s="74">
        <f>IF(AI$114=$B140,AI142,0)</f>
        <v>0</v>
      </c>
      <c r="AJ147" s="120"/>
      <c r="AK147" s="74">
        <f>IF(AK$114=$B140,AK142,0)</f>
        <v>0</v>
      </c>
      <c r="AL147" s="72"/>
      <c r="AM147" s="74">
        <f>IF(AM$114=$B140,AM142,0)</f>
        <v>0</v>
      </c>
      <c r="AN147" s="72"/>
      <c r="AO147" s="74">
        <f>IF(AO$114=$B140,AO142,0)</f>
        <v>0</v>
      </c>
      <c r="AP147" s="72"/>
      <c r="AQ147" s="74">
        <f>IF(AQ$114=$B140,AQ142,0)</f>
        <v>0</v>
      </c>
      <c r="AR147" s="72"/>
      <c r="AS147" s="74">
        <f>IF(AS$114=$B140,AS142,0)</f>
        <v>0</v>
      </c>
      <c r="AT147" s="72"/>
      <c r="AU147" s="74">
        <f>IF(AU$114=$B140,AU142,0)</f>
        <v>0</v>
      </c>
      <c r="AV147" s="72"/>
      <c r="AW147" s="74">
        <f>IF(AW$114=$B140,AW142,0)</f>
        <v>0</v>
      </c>
      <c r="AX147" s="72"/>
      <c r="AY147" s="74">
        <f>IF(AY$114=$B140,AY142,0)</f>
        <v>0</v>
      </c>
      <c r="AZ147" s="72"/>
      <c r="BA147" s="74">
        <f>IF(BA$114=$B140,BA142,0)</f>
        <v>0</v>
      </c>
      <c r="BB147" s="72"/>
      <c r="BC147" s="72"/>
      <c r="BD147" s="72"/>
      <c r="BE147" s="72"/>
      <c r="BF147" s="72"/>
    </row>
    <row r="148" spans="1:258" ht="13.5" thickBot="1" x14ac:dyDescent="0.35">
      <c r="A148" s="72"/>
      <c r="B148" s="85" t="str">
        <f>"Total Tax Depreciation  -  "&amp;B140</f>
        <v>Total Tax Depreciation  -  2003</v>
      </c>
      <c r="C148" s="72"/>
      <c r="D148" s="72"/>
      <c r="E148" s="126">
        <f>E146+E147</f>
        <v>0</v>
      </c>
      <c r="F148" s="120"/>
      <c r="G148" s="126">
        <f>G146+G147</f>
        <v>0</v>
      </c>
      <c r="I148" s="126">
        <f>I146+I147</f>
        <v>0</v>
      </c>
      <c r="K148" s="126">
        <f>K146+K147</f>
        <v>0</v>
      </c>
      <c r="L148" s="120"/>
      <c r="M148" s="126">
        <f>M146+M147</f>
        <v>0</v>
      </c>
      <c r="N148" s="120"/>
      <c r="O148" s="126">
        <f>O146+O147</f>
        <v>0</v>
      </c>
      <c r="P148" s="120"/>
      <c r="Q148" s="126">
        <f>Q146+Q147</f>
        <v>0</v>
      </c>
      <c r="R148" s="120"/>
      <c r="S148" s="126">
        <f>S146+S147</f>
        <v>0</v>
      </c>
      <c r="T148" s="120"/>
      <c r="U148" s="126">
        <f>U146+U147</f>
        <v>0</v>
      </c>
      <c r="V148" s="120"/>
      <c r="W148" s="126">
        <f>W146+W147</f>
        <v>0</v>
      </c>
      <c r="X148" s="120"/>
      <c r="Y148" s="126">
        <f>Y146+Y147</f>
        <v>0</v>
      </c>
      <c r="Z148" s="120"/>
      <c r="AA148" s="126">
        <f>AA146+AA147</f>
        <v>0</v>
      </c>
      <c r="AB148" s="120"/>
      <c r="AC148" s="126">
        <f>AC146+AC147</f>
        <v>0</v>
      </c>
      <c r="AD148" s="120"/>
      <c r="AE148" s="126">
        <f>AE146+AE147</f>
        <v>0</v>
      </c>
      <c r="AF148" s="120"/>
      <c r="AG148" s="126">
        <f>AG146+AG147</f>
        <v>0</v>
      </c>
      <c r="AH148" s="120"/>
      <c r="AI148" s="126">
        <f>AI146+AI147</f>
        <v>0</v>
      </c>
      <c r="AJ148" s="120"/>
      <c r="AK148" s="126">
        <f>AK146+AK147</f>
        <v>0</v>
      </c>
      <c r="AL148" s="72"/>
      <c r="AM148" s="126">
        <f>AM146+AM147</f>
        <v>0</v>
      </c>
      <c r="AN148" s="72"/>
      <c r="AO148" s="126">
        <f>AO146+AO147</f>
        <v>0</v>
      </c>
      <c r="AP148" s="72"/>
      <c r="AQ148" s="126">
        <f>AQ146+AQ147</f>
        <v>0</v>
      </c>
      <c r="AR148" s="72"/>
      <c r="AS148" s="126">
        <f>AS146+AS147</f>
        <v>0</v>
      </c>
      <c r="AT148" s="72"/>
      <c r="AU148" s="126">
        <f>AU146+AU147</f>
        <v>0</v>
      </c>
      <c r="AV148" s="72"/>
      <c r="AW148" s="126">
        <f>AW146+AW147</f>
        <v>0</v>
      </c>
      <c r="AX148" s="72"/>
      <c r="AY148" s="126">
        <f>AY146+AY147</f>
        <v>0</v>
      </c>
      <c r="AZ148" s="72"/>
      <c r="BA148" s="126">
        <f>BA146+BA147</f>
        <v>0</v>
      </c>
      <c r="BB148" s="72"/>
      <c r="BC148" s="72"/>
      <c r="BD148" s="72"/>
      <c r="BE148" s="72"/>
      <c r="BF148" s="72"/>
      <c r="BG148" s="103"/>
    </row>
    <row r="149" spans="1:258" ht="13.5" thickTop="1" x14ac:dyDescent="0.3">
      <c r="A149" s="72"/>
      <c r="B149" s="72"/>
      <c r="C149" s="72"/>
      <c r="D149" s="72"/>
      <c r="E149" s="125"/>
      <c r="F149" s="120"/>
      <c r="G149" s="125"/>
      <c r="I149" s="125"/>
      <c r="K149" s="120"/>
      <c r="L149" s="120"/>
      <c r="M149" s="120"/>
      <c r="N149" s="120"/>
      <c r="O149" s="120"/>
      <c r="P149" s="120"/>
      <c r="Q149" s="120"/>
      <c r="R149" s="120"/>
      <c r="S149" s="120"/>
      <c r="T149" s="120"/>
      <c r="U149" s="120"/>
      <c r="V149" s="120"/>
      <c r="W149" s="120"/>
      <c r="X149" s="120"/>
      <c r="Y149" s="120"/>
      <c r="Z149" s="120"/>
      <c r="AA149" s="120"/>
      <c r="AB149" s="120"/>
      <c r="AC149" s="120"/>
      <c r="AD149" s="120"/>
      <c r="AE149" s="120"/>
      <c r="AF149" s="120"/>
      <c r="AG149" s="120"/>
      <c r="AH149" s="120"/>
      <c r="AI149" s="120"/>
      <c r="AJ149" s="120"/>
      <c r="AK149" s="120"/>
      <c r="AL149" s="72"/>
      <c r="AM149" s="120"/>
      <c r="AN149" s="72"/>
      <c r="AO149" s="120"/>
      <c r="AP149" s="72"/>
      <c r="AQ149" s="120"/>
      <c r="AR149" s="72"/>
      <c r="AS149" s="120"/>
      <c r="AT149" s="72"/>
      <c r="AU149" s="120"/>
      <c r="AV149" s="72"/>
      <c r="AW149" s="120"/>
      <c r="AX149" s="72"/>
      <c r="AY149" s="120"/>
      <c r="AZ149" s="72"/>
      <c r="BA149" s="120"/>
      <c r="BB149" s="72"/>
      <c r="BC149" s="72"/>
      <c r="BD149" s="72"/>
      <c r="BE149" s="72"/>
      <c r="BF149" s="72"/>
    </row>
    <row r="150" spans="1:258" x14ac:dyDescent="0.3">
      <c r="A150" s="72"/>
      <c r="B150" s="72"/>
      <c r="C150" s="72"/>
      <c r="D150" s="72"/>
      <c r="E150" s="120"/>
      <c r="F150" s="120"/>
      <c r="G150" s="120"/>
      <c r="I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0"/>
      <c r="AL150" s="72"/>
      <c r="AM150" s="120"/>
      <c r="AN150" s="72"/>
      <c r="AO150" s="120"/>
      <c r="AP150" s="72"/>
      <c r="AQ150" s="120"/>
      <c r="AR150" s="72"/>
      <c r="AS150" s="120"/>
      <c r="AT150" s="72"/>
      <c r="AU150" s="120"/>
      <c r="AV150" s="72"/>
      <c r="AW150" s="120"/>
      <c r="AX150" s="72"/>
      <c r="AY150" s="120"/>
      <c r="AZ150" s="72"/>
      <c r="BA150" s="120"/>
      <c r="BB150" s="72"/>
      <c r="BC150" s="72"/>
      <c r="BD150" s="72"/>
      <c r="BE150" s="72"/>
      <c r="BF150" s="72"/>
    </row>
    <row r="151" spans="1:258" x14ac:dyDescent="0.3">
      <c r="A151" s="72"/>
      <c r="B151" s="119">
        <v>2004</v>
      </c>
      <c r="C151" s="72"/>
      <c r="D151" s="72"/>
      <c r="E151" s="120"/>
      <c r="F151" s="120"/>
      <c r="G151" s="120"/>
      <c r="I151" s="120"/>
      <c r="K151" s="120"/>
      <c r="L151" s="120"/>
      <c r="M151" s="120"/>
      <c r="N151" s="120"/>
      <c r="O151" s="120"/>
      <c r="P151" s="120"/>
      <c r="Q151" s="120"/>
      <c r="R151" s="120"/>
      <c r="S151" s="120"/>
      <c r="T151" s="120"/>
      <c r="U151" s="120"/>
      <c r="V151" s="120"/>
      <c r="W151" s="120"/>
      <c r="X151" s="120"/>
      <c r="Y151" s="120"/>
      <c r="Z151" s="120"/>
      <c r="AA151" s="120"/>
      <c r="AB151" s="120"/>
      <c r="AC151" s="120"/>
      <c r="AD151" s="120"/>
      <c r="AE151" s="120"/>
      <c r="AF151" s="120"/>
      <c r="AG151" s="120"/>
      <c r="AH151" s="120"/>
      <c r="AI151" s="120"/>
      <c r="AJ151" s="120"/>
      <c r="AK151" s="120"/>
      <c r="AL151" s="72"/>
      <c r="AM151" s="120"/>
      <c r="AN151" s="72"/>
      <c r="AO151" s="120"/>
      <c r="AP151" s="72"/>
      <c r="AQ151" s="120"/>
      <c r="AR151" s="72"/>
      <c r="AS151" s="120"/>
      <c r="AT151" s="72"/>
      <c r="AU151" s="120"/>
      <c r="AV151" s="72"/>
      <c r="AW151" s="120"/>
      <c r="AX151" s="72"/>
      <c r="AY151" s="120"/>
      <c r="AZ151" s="72"/>
      <c r="BA151" s="120"/>
      <c r="BB151" s="72"/>
      <c r="BC151" s="72"/>
      <c r="BD151" s="72"/>
      <c r="BE151" s="72"/>
      <c r="BF151" s="72"/>
    </row>
    <row r="152" spans="1:258" x14ac:dyDescent="0.3">
      <c r="A152" s="72"/>
      <c r="B152" s="85" t="s">
        <v>2408</v>
      </c>
      <c r="C152" s="72"/>
      <c r="D152" s="72"/>
      <c r="E152" s="120">
        <f>IF(E$114&lt;=$B151,E$24,0)</f>
        <v>0</v>
      </c>
      <c r="F152" s="120"/>
      <c r="G152" s="120">
        <f>IF(G$114&lt;=$B151,G$24,0)</f>
        <v>0</v>
      </c>
      <c r="I152" s="120">
        <f>IF(I$114&lt;=$B151,I$24,0)</f>
        <v>0</v>
      </c>
      <c r="K152" s="120">
        <f>IF(K$114&lt;=$B151,K$24,0)</f>
        <v>0</v>
      </c>
      <c r="L152" s="120"/>
      <c r="M152" s="120">
        <f>IF(M$114&lt;=$B151,M$24,0)</f>
        <v>0</v>
      </c>
      <c r="N152" s="120"/>
      <c r="O152" s="120">
        <f>IF(O$114&lt;=$B151,O$24,0)</f>
        <v>0</v>
      </c>
      <c r="P152" s="120"/>
      <c r="Q152" s="120">
        <f>IF(Q$114&lt;=$B151,Q$24,0)</f>
        <v>0</v>
      </c>
      <c r="R152" s="120"/>
      <c r="S152" s="120">
        <f>IF(S$114&lt;=$B151,S$24,0)</f>
        <v>0</v>
      </c>
      <c r="T152" s="120"/>
      <c r="U152" s="120">
        <f>IF(U$114&lt;=$B151,U$24,0)</f>
        <v>0</v>
      </c>
      <c r="V152" s="120"/>
      <c r="W152" s="120">
        <f>IF(W$114&lt;=$B151,W$24,0)</f>
        <v>0</v>
      </c>
      <c r="X152" s="120"/>
      <c r="Y152" s="120">
        <f>IF(Y$114&lt;=$B151,Y$24,0)</f>
        <v>0</v>
      </c>
      <c r="Z152" s="120"/>
      <c r="AA152" s="120">
        <f>IF(AA$114&lt;=$B151,AA$24,0)</f>
        <v>0</v>
      </c>
      <c r="AB152" s="120"/>
      <c r="AC152" s="120">
        <f>IF(AC$114&lt;=$B151,AC$24,0)</f>
        <v>0</v>
      </c>
      <c r="AD152" s="120"/>
      <c r="AE152" s="120">
        <f>IF(AE$114&lt;=$B151,AE$24,0)</f>
        <v>0</v>
      </c>
      <c r="AF152" s="120"/>
      <c r="AG152" s="120">
        <f>IF(AG$114&lt;=$B151,AG$24,0)</f>
        <v>0</v>
      </c>
      <c r="AH152" s="120"/>
      <c r="AI152" s="120">
        <f>IF(AI$114&lt;=$B151,AI$24,0)</f>
        <v>0</v>
      </c>
      <c r="AJ152" s="120"/>
      <c r="AK152" s="120">
        <f>IF(AK$114&lt;=$B151,AK$24,0)</f>
        <v>0</v>
      </c>
      <c r="AL152" s="72"/>
      <c r="AM152" s="120">
        <f>IF(AM$114&lt;=$B151,AM$24,0)</f>
        <v>0</v>
      </c>
      <c r="AN152" s="72"/>
      <c r="AO152" s="120">
        <f>IF(AO$114&lt;=$B151,AO$24,0)</f>
        <v>0</v>
      </c>
      <c r="AP152" s="72"/>
      <c r="AQ152" s="120">
        <f>IF(AQ$114&lt;=$B151,AQ$24,0)</f>
        <v>0</v>
      </c>
      <c r="AR152" s="72"/>
      <c r="AS152" s="120">
        <f>IF(AS$114&lt;=$B151,AS$24,0)</f>
        <v>0</v>
      </c>
      <c r="AT152" s="72"/>
      <c r="AU152" s="120">
        <f>IF(AU$114&lt;=$B151,AU$24,0)</f>
        <v>0</v>
      </c>
      <c r="AV152" s="72"/>
      <c r="AW152" s="120">
        <f>IF(AW$114&lt;=$B151,AW$24,0)</f>
        <v>0</v>
      </c>
      <c r="AX152" s="72"/>
      <c r="AY152" s="120">
        <f>IF(AY$114&lt;=$B151,AY$24,0)</f>
        <v>0</v>
      </c>
      <c r="AZ152" s="72"/>
      <c r="BA152" s="120">
        <f>IF(BA$114&lt;=$B151,BA$24,0)</f>
        <v>0</v>
      </c>
      <c r="BB152" s="72"/>
      <c r="BC152" s="72"/>
      <c r="BD152" s="72"/>
      <c r="BE152" s="72"/>
      <c r="BF152" s="72"/>
    </row>
    <row r="153" spans="1:258" x14ac:dyDescent="0.3">
      <c r="A153" s="72"/>
      <c r="B153" s="85" t="s">
        <v>2445</v>
      </c>
      <c r="C153" s="72"/>
      <c r="D153" s="72"/>
      <c r="E153" s="121">
        <f>ROUND(E152*E$12,0)</f>
        <v>0</v>
      </c>
      <c r="F153" s="120"/>
      <c r="G153" s="121">
        <f>ROUND(G152*G$12,0)</f>
        <v>0</v>
      </c>
      <c r="I153" s="121">
        <f>ROUND(I152*I$12,0)</f>
        <v>0</v>
      </c>
      <c r="K153" s="121">
        <f>ROUND(K152*K$12,0)</f>
        <v>0</v>
      </c>
      <c r="L153" s="120"/>
      <c r="M153" s="121">
        <f>ROUND(M152*M$12,0)</f>
        <v>0</v>
      </c>
      <c r="N153" s="120"/>
      <c r="O153" s="121">
        <f>ROUND(O152*O$12,0)</f>
        <v>0</v>
      </c>
      <c r="P153" s="120"/>
      <c r="Q153" s="121">
        <f>ROUND(Q152*Q$12,0)</f>
        <v>0</v>
      </c>
      <c r="R153" s="120"/>
      <c r="S153" s="121">
        <f>ROUND(S152*S$12,0)</f>
        <v>0</v>
      </c>
      <c r="T153" s="120"/>
      <c r="U153" s="121">
        <f>ROUND(U152*U$12,0)</f>
        <v>0</v>
      </c>
      <c r="V153" s="120"/>
      <c r="W153" s="121">
        <f>ROUND(W152*W$12,0)</f>
        <v>0</v>
      </c>
      <c r="X153" s="120"/>
      <c r="Y153" s="121">
        <f>ROUND(Y152*Y$12,0)</f>
        <v>0</v>
      </c>
      <c r="Z153" s="120"/>
      <c r="AA153" s="121">
        <f>ROUND(AA152*AA$12,0)</f>
        <v>0</v>
      </c>
      <c r="AB153" s="120"/>
      <c r="AC153" s="121">
        <f>ROUND(AC152*AC$12,0)</f>
        <v>0</v>
      </c>
      <c r="AD153" s="120"/>
      <c r="AE153" s="121">
        <f>ROUND(AE152*AE$12,0)</f>
        <v>0</v>
      </c>
      <c r="AF153" s="120"/>
      <c r="AG153" s="121">
        <f>ROUND(AG152*AG$12,0)</f>
        <v>0</v>
      </c>
      <c r="AH153" s="120"/>
      <c r="AI153" s="121">
        <f>ROUND(AI152*AI$12,0)</f>
        <v>0</v>
      </c>
      <c r="AJ153" s="120"/>
      <c r="AK153" s="121">
        <f>ROUND(AK152*AK$12,0)</f>
        <v>0</v>
      </c>
      <c r="AL153" s="72"/>
      <c r="AM153" s="121">
        <f>ROUND(AM152*AM$12,0)</f>
        <v>0</v>
      </c>
      <c r="AN153" s="72"/>
      <c r="AO153" s="121">
        <f>ROUND(AO152*AO$12,0)</f>
        <v>0</v>
      </c>
      <c r="AP153" s="72"/>
      <c r="AQ153" s="121">
        <f>ROUND(AQ152*AQ$12,0)</f>
        <v>0</v>
      </c>
      <c r="AR153" s="72"/>
      <c r="AS153" s="121">
        <f>ROUND(AS152*AS$12,0)</f>
        <v>0</v>
      </c>
      <c r="AT153" s="72"/>
      <c r="AU153" s="121">
        <f>ROUND(AU152*AU$12,0)</f>
        <v>0</v>
      </c>
      <c r="AV153" s="72"/>
      <c r="AW153" s="121">
        <f>ROUND(AW152*AW$12,0)</f>
        <v>0</v>
      </c>
      <c r="AX153" s="72"/>
      <c r="AY153" s="121">
        <f>ROUND(AY152*AY$12,0)</f>
        <v>0</v>
      </c>
      <c r="AZ153" s="72"/>
      <c r="BA153" s="121">
        <f>ROUND(BA152*BA$12,0)</f>
        <v>0</v>
      </c>
      <c r="BB153" s="72"/>
      <c r="BC153" s="72"/>
      <c r="BD153" s="72"/>
      <c r="BE153" s="72"/>
      <c r="BF153" s="72"/>
    </row>
    <row r="154" spans="1:258" s="109" customFormat="1" x14ac:dyDescent="0.3">
      <c r="A154" s="72"/>
      <c r="B154" s="85" t="s">
        <v>2446</v>
      </c>
      <c r="C154" s="72"/>
      <c r="D154" s="72"/>
      <c r="E154" s="120">
        <f>E152-E153</f>
        <v>0</v>
      </c>
      <c r="F154" s="120"/>
      <c r="G154" s="120">
        <f>G152-G153</f>
        <v>0</v>
      </c>
      <c r="H154" s="74"/>
      <c r="I154" s="120">
        <f>I152-I153</f>
        <v>0</v>
      </c>
      <c r="J154" s="74"/>
      <c r="K154" s="120">
        <f>K152-K153</f>
        <v>0</v>
      </c>
      <c r="L154" s="120"/>
      <c r="M154" s="120">
        <f>M152-M153</f>
        <v>0</v>
      </c>
      <c r="N154" s="120"/>
      <c r="O154" s="120">
        <f>O152-O153</f>
        <v>0</v>
      </c>
      <c r="P154" s="120"/>
      <c r="Q154" s="120">
        <f>Q152-Q153</f>
        <v>0</v>
      </c>
      <c r="R154" s="120"/>
      <c r="S154" s="120">
        <f>S152-S153</f>
        <v>0</v>
      </c>
      <c r="T154" s="120"/>
      <c r="U154" s="120">
        <f>U152-U153</f>
        <v>0</v>
      </c>
      <c r="V154" s="120"/>
      <c r="W154" s="120">
        <f>W152-W153</f>
        <v>0</v>
      </c>
      <c r="X154" s="120"/>
      <c r="Y154" s="120">
        <f>Y152-Y153</f>
        <v>0</v>
      </c>
      <c r="Z154" s="120"/>
      <c r="AA154" s="120">
        <f>AA152-AA153</f>
        <v>0</v>
      </c>
      <c r="AB154" s="120"/>
      <c r="AC154" s="120">
        <f>AC152-AC153</f>
        <v>0</v>
      </c>
      <c r="AD154" s="120"/>
      <c r="AE154" s="120">
        <f>AE152-AE153</f>
        <v>0</v>
      </c>
      <c r="AF154" s="120"/>
      <c r="AG154" s="120">
        <f>AG152-AG153</f>
        <v>0</v>
      </c>
      <c r="AH154" s="120"/>
      <c r="AI154" s="120">
        <f>AI152-AI153</f>
        <v>0</v>
      </c>
      <c r="AJ154" s="120"/>
      <c r="AK154" s="120">
        <f>AK152-AK153</f>
        <v>0</v>
      </c>
      <c r="AL154" s="72"/>
      <c r="AM154" s="120">
        <f>AM152-AM153</f>
        <v>0</v>
      </c>
      <c r="AN154" s="72"/>
      <c r="AO154" s="120">
        <f>AO152-AO153</f>
        <v>0</v>
      </c>
      <c r="AP154" s="72"/>
      <c r="AQ154" s="120">
        <f>AQ152-AQ153</f>
        <v>0</v>
      </c>
      <c r="AR154" s="72"/>
      <c r="AS154" s="120">
        <f>AS152-AS153</f>
        <v>0</v>
      </c>
      <c r="AT154" s="72"/>
      <c r="AU154" s="120">
        <f>AU152-AU153</f>
        <v>0</v>
      </c>
      <c r="AV154" s="72"/>
      <c r="AW154" s="120">
        <f>AW152-AW153</f>
        <v>0</v>
      </c>
      <c r="AX154" s="72"/>
      <c r="AY154" s="120">
        <f>AY152-AY153</f>
        <v>0</v>
      </c>
      <c r="AZ154" s="72"/>
      <c r="BA154" s="120">
        <f>BA152-BA153</f>
        <v>0</v>
      </c>
      <c r="BB154" s="72"/>
      <c r="BC154" s="72"/>
      <c r="BD154" s="72"/>
      <c r="BE154" s="72"/>
      <c r="BF154" s="72"/>
      <c r="BG154" s="74"/>
      <c r="BH154" s="74"/>
      <c r="BI154" s="74"/>
      <c r="BJ154" s="72"/>
      <c r="BK154" s="72"/>
      <c r="BL154" s="72"/>
      <c r="BM154" s="72"/>
      <c r="BN154" s="72"/>
      <c r="BO154" s="72"/>
      <c r="BP154" s="72"/>
      <c r="BQ154" s="72"/>
      <c r="BR154" s="72"/>
      <c r="BS154" s="72"/>
      <c r="BT154" s="72"/>
      <c r="BU154" s="72"/>
      <c r="BV154" s="72"/>
      <c r="BW154" s="72"/>
      <c r="BX154" s="72"/>
      <c r="BY154" s="72"/>
      <c r="BZ154" s="72"/>
      <c r="CA154" s="72"/>
      <c r="CB154" s="72"/>
      <c r="CC154" s="72"/>
      <c r="CD154" s="72"/>
      <c r="CE154" s="72"/>
      <c r="CF154" s="72"/>
      <c r="CG154" s="72"/>
      <c r="CH154" s="72"/>
      <c r="CI154" s="72"/>
      <c r="CJ154" s="72"/>
      <c r="CK154" s="72"/>
      <c r="CL154" s="72"/>
      <c r="CM154" s="72"/>
      <c r="CN154" s="72"/>
      <c r="CO154" s="72"/>
      <c r="CP154" s="72"/>
      <c r="CQ154" s="72"/>
      <c r="CR154" s="72"/>
      <c r="CS154" s="72"/>
      <c r="CT154" s="72"/>
      <c r="CU154" s="72"/>
      <c r="CV154" s="72"/>
      <c r="CW154" s="72"/>
      <c r="CX154" s="72"/>
      <c r="CY154" s="72"/>
      <c r="CZ154" s="72"/>
      <c r="DA154" s="72"/>
      <c r="DB154" s="72"/>
      <c r="DC154" s="72"/>
      <c r="DD154" s="72"/>
      <c r="DE154" s="72"/>
      <c r="DF154" s="72"/>
      <c r="DG154" s="72"/>
      <c r="DH154" s="72"/>
      <c r="DI154" s="72"/>
      <c r="DJ154" s="72"/>
      <c r="DK154" s="72"/>
      <c r="DL154" s="72"/>
      <c r="DM154" s="72"/>
      <c r="DN154" s="72"/>
      <c r="DO154" s="72"/>
      <c r="DP154" s="72"/>
      <c r="DQ154" s="72"/>
      <c r="DR154" s="72"/>
      <c r="DS154" s="72"/>
      <c r="DT154" s="72"/>
      <c r="DU154" s="72"/>
      <c r="DV154" s="72"/>
      <c r="DW154" s="72"/>
      <c r="DX154" s="72"/>
      <c r="DY154" s="72"/>
      <c r="DZ154" s="72"/>
      <c r="EA154" s="72"/>
      <c r="EB154" s="72"/>
      <c r="EC154" s="72"/>
      <c r="ED154" s="72"/>
      <c r="EE154" s="72"/>
      <c r="EF154" s="72"/>
      <c r="EG154" s="72"/>
      <c r="EH154" s="72"/>
      <c r="EI154" s="72"/>
      <c r="EJ154" s="72"/>
      <c r="EK154" s="72"/>
      <c r="EL154" s="72"/>
      <c r="EM154" s="72"/>
      <c r="EN154" s="72"/>
      <c r="EO154" s="72"/>
      <c r="EP154" s="72"/>
      <c r="EQ154" s="72"/>
      <c r="ER154" s="72"/>
      <c r="ES154" s="72"/>
      <c r="ET154" s="72"/>
      <c r="EU154" s="72"/>
      <c r="EV154" s="72"/>
      <c r="EW154" s="72"/>
      <c r="EX154" s="72"/>
      <c r="EY154" s="72"/>
      <c r="EZ154" s="72"/>
      <c r="FA154" s="72"/>
      <c r="FB154" s="72"/>
      <c r="FC154" s="72"/>
      <c r="FD154" s="72"/>
      <c r="FE154" s="72"/>
      <c r="FF154" s="72"/>
      <c r="FG154" s="72"/>
      <c r="FH154" s="72"/>
      <c r="FI154" s="72"/>
      <c r="FJ154" s="72"/>
      <c r="FK154" s="72"/>
      <c r="FL154" s="72"/>
      <c r="FM154" s="72"/>
      <c r="FN154" s="72"/>
      <c r="FO154" s="72"/>
      <c r="FP154" s="72"/>
      <c r="FQ154" s="72"/>
      <c r="FR154" s="72"/>
      <c r="FS154" s="72"/>
      <c r="FT154" s="72"/>
      <c r="FU154" s="72"/>
      <c r="FV154" s="72"/>
      <c r="FW154" s="72"/>
      <c r="FX154" s="72"/>
      <c r="FY154" s="72"/>
      <c r="FZ154" s="72"/>
      <c r="GA154" s="72"/>
      <c r="GB154" s="72"/>
      <c r="GC154" s="72"/>
      <c r="GD154" s="72"/>
      <c r="GE154" s="72"/>
      <c r="GF154" s="72"/>
      <c r="GG154" s="72"/>
      <c r="GH154" s="72"/>
      <c r="GI154" s="72"/>
      <c r="GJ154" s="72"/>
      <c r="GK154" s="72"/>
      <c r="GL154" s="72"/>
      <c r="GM154" s="72"/>
      <c r="GN154" s="72"/>
      <c r="GO154" s="72"/>
      <c r="GP154" s="72"/>
      <c r="GQ154" s="72"/>
      <c r="GR154" s="72"/>
      <c r="GS154" s="72"/>
      <c r="GT154" s="72"/>
      <c r="GU154" s="72"/>
      <c r="GV154" s="72"/>
      <c r="GW154" s="72"/>
      <c r="GX154" s="72"/>
      <c r="GY154" s="72"/>
      <c r="GZ154" s="72"/>
      <c r="HA154" s="72"/>
      <c r="HB154" s="72"/>
      <c r="HC154" s="72"/>
      <c r="HD154" s="72"/>
      <c r="HE154" s="72"/>
      <c r="HF154" s="72"/>
      <c r="HG154" s="72"/>
      <c r="HH154" s="72"/>
      <c r="HI154" s="72"/>
      <c r="HJ154" s="72"/>
      <c r="HK154" s="72"/>
      <c r="HL154" s="72"/>
      <c r="HM154" s="72"/>
      <c r="HN154" s="72"/>
      <c r="HO154" s="72"/>
      <c r="HP154" s="72"/>
      <c r="HQ154" s="72"/>
      <c r="HR154" s="72"/>
      <c r="HS154" s="72"/>
      <c r="HT154" s="72"/>
      <c r="HU154" s="72"/>
      <c r="HV154" s="72"/>
      <c r="HW154" s="72"/>
      <c r="HX154" s="72"/>
      <c r="HY154" s="72"/>
      <c r="HZ154" s="72"/>
      <c r="IA154" s="72"/>
      <c r="IB154" s="72"/>
      <c r="IC154" s="72"/>
      <c r="ID154" s="72"/>
      <c r="IE154" s="72"/>
      <c r="IF154" s="72"/>
      <c r="IG154" s="72"/>
      <c r="IH154" s="72"/>
      <c r="II154" s="72"/>
      <c r="IJ154" s="72"/>
      <c r="IK154" s="72"/>
      <c r="IL154" s="72"/>
      <c r="IM154" s="72"/>
      <c r="IN154" s="72"/>
      <c r="IO154" s="72"/>
      <c r="IP154" s="72"/>
      <c r="IQ154" s="72"/>
      <c r="IR154" s="72"/>
      <c r="IS154" s="72"/>
      <c r="IT154" s="72"/>
      <c r="IU154" s="72"/>
      <c r="IV154" s="72"/>
      <c r="IW154" s="72"/>
      <c r="IX154" s="72"/>
    </row>
    <row r="155" spans="1:258" x14ac:dyDescent="0.3">
      <c r="A155" s="109"/>
      <c r="B155" s="122" t="s">
        <v>2447</v>
      </c>
      <c r="C155" s="109"/>
      <c r="D155" s="109"/>
      <c r="E155" s="123">
        <f>IF($B151-E$8&lt;0,0,LOOKUP($B151-(E$8-1),$C$399:$C$420,$E$399:$E$420))</f>
        <v>6.1769999999999999E-2</v>
      </c>
      <c r="F155" s="109"/>
      <c r="G155" s="123">
        <f>IF($B151-G$8&lt;0,0,LOOKUP($B151-(G$8-1),$C$399:$C$420,$E$399:$E$420))</f>
        <v>6.6769999999999996E-2</v>
      </c>
      <c r="H155" s="124"/>
      <c r="I155" s="123">
        <f>IF($B151-I$8&lt;0,0,LOOKUP($B151-(I$8-1),$C$399:$C$420,$E$399:$E$420))</f>
        <v>7.2190000000000004E-2</v>
      </c>
      <c r="J155" s="124"/>
      <c r="K155" s="123">
        <f>IF($B151-K$8&lt;0,0,LOOKUP($B151-(K$8-1),$C$399:$C$420,$E$399:$E$420))</f>
        <v>3.7499999999999999E-2</v>
      </c>
      <c r="L155" s="124"/>
      <c r="M155" s="123">
        <f>IF($B151-M$8&lt;0,0,LOOKUP($B151-(M$8-1),$C$399:$C$420,$E$399:$E$420))</f>
        <v>0</v>
      </c>
      <c r="N155" s="109"/>
      <c r="O155" s="123">
        <f>IF($B151-O$8&lt;0,0,LOOKUP($B151-(O$8-1),$C$399:$C$420,$E$399:$E$420))</f>
        <v>0</v>
      </c>
      <c r="P155" s="124"/>
      <c r="Q155" s="123">
        <f>IF($B151-Q$8&lt;0,0,LOOKUP($B151-(Q$8-1),$C$399:$C$420,$E$399:$E$420))</f>
        <v>0</v>
      </c>
      <c r="R155" s="124"/>
      <c r="S155" s="123">
        <f>IF($B151-S$8&lt;0,0,LOOKUP($B151-(S$8-1),$C$399:$C$420,$E$399:$E$420))</f>
        <v>0</v>
      </c>
      <c r="T155" s="124"/>
      <c r="U155" s="123">
        <f>IF($B151-U$8&lt;0,0,LOOKUP($B151-(U$8-1),$C$399:$C$420,$E$399:$E$420))</f>
        <v>0</v>
      </c>
      <c r="V155" s="124"/>
      <c r="W155" s="123">
        <f>IF($B151-W$8&lt;0,0,LOOKUP($B151-(W$8-1),$C$399:$C$420,$E$399:$E$420))</f>
        <v>0</v>
      </c>
      <c r="X155" s="109"/>
      <c r="Y155" s="123">
        <f>IF($B151-Y$8&lt;0,0,LOOKUP($B151-(Y$8-1),$C$399:$C$420,$E$399:$E$420))</f>
        <v>0</v>
      </c>
      <c r="Z155" s="124"/>
      <c r="AA155" s="123">
        <f>IF($B151-AA$8&lt;0,0,LOOKUP($B151-(AA$8-1),$C$399:$C$420,$E$399:$E$420))</f>
        <v>0</v>
      </c>
      <c r="AB155" s="124"/>
      <c r="AC155" s="123">
        <f>IF($B151-AC$8&lt;0,0,LOOKUP($B151-(AC$8-1),$C$399:$C$420,$E$399:$E$420))</f>
        <v>0</v>
      </c>
      <c r="AD155" s="124"/>
      <c r="AE155" s="123">
        <f>IF($B151-AE$8&lt;0,0,LOOKUP($B151-(AE$8-1),$C$399:$C$420,$E$399:$E$420))</f>
        <v>0</v>
      </c>
      <c r="AF155" s="124"/>
      <c r="AG155" s="123">
        <f>IF($B151-AG$8&lt;0,0,LOOKUP($B151-(AG$8-1),$C$399:$C$420,$E$399:$E$420))</f>
        <v>0</v>
      </c>
      <c r="AH155" s="109"/>
      <c r="AI155" s="123">
        <f>IF($B151-AI$8&lt;0,0,LOOKUP($B151-(AI$8-1),$C$399:$C$420,$E$399:$E$420))</f>
        <v>0</v>
      </c>
      <c r="AJ155" s="109"/>
      <c r="AK155" s="123">
        <f>IF($B151-AK$8&lt;0,0,LOOKUP($B151-(AK$8-1),$C$399:$C$420,$E$399:$E$420))</f>
        <v>0</v>
      </c>
      <c r="AL155" s="109"/>
      <c r="AM155" s="123">
        <f>IF($B151-AM$8&lt;0,0,LOOKUP($B151-(AM$8-1),$C$399:$C$420,$E$399:$E$420))</f>
        <v>0</v>
      </c>
      <c r="AN155" s="109"/>
      <c r="AO155" s="123">
        <f>IF($B151-AO$8&lt;0,0,LOOKUP($B151-(AO$8-1),$C$399:$C$420,$E$399:$E$420))</f>
        <v>0</v>
      </c>
      <c r="AP155" s="109"/>
      <c r="AQ155" s="123">
        <f>IF($B151-AQ$8&lt;0,0,LOOKUP($B151-(AQ$8-1),$C$399:$C$420,$E$399:$E$420))</f>
        <v>0</v>
      </c>
      <c r="AR155" s="109"/>
      <c r="AS155" s="123">
        <f>IF($B151-AS$8&lt;0,0,LOOKUP($B151-(AS$8-1),$C$399:$C$420,$E$399:$E$420))</f>
        <v>0</v>
      </c>
      <c r="AT155" s="109"/>
      <c r="AU155" s="123">
        <f>IF($B151-AU$8&lt;0,0,LOOKUP($B151-(AU$8-1),$C$399:$C$420,$E$399:$E$420))</f>
        <v>0</v>
      </c>
      <c r="AV155" s="109"/>
      <c r="AW155" s="123">
        <f>IF($B151-AW$8&lt;0,0,LOOKUP($B151-(AW$8-1),$C$399:$C$420,$E$399:$E$420))</f>
        <v>0</v>
      </c>
      <c r="AX155" s="109"/>
      <c r="AY155" s="123">
        <f>IF($B151-AY$8&lt;0,0,LOOKUP($B151-(AY$8-1),$C$399:$C$420,$E$399:$E$420))</f>
        <v>0</v>
      </c>
      <c r="AZ155" s="109"/>
      <c r="BA155" s="123">
        <f>IF($B151-BA$8&lt;0,0,LOOKUP($B151-(BA$8-1),$C$399:$C$420,$E$399:$E$420))</f>
        <v>0</v>
      </c>
      <c r="BB155" s="109"/>
      <c r="BC155" s="109"/>
      <c r="BD155" s="109"/>
      <c r="BE155" s="109"/>
      <c r="BF155" s="109"/>
      <c r="BG155" s="124"/>
      <c r="BH155" s="124"/>
      <c r="BI155" s="124"/>
      <c r="BJ155" s="109"/>
      <c r="BK155" s="109"/>
      <c r="BL155" s="109"/>
      <c r="BM155" s="109"/>
      <c r="BN155" s="109"/>
      <c r="BO155" s="109"/>
      <c r="BP155" s="109"/>
      <c r="BQ155" s="109"/>
      <c r="BR155" s="109"/>
      <c r="BS155" s="109"/>
      <c r="BT155" s="109"/>
      <c r="BU155" s="109"/>
      <c r="BV155" s="109"/>
      <c r="BW155" s="109"/>
      <c r="BX155" s="109"/>
      <c r="BY155" s="109"/>
      <c r="BZ155" s="109"/>
      <c r="CA155" s="109"/>
      <c r="CB155" s="109"/>
      <c r="CC155" s="109"/>
      <c r="CD155" s="109"/>
      <c r="CE155" s="109"/>
      <c r="CF155" s="109"/>
      <c r="CG155" s="109"/>
      <c r="CH155" s="109"/>
      <c r="CI155" s="109"/>
      <c r="CJ155" s="109"/>
      <c r="CK155" s="109"/>
      <c r="CL155" s="109"/>
      <c r="CM155" s="109"/>
      <c r="CN155" s="109"/>
      <c r="CO155" s="109"/>
      <c r="CP155" s="109"/>
      <c r="CQ155" s="109"/>
      <c r="CR155" s="109"/>
      <c r="CS155" s="109"/>
      <c r="CT155" s="109"/>
      <c r="CU155" s="109"/>
      <c r="CV155" s="109"/>
      <c r="CW155" s="109"/>
      <c r="CX155" s="109"/>
      <c r="CY155" s="109"/>
      <c r="CZ155" s="109"/>
      <c r="DA155" s="109"/>
      <c r="DB155" s="109"/>
      <c r="DC155" s="109"/>
      <c r="DD155" s="109"/>
      <c r="DE155" s="109"/>
      <c r="DF155" s="109"/>
      <c r="DG155" s="109"/>
      <c r="DH155" s="109"/>
      <c r="DI155" s="109"/>
      <c r="DJ155" s="109"/>
      <c r="DK155" s="109"/>
      <c r="DL155" s="109"/>
      <c r="DM155" s="109"/>
      <c r="DN155" s="109"/>
      <c r="DO155" s="109"/>
      <c r="DP155" s="109"/>
      <c r="DQ155" s="109"/>
      <c r="DR155" s="109"/>
      <c r="DS155" s="109"/>
      <c r="DT155" s="109"/>
      <c r="DU155" s="109"/>
      <c r="DV155" s="109"/>
      <c r="DW155" s="109"/>
      <c r="DX155" s="109"/>
      <c r="DY155" s="109"/>
      <c r="DZ155" s="109"/>
      <c r="EA155" s="109"/>
      <c r="EB155" s="109"/>
      <c r="EC155" s="109"/>
      <c r="ED155" s="109"/>
      <c r="EE155" s="109"/>
      <c r="EF155" s="109"/>
      <c r="EG155" s="109"/>
      <c r="EH155" s="109"/>
      <c r="EI155" s="109"/>
      <c r="EJ155" s="109"/>
      <c r="EK155" s="109"/>
      <c r="EL155" s="109"/>
      <c r="EM155" s="109"/>
      <c r="EN155" s="109"/>
      <c r="EO155" s="109"/>
      <c r="EP155" s="109"/>
      <c r="EQ155" s="109"/>
      <c r="ER155" s="109"/>
      <c r="ES155" s="109"/>
      <c r="ET155" s="109"/>
      <c r="EU155" s="109"/>
      <c r="EV155" s="109"/>
      <c r="EW155" s="109"/>
      <c r="EX155" s="109"/>
      <c r="EY155" s="109"/>
      <c r="EZ155" s="109"/>
      <c r="FA155" s="109"/>
      <c r="FB155" s="109"/>
      <c r="FC155" s="109"/>
      <c r="FD155" s="109"/>
      <c r="FE155" s="109"/>
      <c r="FF155" s="109"/>
      <c r="FG155" s="109"/>
      <c r="FH155" s="109"/>
      <c r="FI155" s="109"/>
      <c r="FJ155" s="109"/>
      <c r="FK155" s="109"/>
      <c r="FL155" s="109"/>
      <c r="FM155" s="109"/>
      <c r="FN155" s="109"/>
      <c r="FO155" s="109"/>
      <c r="FP155" s="109"/>
      <c r="FQ155" s="109"/>
      <c r="FR155" s="109"/>
      <c r="FS155" s="109"/>
      <c r="FT155" s="109"/>
      <c r="FU155" s="109"/>
      <c r="FV155" s="109"/>
      <c r="FW155" s="109"/>
      <c r="FX155" s="109"/>
      <c r="FY155" s="109"/>
      <c r="FZ155" s="109"/>
      <c r="GA155" s="109"/>
      <c r="GB155" s="109"/>
      <c r="GC155" s="109"/>
      <c r="GD155" s="109"/>
      <c r="GE155" s="109"/>
      <c r="GF155" s="109"/>
      <c r="GG155" s="109"/>
      <c r="GH155" s="109"/>
      <c r="GI155" s="109"/>
      <c r="GJ155" s="109"/>
      <c r="GK155" s="109"/>
      <c r="GL155" s="109"/>
      <c r="GM155" s="109"/>
      <c r="GN155" s="109"/>
      <c r="GO155" s="109"/>
      <c r="GP155" s="109"/>
      <c r="GQ155" s="109"/>
      <c r="GR155" s="109"/>
      <c r="GS155" s="109"/>
      <c r="GT155" s="109"/>
      <c r="GU155" s="109"/>
      <c r="GV155" s="109"/>
      <c r="GW155" s="109"/>
      <c r="GX155" s="109"/>
      <c r="GY155" s="109"/>
      <c r="GZ155" s="109"/>
      <c r="HA155" s="109"/>
      <c r="HB155" s="109"/>
      <c r="HC155" s="109"/>
      <c r="HD155" s="109"/>
      <c r="HE155" s="109"/>
      <c r="HF155" s="109"/>
      <c r="HG155" s="109"/>
      <c r="HH155" s="109"/>
      <c r="HI155" s="109"/>
      <c r="HJ155" s="109"/>
      <c r="HK155" s="109"/>
      <c r="HL155" s="109"/>
      <c r="HM155" s="109"/>
      <c r="HN155" s="109"/>
      <c r="HO155" s="109"/>
      <c r="HP155" s="109"/>
      <c r="HQ155" s="109"/>
      <c r="HR155" s="109"/>
      <c r="HS155" s="109"/>
      <c r="HT155" s="109"/>
      <c r="HU155" s="109"/>
      <c r="HV155" s="109"/>
      <c r="HW155" s="109"/>
      <c r="HX155" s="109"/>
      <c r="HY155" s="109"/>
      <c r="HZ155" s="109"/>
      <c r="IA155" s="109"/>
      <c r="IB155" s="109"/>
      <c r="IC155" s="109"/>
      <c r="ID155" s="109"/>
      <c r="IE155" s="109"/>
      <c r="IF155" s="109"/>
      <c r="IG155" s="109"/>
      <c r="IH155" s="109"/>
      <c r="II155" s="109"/>
      <c r="IJ155" s="109"/>
      <c r="IK155" s="109"/>
      <c r="IL155" s="109"/>
      <c r="IM155" s="109"/>
      <c r="IN155" s="109"/>
      <c r="IO155" s="109"/>
      <c r="IP155" s="109"/>
      <c r="IQ155" s="109"/>
      <c r="IR155" s="109"/>
      <c r="IS155" s="109"/>
      <c r="IT155" s="109"/>
      <c r="IU155" s="109"/>
      <c r="IV155" s="109"/>
      <c r="IW155" s="109"/>
      <c r="IX155" s="109"/>
    </row>
    <row r="156" spans="1:258" x14ac:dyDescent="0.3">
      <c r="A156" s="72"/>
      <c r="B156" s="72"/>
      <c r="C156" s="72"/>
      <c r="D156" s="72"/>
      <c r="E156" s="125"/>
      <c r="F156" s="120"/>
      <c r="G156" s="125"/>
      <c r="I156" s="125"/>
      <c r="K156" s="125"/>
      <c r="L156" s="120"/>
      <c r="M156" s="125"/>
      <c r="N156" s="120"/>
      <c r="O156" s="125"/>
      <c r="P156" s="120"/>
      <c r="Q156" s="125"/>
      <c r="R156" s="120"/>
      <c r="S156" s="125"/>
      <c r="T156" s="120"/>
      <c r="U156" s="125"/>
      <c r="V156" s="120"/>
      <c r="W156" s="125"/>
      <c r="X156" s="120"/>
      <c r="Y156" s="125"/>
      <c r="Z156" s="120"/>
      <c r="AA156" s="125"/>
      <c r="AB156" s="120"/>
      <c r="AC156" s="125"/>
      <c r="AD156" s="120"/>
      <c r="AE156" s="125"/>
      <c r="AF156" s="120"/>
      <c r="AG156" s="125"/>
      <c r="AH156" s="120"/>
      <c r="AI156" s="125"/>
      <c r="AJ156" s="120"/>
      <c r="AK156" s="125"/>
      <c r="AL156" s="72"/>
      <c r="AM156" s="125"/>
      <c r="AN156" s="72"/>
      <c r="AO156" s="125"/>
      <c r="AP156" s="72"/>
      <c r="AQ156" s="125"/>
      <c r="AR156" s="72"/>
      <c r="AS156" s="125"/>
      <c r="AT156" s="72"/>
      <c r="AU156" s="125"/>
      <c r="AV156" s="72"/>
      <c r="AW156" s="125"/>
      <c r="AX156" s="72"/>
      <c r="AY156" s="125"/>
      <c r="AZ156" s="72"/>
      <c r="BA156" s="125"/>
      <c r="BB156" s="72"/>
      <c r="BC156" s="72"/>
      <c r="BD156" s="72"/>
      <c r="BE156" s="72"/>
      <c r="BF156" s="72"/>
    </row>
    <row r="157" spans="1:258" x14ac:dyDescent="0.3">
      <c r="A157" s="72"/>
      <c r="B157" s="85" t="s">
        <v>2448</v>
      </c>
      <c r="C157" s="72"/>
      <c r="D157" s="72"/>
      <c r="E157" s="120">
        <f>ROUND((E152-E153)*E155,0)</f>
        <v>0</v>
      </c>
      <c r="F157" s="120"/>
      <c r="G157" s="120">
        <f>ROUND((G152-G153)*G155,0)</f>
        <v>0</v>
      </c>
      <c r="I157" s="120">
        <f>ROUND((I152-I153)*I155,0)</f>
        <v>0</v>
      </c>
      <c r="K157" s="120">
        <f>ROUND((K152-K153)*K155,0)</f>
        <v>0</v>
      </c>
      <c r="L157" s="120"/>
      <c r="M157" s="120">
        <f>ROUND((M152-M153)*M155,0)</f>
        <v>0</v>
      </c>
      <c r="N157" s="120"/>
      <c r="O157" s="120">
        <f>ROUND((O152-O153)*O155,0)</f>
        <v>0</v>
      </c>
      <c r="P157" s="120"/>
      <c r="Q157" s="120">
        <f>ROUND((Q152-Q153)*Q155,0)</f>
        <v>0</v>
      </c>
      <c r="R157" s="120"/>
      <c r="S157" s="120">
        <f>ROUND((S152-S153)*S155,0)</f>
        <v>0</v>
      </c>
      <c r="T157" s="120"/>
      <c r="U157" s="120">
        <f>ROUND((U152-U153)*U155,0)</f>
        <v>0</v>
      </c>
      <c r="V157" s="120"/>
      <c r="W157" s="120">
        <f>ROUND((W152-W153)*W155,0)</f>
        <v>0</v>
      </c>
      <c r="X157" s="120"/>
      <c r="Y157" s="120">
        <f>ROUND((Y152-Y153)*Y155,0)</f>
        <v>0</v>
      </c>
      <c r="Z157" s="120"/>
      <c r="AA157" s="120">
        <f>ROUND((AA152-AA153)*AA155,0)</f>
        <v>0</v>
      </c>
      <c r="AB157" s="120"/>
      <c r="AC157" s="120">
        <f>ROUND((AC152-AC153)*AC155,0)</f>
        <v>0</v>
      </c>
      <c r="AD157" s="120"/>
      <c r="AE157" s="120">
        <f>ROUND((AE152-AE153)*AE155,0)</f>
        <v>0</v>
      </c>
      <c r="AF157" s="120"/>
      <c r="AG157" s="120">
        <f>ROUND((AG152-AG153)*AG155,0)</f>
        <v>0</v>
      </c>
      <c r="AH157" s="120"/>
      <c r="AI157" s="120">
        <f>ROUND((AI152-AI153)*AI155,0)</f>
        <v>0</v>
      </c>
      <c r="AJ157" s="120"/>
      <c r="AK157" s="120">
        <f>ROUND((AK152-AK153)*AK155,0)</f>
        <v>0</v>
      </c>
      <c r="AL157" s="72"/>
      <c r="AM157" s="120">
        <f>ROUND((AM152-AM153)*AM155,0)</f>
        <v>0</v>
      </c>
      <c r="AN157" s="72"/>
      <c r="AO157" s="120">
        <f>ROUND((AO152-AO153)*AO155,0)</f>
        <v>0</v>
      </c>
      <c r="AP157" s="72"/>
      <c r="AQ157" s="120">
        <f>ROUND((AQ152-AQ153)*AQ155,0)</f>
        <v>0</v>
      </c>
      <c r="AR157" s="72"/>
      <c r="AS157" s="120">
        <f>ROUND((AS152-AS153)*AS155,0)</f>
        <v>0</v>
      </c>
      <c r="AT157" s="72"/>
      <c r="AU157" s="120">
        <f>ROUND((AU152-AU153)*AU155,0)</f>
        <v>0</v>
      </c>
      <c r="AV157" s="72"/>
      <c r="AW157" s="120">
        <f>ROUND((AW152-AW153)*AW155,0)</f>
        <v>0</v>
      </c>
      <c r="AX157" s="72"/>
      <c r="AY157" s="120">
        <f>ROUND((AY152-AY153)*AY155,0)</f>
        <v>0</v>
      </c>
      <c r="AZ157" s="72"/>
      <c r="BA157" s="120">
        <f>ROUND((BA152-BA153)*BA155,0)</f>
        <v>0</v>
      </c>
      <c r="BB157" s="72"/>
      <c r="BC157" s="72"/>
      <c r="BD157" s="72"/>
      <c r="BE157" s="72"/>
      <c r="BF157" s="72"/>
    </row>
    <row r="158" spans="1:258" x14ac:dyDescent="0.3">
      <c r="A158" s="72"/>
      <c r="B158" s="85" t="s">
        <v>2449</v>
      </c>
      <c r="C158" s="72"/>
      <c r="D158" s="72"/>
      <c r="E158" s="74">
        <f>IF(E$114=$B151,E153,0)</f>
        <v>0</v>
      </c>
      <c r="F158" s="120"/>
      <c r="G158" s="74">
        <f>IF(G$114=$B151,G153,0)</f>
        <v>0</v>
      </c>
      <c r="I158" s="74">
        <f>IF(I$114=$B151,I153,0)</f>
        <v>0</v>
      </c>
      <c r="K158" s="74">
        <f>IF(K$114=$B151,K153,0)</f>
        <v>0</v>
      </c>
      <c r="L158" s="120"/>
      <c r="M158" s="74">
        <f>IF(M$114=$B151,M153,0)</f>
        <v>0</v>
      </c>
      <c r="N158" s="120"/>
      <c r="O158" s="74">
        <f>IF(O$114=$B151,O153,0)</f>
        <v>0</v>
      </c>
      <c r="P158" s="120"/>
      <c r="Q158" s="74">
        <f>IF(Q$114=$B151,Q153,0)</f>
        <v>0</v>
      </c>
      <c r="R158" s="120"/>
      <c r="S158" s="74">
        <f>IF(S$114=$B151,S153,0)</f>
        <v>0</v>
      </c>
      <c r="T158" s="120"/>
      <c r="U158" s="74">
        <f>IF(U$114=$B151,U153,0)</f>
        <v>0</v>
      </c>
      <c r="V158" s="120"/>
      <c r="W158" s="74">
        <f>IF(W$114=$B151,W153,0)</f>
        <v>0</v>
      </c>
      <c r="X158" s="120"/>
      <c r="Y158" s="74">
        <f>IF(Y$114=$B151,Y153,0)</f>
        <v>0</v>
      </c>
      <c r="Z158" s="120"/>
      <c r="AA158" s="74">
        <f>IF(AA$114=$B151,AA153,0)</f>
        <v>0</v>
      </c>
      <c r="AB158" s="120"/>
      <c r="AC158" s="74">
        <f>IF(AC$114=$B151,AC153,0)</f>
        <v>0</v>
      </c>
      <c r="AD158" s="120"/>
      <c r="AE158" s="74">
        <f>IF(AE$114=$B151,AE153,0)</f>
        <v>0</v>
      </c>
      <c r="AF158" s="120"/>
      <c r="AG158" s="74">
        <f>IF(AG$114=$B151,AG153,0)</f>
        <v>0</v>
      </c>
      <c r="AH158" s="120"/>
      <c r="AI158" s="74">
        <f>IF(AI$114=$B151,AI153,0)</f>
        <v>0</v>
      </c>
      <c r="AJ158" s="120"/>
      <c r="AK158" s="74">
        <f>IF(AK$114=$B151,AK153,0)</f>
        <v>0</v>
      </c>
      <c r="AL158" s="72"/>
      <c r="AM158" s="74">
        <f>IF(AM$114=$B151,AM153,0)</f>
        <v>0</v>
      </c>
      <c r="AN158" s="72"/>
      <c r="AO158" s="74">
        <f>IF(AO$114=$B151,AO153,0)</f>
        <v>0</v>
      </c>
      <c r="AP158" s="72"/>
      <c r="AQ158" s="74">
        <f>IF(AQ$114=$B151,AQ153,0)</f>
        <v>0</v>
      </c>
      <c r="AR158" s="72"/>
      <c r="AS158" s="74">
        <f>IF(AS$114=$B151,AS153,0)</f>
        <v>0</v>
      </c>
      <c r="AT158" s="72"/>
      <c r="AU158" s="74">
        <f>IF(AU$114=$B151,AU153,0)</f>
        <v>0</v>
      </c>
      <c r="AV158" s="72"/>
      <c r="AW158" s="74">
        <f>IF(AW$114=$B151,AW153,0)</f>
        <v>0</v>
      </c>
      <c r="AX158" s="72"/>
      <c r="AY158" s="74">
        <f>IF(AY$114=$B151,AY153,0)</f>
        <v>0</v>
      </c>
      <c r="AZ158" s="72"/>
      <c r="BA158" s="74">
        <f>IF(BA$114=$B151,BA153,0)</f>
        <v>0</v>
      </c>
      <c r="BB158" s="72"/>
      <c r="BC158" s="72"/>
      <c r="BD158" s="72"/>
      <c r="BE158" s="72"/>
      <c r="BF158" s="72"/>
    </row>
    <row r="159" spans="1:258" ht="13.5" thickBot="1" x14ac:dyDescent="0.35">
      <c r="A159" s="72"/>
      <c r="B159" s="85" t="str">
        <f>"Total Tax Depreciation  -  "&amp;B151</f>
        <v>Total Tax Depreciation  -  2004</v>
      </c>
      <c r="C159" s="72"/>
      <c r="D159" s="72"/>
      <c r="E159" s="126">
        <f>E157+E158</f>
        <v>0</v>
      </c>
      <c r="F159" s="120"/>
      <c r="G159" s="126">
        <f>G157+G158</f>
        <v>0</v>
      </c>
      <c r="I159" s="126">
        <f>I157+I158</f>
        <v>0</v>
      </c>
      <c r="K159" s="126">
        <f>K157+K158</f>
        <v>0</v>
      </c>
      <c r="L159" s="120"/>
      <c r="M159" s="126">
        <f>M157+M158</f>
        <v>0</v>
      </c>
      <c r="N159" s="120"/>
      <c r="O159" s="126">
        <f>O157+O158</f>
        <v>0</v>
      </c>
      <c r="P159" s="120"/>
      <c r="Q159" s="126">
        <f>Q157+Q158</f>
        <v>0</v>
      </c>
      <c r="R159" s="120"/>
      <c r="S159" s="126">
        <f>S157+S158</f>
        <v>0</v>
      </c>
      <c r="T159" s="120"/>
      <c r="U159" s="126">
        <f>U157+U158</f>
        <v>0</v>
      </c>
      <c r="V159" s="120"/>
      <c r="W159" s="126">
        <f>W157+W158</f>
        <v>0</v>
      </c>
      <c r="X159" s="120"/>
      <c r="Y159" s="126">
        <f>Y157+Y158</f>
        <v>0</v>
      </c>
      <c r="Z159" s="120"/>
      <c r="AA159" s="126">
        <f>AA157+AA158</f>
        <v>0</v>
      </c>
      <c r="AB159" s="120"/>
      <c r="AC159" s="126">
        <f>AC157+AC158</f>
        <v>0</v>
      </c>
      <c r="AD159" s="120"/>
      <c r="AE159" s="126">
        <f>AE157+AE158</f>
        <v>0</v>
      </c>
      <c r="AF159" s="120"/>
      <c r="AG159" s="126">
        <f>AG157+AG158</f>
        <v>0</v>
      </c>
      <c r="AH159" s="120"/>
      <c r="AI159" s="126">
        <f>AI157+AI158</f>
        <v>0</v>
      </c>
      <c r="AJ159" s="120"/>
      <c r="AK159" s="126">
        <f>AK157+AK158</f>
        <v>0</v>
      </c>
      <c r="AL159" s="72"/>
      <c r="AM159" s="126">
        <f>AM157+AM158</f>
        <v>0</v>
      </c>
      <c r="AN159" s="72"/>
      <c r="AO159" s="126">
        <f>AO157+AO158</f>
        <v>0</v>
      </c>
      <c r="AP159" s="72"/>
      <c r="AQ159" s="126">
        <f>AQ157+AQ158</f>
        <v>0</v>
      </c>
      <c r="AR159" s="72"/>
      <c r="AS159" s="126">
        <f>AS157+AS158</f>
        <v>0</v>
      </c>
      <c r="AT159" s="72"/>
      <c r="AU159" s="126">
        <f>AU157+AU158</f>
        <v>0</v>
      </c>
      <c r="AV159" s="72"/>
      <c r="AW159" s="126">
        <f>AW157+AW158</f>
        <v>0</v>
      </c>
      <c r="AX159" s="72"/>
      <c r="AY159" s="126">
        <f>AY157+AY158</f>
        <v>0</v>
      </c>
      <c r="AZ159" s="72"/>
      <c r="BA159" s="126">
        <f>BA157+BA158</f>
        <v>0</v>
      </c>
      <c r="BB159" s="72"/>
      <c r="BC159" s="72"/>
      <c r="BD159" s="72"/>
      <c r="BE159" s="72"/>
      <c r="BF159" s="72"/>
      <c r="BG159" s="103"/>
    </row>
    <row r="160" spans="1:258" ht="13.5" thickTop="1" x14ac:dyDescent="0.3">
      <c r="A160" s="72"/>
      <c r="B160" s="72"/>
      <c r="C160" s="72"/>
      <c r="D160" s="72"/>
      <c r="E160" s="120"/>
      <c r="F160" s="120"/>
      <c r="G160" s="120"/>
      <c r="I160" s="120"/>
      <c r="K160" s="120"/>
      <c r="L160" s="120"/>
      <c r="M160" s="120"/>
      <c r="N160" s="120"/>
      <c r="O160" s="120"/>
      <c r="P160" s="120"/>
      <c r="Q160" s="120"/>
      <c r="R160" s="120"/>
      <c r="S160" s="120"/>
      <c r="T160" s="120"/>
      <c r="U160" s="120"/>
      <c r="V160" s="120"/>
      <c r="W160" s="120"/>
      <c r="X160" s="120"/>
      <c r="Y160" s="120"/>
      <c r="Z160" s="120"/>
      <c r="AA160" s="120"/>
      <c r="AB160" s="120"/>
      <c r="AC160" s="120"/>
      <c r="AD160" s="120"/>
      <c r="AE160" s="120"/>
      <c r="AF160" s="120"/>
      <c r="AG160" s="120"/>
      <c r="AH160" s="120"/>
      <c r="AI160" s="120"/>
      <c r="AJ160" s="120"/>
      <c r="AK160" s="120"/>
      <c r="AL160" s="72"/>
      <c r="AM160" s="120"/>
      <c r="AN160" s="72"/>
      <c r="AO160" s="120"/>
      <c r="AP160" s="72"/>
      <c r="AQ160" s="120"/>
      <c r="AR160" s="72"/>
      <c r="AS160" s="120"/>
      <c r="AT160" s="72"/>
      <c r="AU160" s="120"/>
      <c r="AV160" s="72"/>
      <c r="AW160" s="120"/>
      <c r="AX160" s="72"/>
      <c r="AY160" s="120"/>
      <c r="AZ160" s="72"/>
      <c r="BA160" s="120"/>
      <c r="BB160" s="72"/>
      <c r="BC160" s="72"/>
      <c r="BD160" s="72"/>
      <c r="BE160" s="72"/>
      <c r="BF160" s="72"/>
    </row>
    <row r="161" spans="1:258" x14ac:dyDescent="0.3">
      <c r="A161" s="72"/>
      <c r="B161" s="72"/>
      <c r="C161" s="72"/>
      <c r="D161" s="72"/>
      <c r="F161" s="120"/>
      <c r="G161" s="120"/>
      <c r="I161" s="120"/>
      <c r="K161" s="120"/>
      <c r="L161" s="120"/>
      <c r="M161" s="120"/>
      <c r="N161" s="120"/>
      <c r="O161" s="120"/>
      <c r="P161" s="120"/>
      <c r="Q161" s="120"/>
      <c r="R161" s="120"/>
      <c r="S161" s="120"/>
      <c r="T161" s="120"/>
      <c r="U161" s="120"/>
      <c r="V161" s="120"/>
      <c r="W161" s="120"/>
      <c r="X161" s="120"/>
      <c r="Y161" s="120"/>
      <c r="Z161" s="120"/>
      <c r="AA161" s="120"/>
      <c r="AB161" s="120"/>
      <c r="AC161" s="120"/>
      <c r="AD161" s="120"/>
      <c r="AE161" s="120"/>
      <c r="AF161" s="120"/>
      <c r="AG161" s="120"/>
      <c r="AH161" s="120"/>
      <c r="AI161" s="120"/>
      <c r="AJ161" s="120"/>
      <c r="AK161" s="120"/>
      <c r="AL161" s="72"/>
      <c r="AM161" s="120"/>
      <c r="AN161" s="72"/>
      <c r="AO161" s="120"/>
      <c r="AP161" s="72"/>
      <c r="AQ161" s="120"/>
      <c r="AR161" s="72"/>
      <c r="AS161" s="120"/>
      <c r="AT161" s="72"/>
      <c r="AU161" s="120"/>
      <c r="AV161" s="72"/>
      <c r="AW161" s="120"/>
      <c r="AX161" s="72"/>
      <c r="AY161" s="120"/>
      <c r="AZ161" s="72"/>
      <c r="BA161" s="120"/>
      <c r="BB161" s="72"/>
      <c r="BC161" s="72"/>
      <c r="BD161" s="72"/>
      <c r="BE161" s="72"/>
      <c r="BF161" s="72"/>
    </row>
    <row r="162" spans="1:258" x14ac:dyDescent="0.3">
      <c r="A162" s="72"/>
      <c r="B162" s="119">
        <v>2005</v>
      </c>
      <c r="C162" s="72"/>
      <c r="D162" s="72"/>
      <c r="E162" s="120"/>
      <c r="F162" s="120"/>
      <c r="G162" s="120"/>
      <c r="I162" s="120"/>
      <c r="K162" s="120"/>
      <c r="L162" s="120"/>
      <c r="M162" s="120"/>
      <c r="N162" s="120"/>
      <c r="O162" s="120"/>
      <c r="P162" s="120"/>
      <c r="Q162" s="120"/>
      <c r="R162" s="120"/>
      <c r="S162" s="120"/>
      <c r="T162" s="120"/>
      <c r="U162" s="120"/>
      <c r="V162" s="120"/>
      <c r="W162" s="120"/>
      <c r="X162" s="120"/>
      <c r="Y162" s="120"/>
      <c r="Z162" s="120"/>
      <c r="AA162" s="120"/>
      <c r="AB162" s="120"/>
      <c r="AC162" s="120"/>
      <c r="AD162" s="120"/>
      <c r="AE162" s="120"/>
      <c r="AF162" s="120"/>
      <c r="AG162" s="120"/>
      <c r="AH162" s="120"/>
      <c r="AI162" s="120"/>
      <c r="AJ162" s="120"/>
      <c r="AK162" s="120"/>
      <c r="AL162" s="72"/>
      <c r="AM162" s="120"/>
      <c r="AN162" s="72"/>
      <c r="AO162" s="120"/>
      <c r="AP162" s="72"/>
      <c r="AQ162" s="120"/>
      <c r="AR162" s="72"/>
      <c r="AS162" s="120"/>
      <c r="AT162" s="72"/>
      <c r="AU162" s="120"/>
      <c r="AV162" s="72"/>
      <c r="AW162" s="120"/>
      <c r="AX162" s="72"/>
      <c r="AY162" s="120"/>
      <c r="AZ162" s="72"/>
      <c r="BA162" s="120"/>
      <c r="BB162" s="72"/>
      <c r="BC162" s="72"/>
      <c r="BD162" s="72"/>
      <c r="BE162" s="72"/>
      <c r="BF162" s="72"/>
    </row>
    <row r="163" spans="1:258" x14ac:dyDescent="0.3">
      <c r="A163" s="72"/>
      <c r="B163" s="85" t="s">
        <v>2408</v>
      </c>
      <c r="C163" s="72"/>
      <c r="D163" s="72"/>
      <c r="E163" s="120">
        <f>IF(E$114&lt;=$B162,E$24,0)</f>
        <v>0</v>
      </c>
      <c r="F163" s="120"/>
      <c r="G163" s="120">
        <f>IF(G$114&lt;=$B162,G$24,0)</f>
        <v>0</v>
      </c>
      <c r="I163" s="120">
        <f>IF(I$114&lt;=$B162,I$24,0)</f>
        <v>0</v>
      </c>
      <c r="K163" s="120">
        <f>IF(K$114&lt;=$B162,K$24,0)</f>
        <v>0</v>
      </c>
      <c r="L163" s="120"/>
      <c r="M163" s="120">
        <f>IF(M$114&lt;=$B162,M$24,0)</f>
        <v>3706400.915</v>
      </c>
      <c r="N163" s="120"/>
      <c r="O163" s="120">
        <f>IF(O$114&lt;=$B162,O$24,0)</f>
        <v>0</v>
      </c>
      <c r="P163" s="120"/>
      <c r="Q163" s="120">
        <f>IF(Q$114&lt;=$B162,Q$24,0)</f>
        <v>0</v>
      </c>
      <c r="R163" s="120"/>
      <c r="S163" s="120">
        <f>IF(S$114&lt;=$B162,S$24,0)</f>
        <v>0</v>
      </c>
      <c r="T163" s="120"/>
      <c r="U163" s="120">
        <f>IF(U$114&lt;=$B162,U$24,0)</f>
        <v>0</v>
      </c>
      <c r="V163" s="120"/>
      <c r="W163" s="120">
        <f>IF(W$114&lt;=$B162,W$24,0)</f>
        <v>0</v>
      </c>
      <c r="X163" s="120"/>
      <c r="Y163" s="120">
        <f>IF(Y$114&lt;=$B162,Y$24,0)</f>
        <v>0</v>
      </c>
      <c r="Z163" s="120"/>
      <c r="AA163" s="120">
        <f>IF(AA$114&lt;=$B162,AA$24,0)</f>
        <v>0</v>
      </c>
      <c r="AB163" s="120"/>
      <c r="AC163" s="120">
        <f>IF(AC$114&lt;=$B162,AC$24,0)</f>
        <v>0</v>
      </c>
      <c r="AD163" s="120"/>
      <c r="AE163" s="120">
        <f>IF(AE$114&lt;=$B162,AE$24,0)</f>
        <v>0</v>
      </c>
      <c r="AF163" s="120"/>
      <c r="AG163" s="120">
        <f>IF(AG$114&lt;=$B162,AG$24,0)</f>
        <v>0</v>
      </c>
      <c r="AH163" s="120"/>
      <c r="AI163" s="120">
        <f>IF(AI$114&lt;=$B162,AI$24,0)</f>
        <v>0</v>
      </c>
      <c r="AJ163" s="120"/>
      <c r="AK163" s="120">
        <f>IF(AK$114&lt;=$B162,AK$24,0)</f>
        <v>0</v>
      </c>
      <c r="AL163" s="72"/>
      <c r="AM163" s="120">
        <f>IF(AM$114&lt;=$B162,AM$24,0)</f>
        <v>0</v>
      </c>
      <c r="AN163" s="72"/>
      <c r="AO163" s="120">
        <f>IF(AO$114&lt;=$B162,AO$24,0)</f>
        <v>0</v>
      </c>
      <c r="AP163" s="72"/>
      <c r="AQ163" s="120">
        <f>IF(AQ$114&lt;=$B162,AQ$24,0)</f>
        <v>0</v>
      </c>
      <c r="AR163" s="72"/>
      <c r="AS163" s="120">
        <f>IF(AS$114&lt;=$B162,AS$24,0)</f>
        <v>0</v>
      </c>
      <c r="AT163" s="72"/>
      <c r="AU163" s="120">
        <f>IF(AU$114&lt;=$B162,AU$24,0)</f>
        <v>0</v>
      </c>
      <c r="AV163" s="72"/>
      <c r="AW163" s="120">
        <f>IF(AW$114&lt;=$B162,AW$24,0)</f>
        <v>0</v>
      </c>
      <c r="AX163" s="72"/>
      <c r="AY163" s="120">
        <f>IF(AY$114&lt;=$B162,AY$24,0)</f>
        <v>0</v>
      </c>
      <c r="AZ163" s="72"/>
      <c r="BA163" s="120">
        <f>IF(BA$114&lt;=$B162,BA$24,0)</f>
        <v>0</v>
      </c>
      <c r="BB163" s="72"/>
      <c r="BC163" s="72"/>
      <c r="BD163" s="72"/>
      <c r="BE163" s="72"/>
      <c r="BF163" s="72"/>
    </row>
    <row r="164" spans="1:258" x14ac:dyDescent="0.3">
      <c r="A164" s="72"/>
      <c r="B164" s="85" t="s">
        <v>2445</v>
      </c>
      <c r="C164" s="72"/>
      <c r="D164" s="72"/>
      <c r="E164" s="121">
        <f>ROUND(E163*E$12,0)</f>
        <v>0</v>
      </c>
      <c r="F164" s="120"/>
      <c r="G164" s="121">
        <f>ROUND(G163*G$12,0)</f>
        <v>0</v>
      </c>
      <c r="I164" s="121">
        <f>ROUND(I163*I$12,0)</f>
        <v>0</v>
      </c>
      <c r="K164" s="121">
        <f>ROUND(K163*K$12,0)</f>
        <v>0</v>
      </c>
      <c r="L164" s="120"/>
      <c r="M164" s="121">
        <f>ROUND(M163*M$12,0)</f>
        <v>0</v>
      </c>
      <c r="N164" s="120"/>
      <c r="O164" s="121">
        <f>ROUND(O163*O$12,0)</f>
        <v>0</v>
      </c>
      <c r="P164" s="120"/>
      <c r="Q164" s="121">
        <f>ROUND(Q163*Q$12,0)</f>
        <v>0</v>
      </c>
      <c r="R164" s="120"/>
      <c r="S164" s="121">
        <f>ROUND(S163*S$12,0)</f>
        <v>0</v>
      </c>
      <c r="T164" s="120"/>
      <c r="U164" s="121">
        <f>ROUND(U163*U$12,0)</f>
        <v>0</v>
      </c>
      <c r="V164" s="120"/>
      <c r="W164" s="121">
        <f>ROUND(W163*W$12,0)</f>
        <v>0</v>
      </c>
      <c r="X164" s="120"/>
      <c r="Y164" s="121">
        <f>ROUND(Y163*Y$12,0)</f>
        <v>0</v>
      </c>
      <c r="Z164" s="120"/>
      <c r="AA164" s="121">
        <f>ROUND(AA163*AA$12,0)</f>
        <v>0</v>
      </c>
      <c r="AB164" s="120"/>
      <c r="AC164" s="121">
        <f>ROUND(AC163*AC$12,0)</f>
        <v>0</v>
      </c>
      <c r="AD164" s="120"/>
      <c r="AE164" s="121">
        <f>ROUND(AE163*AE$12,0)</f>
        <v>0</v>
      </c>
      <c r="AF164" s="120"/>
      <c r="AG164" s="121">
        <f>ROUND(AG163*AG$12,0)</f>
        <v>0</v>
      </c>
      <c r="AH164" s="120"/>
      <c r="AI164" s="121">
        <f>ROUND(AI163*AI$12,0)</f>
        <v>0</v>
      </c>
      <c r="AJ164" s="120"/>
      <c r="AK164" s="121">
        <f>ROUND(AK163*AK$12,0)</f>
        <v>0</v>
      </c>
      <c r="AL164" s="72"/>
      <c r="AM164" s="121">
        <f>ROUND(AM163*AM$12,0)</f>
        <v>0</v>
      </c>
      <c r="AN164" s="72"/>
      <c r="AO164" s="121">
        <f>ROUND(AO163*AO$12,0)</f>
        <v>0</v>
      </c>
      <c r="AP164" s="72"/>
      <c r="AQ164" s="121">
        <f>ROUND(AQ163*AQ$12,0)</f>
        <v>0</v>
      </c>
      <c r="AR164" s="72"/>
      <c r="AS164" s="121">
        <f>ROUND(AS163*AS$12,0)</f>
        <v>0</v>
      </c>
      <c r="AT164" s="72"/>
      <c r="AU164" s="121">
        <f>ROUND(AU163*AU$12,0)</f>
        <v>0</v>
      </c>
      <c r="AV164" s="72"/>
      <c r="AW164" s="121">
        <f>ROUND(AW163*AW$12,0)</f>
        <v>0</v>
      </c>
      <c r="AX164" s="72"/>
      <c r="AY164" s="121">
        <f>ROUND(AY163*AY$12,0)</f>
        <v>0</v>
      </c>
      <c r="AZ164" s="72"/>
      <c r="BA164" s="121">
        <f>ROUND(BA163*BA$12,0)</f>
        <v>0</v>
      </c>
      <c r="BB164" s="72"/>
      <c r="BC164" s="72"/>
      <c r="BD164" s="72"/>
      <c r="BE164" s="72"/>
      <c r="BF164" s="72"/>
    </row>
    <row r="165" spans="1:258" s="109" customFormat="1" x14ac:dyDescent="0.3">
      <c r="A165" s="72"/>
      <c r="B165" s="85" t="s">
        <v>2446</v>
      </c>
      <c r="C165" s="72"/>
      <c r="D165" s="72"/>
      <c r="E165" s="120">
        <f>E163-E164</f>
        <v>0</v>
      </c>
      <c r="F165" s="120"/>
      <c r="G165" s="120">
        <f>G163-G164</f>
        <v>0</v>
      </c>
      <c r="H165" s="74"/>
      <c r="I165" s="120">
        <f>I163-I164</f>
        <v>0</v>
      </c>
      <c r="J165" s="74"/>
      <c r="K165" s="120">
        <f>K163-K164</f>
        <v>0</v>
      </c>
      <c r="L165" s="120"/>
      <c r="M165" s="120">
        <f>M163-M164</f>
        <v>3706400.915</v>
      </c>
      <c r="N165" s="120"/>
      <c r="O165" s="120">
        <f>O163-O164</f>
        <v>0</v>
      </c>
      <c r="P165" s="120"/>
      <c r="Q165" s="120">
        <f>Q163-Q164</f>
        <v>0</v>
      </c>
      <c r="R165" s="120"/>
      <c r="S165" s="120">
        <f>S163-S164</f>
        <v>0</v>
      </c>
      <c r="T165" s="120"/>
      <c r="U165" s="120">
        <f>U163-U164</f>
        <v>0</v>
      </c>
      <c r="V165" s="120"/>
      <c r="W165" s="120">
        <f>W163-W164</f>
        <v>0</v>
      </c>
      <c r="X165" s="120"/>
      <c r="Y165" s="120">
        <f>Y163-Y164</f>
        <v>0</v>
      </c>
      <c r="Z165" s="120"/>
      <c r="AA165" s="120">
        <f>AA163-AA164</f>
        <v>0</v>
      </c>
      <c r="AB165" s="120"/>
      <c r="AC165" s="120">
        <f>AC163-AC164</f>
        <v>0</v>
      </c>
      <c r="AD165" s="120"/>
      <c r="AE165" s="120">
        <f>AE163-AE164</f>
        <v>0</v>
      </c>
      <c r="AF165" s="120"/>
      <c r="AG165" s="120">
        <f>AG163-AG164</f>
        <v>0</v>
      </c>
      <c r="AH165" s="120"/>
      <c r="AI165" s="120">
        <f>AI163-AI164</f>
        <v>0</v>
      </c>
      <c r="AJ165" s="120"/>
      <c r="AK165" s="120">
        <f>AK163-AK164</f>
        <v>0</v>
      </c>
      <c r="AL165" s="72"/>
      <c r="AM165" s="120">
        <f>AM163-AM164</f>
        <v>0</v>
      </c>
      <c r="AN165" s="72"/>
      <c r="AO165" s="120">
        <f>AO163-AO164</f>
        <v>0</v>
      </c>
      <c r="AP165" s="72"/>
      <c r="AQ165" s="120">
        <f>AQ163-AQ164</f>
        <v>0</v>
      </c>
      <c r="AR165" s="72"/>
      <c r="AS165" s="120">
        <f>AS163-AS164</f>
        <v>0</v>
      </c>
      <c r="AT165" s="72"/>
      <c r="AU165" s="120">
        <f>AU163-AU164</f>
        <v>0</v>
      </c>
      <c r="AV165" s="72"/>
      <c r="AW165" s="120">
        <f>AW163-AW164</f>
        <v>0</v>
      </c>
      <c r="AX165" s="72"/>
      <c r="AY165" s="120">
        <f>AY163-AY164</f>
        <v>0</v>
      </c>
      <c r="AZ165" s="72"/>
      <c r="BA165" s="120">
        <f>BA163-BA164</f>
        <v>0</v>
      </c>
      <c r="BB165" s="72"/>
      <c r="BC165" s="72"/>
      <c r="BD165" s="72"/>
      <c r="BE165" s="72"/>
      <c r="BF165" s="72"/>
      <c r="BG165" s="74"/>
      <c r="BH165" s="74"/>
      <c r="BI165" s="74"/>
      <c r="BJ165" s="72"/>
      <c r="BK165" s="72"/>
      <c r="BL165" s="72"/>
      <c r="BM165" s="72"/>
      <c r="BN165" s="72"/>
      <c r="BO165" s="72"/>
      <c r="BP165" s="72"/>
      <c r="BQ165" s="72"/>
      <c r="BR165" s="72"/>
      <c r="BS165" s="72"/>
      <c r="BT165" s="72"/>
      <c r="BU165" s="72"/>
      <c r="BV165" s="72"/>
      <c r="BW165" s="72"/>
      <c r="BX165" s="72"/>
      <c r="BY165" s="72"/>
      <c r="BZ165" s="72"/>
      <c r="CA165" s="72"/>
      <c r="CB165" s="72"/>
      <c r="CC165" s="72"/>
      <c r="CD165" s="72"/>
      <c r="CE165" s="72"/>
      <c r="CF165" s="72"/>
      <c r="CG165" s="72"/>
      <c r="CH165" s="72"/>
      <c r="CI165" s="72"/>
      <c r="CJ165" s="72"/>
      <c r="CK165" s="72"/>
      <c r="CL165" s="72"/>
      <c r="CM165" s="72"/>
      <c r="CN165" s="72"/>
      <c r="CO165" s="72"/>
      <c r="CP165" s="72"/>
      <c r="CQ165" s="72"/>
      <c r="CR165" s="72"/>
      <c r="CS165" s="72"/>
      <c r="CT165" s="72"/>
      <c r="CU165" s="72"/>
      <c r="CV165" s="72"/>
      <c r="CW165" s="72"/>
      <c r="CX165" s="72"/>
      <c r="CY165" s="72"/>
      <c r="CZ165" s="72"/>
      <c r="DA165" s="72"/>
      <c r="DB165" s="72"/>
      <c r="DC165" s="72"/>
      <c r="DD165" s="72"/>
      <c r="DE165" s="72"/>
      <c r="DF165" s="72"/>
      <c r="DG165" s="72"/>
      <c r="DH165" s="72"/>
      <c r="DI165" s="72"/>
      <c r="DJ165" s="72"/>
      <c r="DK165" s="72"/>
      <c r="DL165" s="72"/>
      <c r="DM165" s="72"/>
      <c r="DN165" s="72"/>
      <c r="DO165" s="72"/>
      <c r="DP165" s="72"/>
      <c r="DQ165" s="72"/>
      <c r="DR165" s="72"/>
      <c r="DS165" s="72"/>
      <c r="DT165" s="72"/>
      <c r="DU165" s="72"/>
      <c r="DV165" s="72"/>
      <c r="DW165" s="72"/>
      <c r="DX165" s="72"/>
      <c r="DY165" s="72"/>
      <c r="DZ165" s="72"/>
      <c r="EA165" s="72"/>
      <c r="EB165" s="72"/>
      <c r="EC165" s="72"/>
      <c r="ED165" s="72"/>
      <c r="EE165" s="72"/>
      <c r="EF165" s="72"/>
      <c r="EG165" s="72"/>
      <c r="EH165" s="72"/>
      <c r="EI165" s="72"/>
      <c r="EJ165" s="72"/>
      <c r="EK165" s="72"/>
      <c r="EL165" s="72"/>
      <c r="EM165" s="72"/>
      <c r="EN165" s="72"/>
      <c r="EO165" s="72"/>
      <c r="EP165" s="72"/>
      <c r="EQ165" s="72"/>
      <c r="ER165" s="72"/>
      <c r="ES165" s="72"/>
      <c r="ET165" s="72"/>
      <c r="EU165" s="72"/>
      <c r="EV165" s="72"/>
      <c r="EW165" s="72"/>
      <c r="EX165" s="72"/>
      <c r="EY165" s="72"/>
      <c r="EZ165" s="72"/>
      <c r="FA165" s="72"/>
      <c r="FB165" s="72"/>
      <c r="FC165" s="72"/>
      <c r="FD165" s="72"/>
      <c r="FE165" s="72"/>
      <c r="FF165" s="72"/>
      <c r="FG165" s="72"/>
      <c r="FH165" s="72"/>
      <c r="FI165" s="72"/>
      <c r="FJ165" s="72"/>
      <c r="FK165" s="72"/>
      <c r="FL165" s="72"/>
      <c r="FM165" s="72"/>
      <c r="FN165" s="72"/>
      <c r="FO165" s="72"/>
      <c r="FP165" s="72"/>
      <c r="FQ165" s="72"/>
      <c r="FR165" s="72"/>
      <c r="FS165" s="72"/>
      <c r="FT165" s="72"/>
      <c r="FU165" s="72"/>
      <c r="FV165" s="72"/>
      <c r="FW165" s="72"/>
      <c r="FX165" s="72"/>
      <c r="FY165" s="72"/>
      <c r="FZ165" s="72"/>
      <c r="GA165" s="72"/>
      <c r="GB165" s="72"/>
      <c r="GC165" s="72"/>
      <c r="GD165" s="72"/>
      <c r="GE165" s="72"/>
      <c r="GF165" s="72"/>
      <c r="GG165" s="72"/>
      <c r="GH165" s="72"/>
      <c r="GI165" s="72"/>
      <c r="GJ165" s="72"/>
      <c r="GK165" s="72"/>
      <c r="GL165" s="72"/>
      <c r="GM165" s="72"/>
      <c r="GN165" s="72"/>
      <c r="GO165" s="72"/>
      <c r="GP165" s="72"/>
      <c r="GQ165" s="72"/>
      <c r="GR165" s="72"/>
      <c r="GS165" s="72"/>
      <c r="GT165" s="72"/>
      <c r="GU165" s="72"/>
      <c r="GV165" s="72"/>
      <c r="GW165" s="72"/>
      <c r="GX165" s="72"/>
      <c r="GY165" s="72"/>
      <c r="GZ165" s="72"/>
      <c r="HA165" s="72"/>
      <c r="HB165" s="72"/>
      <c r="HC165" s="72"/>
      <c r="HD165" s="72"/>
      <c r="HE165" s="72"/>
      <c r="HF165" s="72"/>
      <c r="HG165" s="72"/>
      <c r="HH165" s="72"/>
      <c r="HI165" s="72"/>
      <c r="HJ165" s="72"/>
      <c r="HK165" s="72"/>
      <c r="HL165" s="72"/>
      <c r="HM165" s="72"/>
      <c r="HN165" s="72"/>
      <c r="HO165" s="72"/>
      <c r="HP165" s="72"/>
      <c r="HQ165" s="72"/>
      <c r="HR165" s="72"/>
      <c r="HS165" s="72"/>
      <c r="HT165" s="72"/>
      <c r="HU165" s="72"/>
      <c r="HV165" s="72"/>
      <c r="HW165" s="72"/>
      <c r="HX165" s="72"/>
      <c r="HY165" s="72"/>
      <c r="HZ165" s="72"/>
      <c r="IA165" s="72"/>
      <c r="IB165" s="72"/>
      <c r="IC165" s="72"/>
      <c r="ID165" s="72"/>
      <c r="IE165" s="72"/>
      <c r="IF165" s="72"/>
      <c r="IG165" s="72"/>
      <c r="IH165" s="72"/>
      <c r="II165" s="72"/>
      <c r="IJ165" s="72"/>
      <c r="IK165" s="72"/>
      <c r="IL165" s="72"/>
      <c r="IM165" s="72"/>
      <c r="IN165" s="72"/>
      <c r="IO165" s="72"/>
      <c r="IP165" s="72"/>
      <c r="IQ165" s="72"/>
      <c r="IR165" s="72"/>
      <c r="IS165" s="72"/>
      <c r="IT165" s="72"/>
      <c r="IU165" s="72"/>
      <c r="IV165" s="72"/>
      <c r="IW165" s="72"/>
      <c r="IX165" s="72"/>
    </row>
    <row r="166" spans="1:258" x14ac:dyDescent="0.3">
      <c r="A166" s="109"/>
      <c r="B166" s="122" t="s">
        <v>2447</v>
      </c>
      <c r="C166" s="109"/>
      <c r="D166" s="109"/>
      <c r="E166" s="123">
        <f>IF($B162-E$8&lt;0,0,LOOKUP($B162-(E$8-1),$C$399:$C$420,$E$399:$E$420))</f>
        <v>5.713E-2</v>
      </c>
      <c r="F166" s="109"/>
      <c r="G166" s="123">
        <f>IF($B162-G$8&lt;0,0,LOOKUP($B162-(G$8-1),$C$399:$C$420,$E$399:$E$420))</f>
        <v>6.1769999999999999E-2</v>
      </c>
      <c r="H166" s="124"/>
      <c r="I166" s="123">
        <f>IF($B162-I$8&lt;0,0,LOOKUP($B162-(I$8-1),$C$399:$C$420,$E$399:$E$420))</f>
        <v>6.6769999999999996E-2</v>
      </c>
      <c r="J166" s="124"/>
      <c r="K166" s="123">
        <f>IF($B162-K$8&lt;0,0,LOOKUP($B162-(K$8-1),$C$399:$C$420,$E$399:$E$420))</f>
        <v>7.2190000000000004E-2</v>
      </c>
      <c r="L166" s="124"/>
      <c r="M166" s="123">
        <f>IF($B162-M$8&lt;0,0,LOOKUP($B162-(M$8-1),$C$399:$C$420,$E$399:$E$420))</f>
        <v>3.7499999999999999E-2</v>
      </c>
      <c r="N166" s="109"/>
      <c r="O166" s="123">
        <f>IF($B162-O$8&lt;0,0,LOOKUP($B162-(O$8-1),$C$399:$C$420,$E$399:$E$420))</f>
        <v>0</v>
      </c>
      <c r="P166" s="124"/>
      <c r="Q166" s="123">
        <f>IF($B162-Q$8&lt;0,0,LOOKUP($B162-(Q$8-1),$C$399:$C$420,$E$399:$E$420))</f>
        <v>0</v>
      </c>
      <c r="R166" s="124"/>
      <c r="S166" s="123">
        <f>IF($B162-S$8&lt;0,0,LOOKUP($B162-(S$8-1),$C$399:$C$420,$E$399:$E$420))</f>
        <v>0</v>
      </c>
      <c r="T166" s="124"/>
      <c r="U166" s="123">
        <f>IF($B162-U$8&lt;0,0,LOOKUP($B162-(U$8-1),$C$399:$C$420,$E$399:$E$420))</f>
        <v>0</v>
      </c>
      <c r="V166" s="124"/>
      <c r="W166" s="123">
        <f>IF($B162-W$8&lt;0,0,LOOKUP($B162-(W$8-1),$C$399:$C$420,$E$399:$E$420))</f>
        <v>0</v>
      </c>
      <c r="X166" s="109"/>
      <c r="Y166" s="123">
        <f>IF($B162-Y$8&lt;0,0,LOOKUP($B162-(Y$8-1),$C$399:$C$420,$E$399:$E$420))</f>
        <v>0</v>
      </c>
      <c r="Z166" s="124"/>
      <c r="AA166" s="123">
        <f>IF($B162-AA$8&lt;0,0,LOOKUP($B162-(AA$8-1),$C$399:$C$420,$E$399:$E$420))</f>
        <v>0</v>
      </c>
      <c r="AB166" s="124"/>
      <c r="AC166" s="123">
        <f>IF($B162-AC$8&lt;0,0,LOOKUP($B162-(AC$8-1),$C$399:$C$420,$E$399:$E$420))</f>
        <v>0</v>
      </c>
      <c r="AD166" s="124"/>
      <c r="AE166" s="123">
        <f>IF($B162-AE$8&lt;0,0,LOOKUP($B162-(AE$8-1),$C$399:$C$420,$E$399:$E$420))</f>
        <v>0</v>
      </c>
      <c r="AF166" s="124"/>
      <c r="AG166" s="123">
        <f>IF($B162-AG$8&lt;0,0,LOOKUP($B162-(AG$8-1),$C$399:$C$420,$E$399:$E$420))</f>
        <v>0</v>
      </c>
      <c r="AH166" s="109"/>
      <c r="AI166" s="123">
        <f>IF($B162-AI$8&lt;0,0,LOOKUP($B162-(AI$8-1),$C$399:$C$420,$E$399:$E$420))</f>
        <v>0</v>
      </c>
      <c r="AJ166" s="109"/>
      <c r="AK166" s="123">
        <f>IF($B162-AK$8&lt;0,0,LOOKUP($B162-(AK$8-1),$C$399:$C$420,$E$399:$E$420))</f>
        <v>0</v>
      </c>
      <c r="AL166" s="109"/>
      <c r="AM166" s="123">
        <f>IF($B162-AM$8&lt;0,0,LOOKUP($B162-(AM$8-1),$C$399:$C$420,$E$399:$E$420))</f>
        <v>0</v>
      </c>
      <c r="AN166" s="109"/>
      <c r="AO166" s="123">
        <f>IF($B162-AO$8&lt;0,0,LOOKUP($B162-(AO$8-1),$C$399:$C$420,$E$399:$E$420))</f>
        <v>0</v>
      </c>
      <c r="AP166" s="109"/>
      <c r="AQ166" s="123">
        <f>IF($B162-AQ$8&lt;0,0,LOOKUP($B162-(AQ$8-1),$C$399:$C$420,$E$399:$E$420))</f>
        <v>0</v>
      </c>
      <c r="AR166" s="109"/>
      <c r="AS166" s="123">
        <f>IF($B162-AS$8&lt;0,0,LOOKUP($B162-(AS$8-1),$C$399:$C$420,$E$399:$E$420))</f>
        <v>0</v>
      </c>
      <c r="AT166" s="109"/>
      <c r="AU166" s="123">
        <f>IF($B162-AU$8&lt;0,0,LOOKUP($B162-(AU$8-1),$C$399:$C$420,$E$399:$E$420))</f>
        <v>0</v>
      </c>
      <c r="AV166" s="109"/>
      <c r="AW166" s="123">
        <f>IF($B162-AW$8&lt;0,0,LOOKUP($B162-(AW$8-1),$C$399:$C$420,$E$399:$E$420))</f>
        <v>0</v>
      </c>
      <c r="AX166" s="109"/>
      <c r="AY166" s="123">
        <f>IF($B162-AY$8&lt;0,0,LOOKUP($B162-(AY$8-1),$C$399:$C$420,$E$399:$E$420))</f>
        <v>0</v>
      </c>
      <c r="AZ166" s="109"/>
      <c r="BA166" s="123">
        <f>IF($B162-BA$8&lt;0,0,LOOKUP($B162-(BA$8-1),$C$399:$C$420,$E$399:$E$420))</f>
        <v>0</v>
      </c>
      <c r="BB166" s="109"/>
      <c r="BC166" s="109"/>
      <c r="BD166" s="109"/>
      <c r="BE166" s="109"/>
      <c r="BF166" s="109"/>
      <c r="BG166" s="124"/>
      <c r="BH166" s="124"/>
      <c r="BI166" s="124"/>
      <c r="BJ166" s="109"/>
      <c r="BK166" s="109"/>
      <c r="BL166" s="109"/>
      <c r="BM166" s="109"/>
      <c r="BN166" s="109"/>
      <c r="BO166" s="109"/>
      <c r="BP166" s="109"/>
      <c r="BQ166" s="109"/>
      <c r="BR166" s="109"/>
      <c r="BS166" s="109"/>
      <c r="BT166" s="109"/>
      <c r="BU166" s="109"/>
      <c r="BV166" s="109"/>
      <c r="BW166" s="109"/>
      <c r="BX166" s="109"/>
      <c r="BY166" s="109"/>
      <c r="BZ166" s="109"/>
      <c r="CA166" s="109"/>
      <c r="CB166" s="109"/>
      <c r="CC166" s="109"/>
      <c r="CD166" s="109"/>
      <c r="CE166" s="109"/>
      <c r="CF166" s="109"/>
      <c r="CG166" s="109"/>
      <c r="CH166" s="109"/>
      <c r="CI166" s="109"/>
      <c r="CJ166" s="109"/>
      <c r="CK166" s="109"/>
      <c r="CL166" s="109"/>
      <c r="CM166" s="109"/>
      <c r="CN166" s="109"/>
      <c r="CO166" s="109"/>
      <c r="CP166" s="109"/>
      <c r="CQ166" s="109"/>
      <c r="CR166" s="109"/>
      <c r="CS166" s="109"/>
      <c r="CT166" s="109"/>
      <c r="CU166" s="109"/>
      <c r="CV166" s="109"/>
      <c r="CW166" s="109"/>
      <c r="CX166" s="109"/>
      <c r="CY166" s="109"/>
      <c r="CZ166" s="109"/>
      <c r="DA166" s="109"/>
      <c r="DB166" s="109"/>
      <c r="DC166" s="109"/>
      <c r="DD166" s="109"/>
      <c r="DE166" s="109"/>
      <c r="DF166" s="109"/>
      <c r="DG166" s="109"/>
      <c r="DH166" s="109"/>
      <c r="DI166" s="109"/>
      <c r="DJ166" s="109"/>
      <c r="DK166" s="109"/>
      <c r="DL166" s="109"/>
      <c r="DM166" s="109"/>
      <c r="DN166" s="109"/>
      <c r="DO166" s="109"/>
      <c r="DP166" s="109"/>
      <c r="DQ166" s="109"/>
      <c r="DR166" s="109"/>
      <c r="DS166" s="109"/>
      <c r="DT166" s="109"/>
      <c r="DU166" s="109"/>
      <c r="DV166" s="109"/>
      <c r="DW166" s="109"/>
      <c r="DX166" s="109"/>
      <c r="DY166" s="109"/>
      <c r="DZ166" s="109"/>
      <c r="EA166" s="109"/>
      <c r="EB166" s="109"/>
      <c r="EC166" s="109"/>
      <c r="ED166" s="109"/>
      <c r="EE166" s="109"/>
      <c r="EF166" s="109"/>
      <c r="EG166" s="109"/>
      <c r="EH166" s="109"/>
      <c r="EI166" s="109"/>
      <c r="EJ166" s="109"/>
      <c r="EK166" s="109"/>
      <c r="EL166" s="109"/>
      <c r="EM166" s="109"/>
      <c r="EN166" s="109"/>
      <c r="EO166" s="109"/>
      <c r="EP166" s="109"/>
      <c r="EQ166" s="109"/>
      <c r="ER166" s="109"/>
      <c r="ES166" s="109"/>
      <c r="ET166" s="109"/>
      <c r="EU166" s="109"/>
      <c r="EV166" s="109"/>
      <c r="EW166" s="109"/>
      <c r="EX166" s="109"/>
      <c r="EY166" s="109"/>
      <c r="EZ166" s="109"/>
      <c r="FA166" s="109"/>
      <c r="FB166" s="109"/>
      <c r="FC166" s="109"/>
      <c r="FD166" s="109"/>
      <c r="FE166" s="109"/>
      <c r="FF166" s="109"/>
      <c r="FG166" s="109"/>
      <c r="FH166" s="109"/>
      <c r="FI166" s="109"/>
      <c r="FJ166" s="109"/>
      <c r="FK166" s="109"/>
      <c r="FL166" s="109"/>
      <c r="FM166" s="109"/>
      <c r="FN166" s="109"/>
      <c r="FO166" s="109"/>
      <c r="FP166" s="109"/>
      <c r="FQ166" s="109"/>
      <c r="FR166" s="109"/>
      <c r="FS166" s="109"/>
      <c r="FT166" s="109"/>
      <c r="FU166" s="109"/>
      <c r="FV166" s="109"/>
      <c r="FW166" s="109"/>
      <c r="FX166" s="109"/>
      <c r="FY166" s="109"/>
      <c r="FZ166" s="109"/>
      <c r="GA166" s="109"/>
      <c r="GB166" s="109"/>
      <c r="GC166" s="109"/>
      <c r="GD166" s="109"/>
      <c r="GE166" s="109"/>
      <c r="GF166" s="109"/>
      <c r="GG166" s="109"/>
      <c r="GH166" s="109"/>
      <c r="GI166" s="109"/>
      <c r="GJ166" s="109"/>
      <c r="GK166" s="109"/>
      <c r="GL166" s="109"/>
      <c r="GM166" s="109"/>
      <c r="GN166" s="109"/>
      <c r="GO166" s="109"/>
      <c r="GP166" s="109"/>
      <c r="GQ166" s="109"/>
      <c r="GR166" s="109"/>
      <c r="GS166" s="109"/>
      <c r="GT166" s="109"/>
      <c r="GU166" s="109"/>
      <c r="GV166" s="109"/>
      <c r="GW166" s="109"/>
      <c r="GX166" s="109"/>
      <c r="GY166" s="109"/>
      <c r="GZ166" s="109"/>
      <c r="HA166" s="109"/>
      <c r="HB166" s="109"/>
      <c r="HC166" s="109"/>
      <c r="HD166" s="109"/>
      <c r="HE166" s="109"/>
      <c r="HF166" s="109"/>
      <c r="HG166" s="109"/>
      <c r="HH166" s="109"/>
      <c r="HI166" s="109"/>
      <c r="HJ166" s="109"/>
      <c r="HK166" s="109"/>
      <c r="HL166" s="109"/>
      <c r="HM166" s="109"/>
      <c r="HN166" s="109"/>
      <c r="HO166" s="109"/>
      <c r="HP166" s="109"/>
      <c r="HQ166" s="109"/>
      <c r="HR166" s="109"/>
      <c r="HS166" s="109"/>
      <c r="HT166" s="109"/>
      <c r="HU166" s="109"/>
      <c r="HV166" s="109"/>
      <c r="HW166" s="109"/>
      <c r="HX166" s="109"/>
      <c r="HY166" s="109"/>
      <c r="HZ166" s="109"/>
      <c r="IA166" s="109"/>
      <c r="IB166" s="109"/>
      <c r="IC166" s="109"/>
      <c r="ID166" s="109"/>
      <c r="IE166" s="109"/>
      <c r="IF166" s="109"/>
      <c r="IG166" s="109"/>
      <c r="IH166" s="109"/>
      <c r="II166" s="109"/>
      <c r="IJ166" s="109"/>
      <c r="IK166" s="109"/>
      <c r="IL166" s="109"/>
      <c r="IM166" s="109"/>
      <c r="IN166" s="109"/>
      <c r="IO166" s="109"/>
      <c r="IP166" s="109"/>
      <c r="IQ166" s="109"/>
      <c r="IR166" s="109"/>
      <c r="IS166" s="109"/>
      <c r="IT166" s="109"/>
      <c r="IU166" s="109"/>
      <c r="IV166" s="109"/>
      <c r="IW166" s="109"/>
      <c r="IX166" s="109"/>
    </row>
    <row r="167" spans="1:258" x14ac:dyDescent="0.3">
      <c r="A167" s="72"/>
      <c r="B167" s="72"/>
      <c r="C167" s="72"/>
      <c r="D167" s="72"/>
      <c r="E167" s="125"/>
      <c r="F167" s="120"/>
      <c r="G167" s="125"/>
      <c r="I167" s="125"/>
      <c r="K167" s="125"/>
      <c r="L167" s="120"/>
      <c r="M167" s="125"/>
      <c r="N167" s="120"/>
      <c r="O167" s="125"/>
      <c r="P167" s="120"/>
      <c r="Q167" s="125"/>
      <c r="R167" s="120"/>
      <c r="S167" s="125"/>
      <c r="T167" s="120"/>
      <c r="U167" s="125"/>
      <c r="V167" s="120"/>
      <c r="W167" s="125"/>
      <c r="X167" s="120"/>
      <c r="Y167" s="125"/>
      <c r="Z167" s="120"/>
      <c r="AA167" s="125"/>
      <c r="AB167" s="120"/>
      <c r="AC167" s="125"/>
      <c r="AD167" s="120"/>
      <c r="AE167" s="125"/>
      <c r="AF167" s="120"/>
      <c r="AG167" s="125"/>
      <c r="AH167" s="120"/>
      <c r="AI167" s="125"/>
      <c r="AJ167" s="120"/>
      <c r="AK167" s="125"/>
      <c r="AL167" s="72"/>
      <c r="AM167" s="125"/>
      <c r="AN167" s="72"/>
      <c r="AO167" s="125"/>
      <c r="AP167" s="72"/>
      <c r="AQ167" s="125"/>
      <c r="AR167" s="72"/>
      <c r="AS167" s="125"/>
      <c r="AT167" s="72"/>
      <c r="AU167" s="125"/>
      <c r="AV167" s="72"/>
      <c r="AW167" s="125"/>
      <c r="AX167" s="72"/>
      <c r="AY167" s="125"/>
      <c r="AZ167" s="72"/>
      <c r="BA167" s="125"/>
      <c r="BB167" s="72"/>
      <c r="BC167" s="72"/>
      <c r="BD167" s="72"/>
      <c r="BE167" s="72"/>
      <c r="BF167" s="72"/>
    </row>
    <row r="168" spans="1:258" x14ac:dyDescent="0.3">
      <c r="A168" s="72"/>
      <c r="B168" s="85" t="s">
        <v>2448</v>
      </c>
      <c r="C168" s="72"/>
      <c r="D168" s="72"/>
      <c r="E168" s="120">
        <f>ROUND((E163-E164)*E166,0)</f>
        <v>0</v>
      </c>
      <c r="F168" s="120"/>
      <c r="G168" s="120">
        <f>ROUND((G163-G164)*G166,0)</f>
        <v>0</v>
      </c>
      <c r="I168" s="120">
        <f>ROUND((I163-I164)*I166,0)</f>
        <v>0</v>
      </c>
      <c r="K168" s="120">
        <f>ROUND((K163-K164)*K166,0)</f>
        <v>0</v>
      </c>
      <c r="L168" s="120"/>
      <c r="M168" s="120">
        <f>ROUND((M163-M164)*M166,0)</f>
        <v>138990</v>
      </c>
      <c r="N168" s="120"/>
      <c r="O168" s="120">
        <f>ROUND((O163-O164)*O166,0)</f>
        <v>0</v>
      </c>
      <c r="P168" s="120"/>
      <c r="Q168" s="120">
        <f>ROUND((Q163-Q164)*Q166,0)</f>
        <v>0</v>
      </c>
      <c r="R168" s="120"/>
      <c r="S168" s="120">
        <f>ROUND((S163-S164)*S166,0)</f>
        <v>0</v>
      </c>
      <c r="T168" s="120"/>
      <c r="U168" s="120">
        <f>ROUND((U163-U164)*U166,0)</f>
        <v>0</v>
      </c>
      <c r="V168" s="120"/>
      <c r="W168" s="120">
        <f>ROUND((W163-W164)*W166,0)</f>
        <v>0</v>
      </c>
      <c r="X168" s="120"/>
      <c r="Y168" s="120">
        <f>ROUND((Y163-Y164)*Y166,0)</f>
        <v>0</v>
      </c>
      <c r="Z168" s="120"/>
      <c r="AA168" s="120">
        <f>ROUND((AA163-AA164)*AA166,0)</f>
        <v>0</v>
      </c>
      <c r="AB168" s="120"/>
      <c r="AC168" s="120">
        <f>ROUND((AC163-AC164)*AC166,0)</f>
        <v>0</v>
      </c>
      <c r="AD168" s="120"/>
      <c r="AE168" s="120">
        <f>ROUND((AE163-AE164)*AE166,0)</f>
        <v>0</v>
      </c>
      <c r="AF168" s="120"/>
      <c r="AG168" s="120">
        <f>ROUND((AG163-AG164)*AG166,0)</f>
        <v>0</v>
      </c>
      <c r="AH168" s="120"/>
      <c r="AI168" s="120">
        <f>ROUND((AI163-AI164)*AI166,0)</f>
        <v>0</v>
      </c>
      <c r="AJ168" s="120"/>
      <c r="AK168" s="120">
        <f>ROUND((AK163-AK164)*AK166,0)</f>
        <v>0</v>
      </c>
      <c r="AL168" s="72"/>
      <c r="AM168" s="120">
        <f>ROUND((AM163-AM164)*AM166,0)</f>
        <v>0</v>
      </c>
      <c r="AN168" s="72"/>
      <c r="AO168" s="120">
        <f>ROUND((AO163-AO164)*AO166,0)</f>
        <v>0</v>
      </c>
      <c r="AP168" s="72"/>
      <c r="AQ168" s="120">
        <f>ROUND((AQ163-AQ164)*AQ166,0)</f>
        <v>0</v>
      </c>
      <c r="AR168" s="72"/>
      <c r="AS168" s="120">
        <f>ROUND((AS163-AS164)*AS166,0)</f>
        <v>0</v>
      </c>
      <c r="AT168" s="72"/>
      <c r="AU168" s="120">
        <f>ROUND((AU163-AU164)*AU166,0)</f>
        <v>0</v>
      </c>
      <c r="AV168" s="72"/>
      <c r="AW168" s="120">
        <f>ROUND((AW163-AW164)*AW166,0)</f>
        <v>0</v>
      </c>
      <c r="AX168" s="72"/>
      <c r="AY168" s="120">
        <f>ROUND((AY163-AY164)*AY166,0)</f>
        <v>0</v>
      </c>
      <c r="AZ168" s="72"/>
      <c r="BA168" s="120">
        <f>ROUND((BA163-BA164)*BA166,0)</f>
        <v>0</v>
      </c>
      <c r="BB168" s="72"/>
      <c r="BC168" s="72"/>
      <c r="BD168" s="72"/>
      <c r="BE168" s="72"/>
      <c r="BF168" s="72"/>
    </row>
    <row r="169" spans="1:258" x14ac:dyDescent="0.3">
      <c r="A169" s="72"/>
      <c r="B169" s="85" t="s">
        <v>2449</v>
      </c>
      <c r="C169" s="72"/>
      <c r="D169" s="72"/>
      <c r="E169" s="74">
        <f>IF(E$114=$B162,E164,0)</f>
        <v>0</v>
      </c>
      <c r="F169" s="120"/>
      <c r="G169" s="74">
        <f>IF(G$114=$B162,G164,0)</f>
        <v>0</v>
      </c>
      <c r="I169" s="74">
        <f>IF(I$114=$B162,I164,0)</f>
        <v>0</v>
      </c>
      <c r="K169" s="74">
        <f>IF(K$114=$B162,K164,0)</f>
        <v>0</v>
      </c>
      <c r="L169" s="120"/>
      <c r="M169" s="74">
        <f>IF(M$114=$B162,M164,0)</f>
        <v>0</v>
      </c>
      <c r="N169" s="120"/>
      <c r="O169" s="74">
        <f>IF(O$114=$B162,O164,0)</f>
        <v>0</v>
      </c>
      <c r="P169" s="120"/>
      <c r="Q169" s="74">
        <f>IF(Q$114=$B162,Q164,0)</f>
        <v>0</v>
      </c>
      <c r="R169" s="120"/>
      <c r="S169" s="74">
        <f>IF(S$114=$B162,S164,0)</f>
        <v>0</v>
      </c>
      <c r="T169" s="120"/>
      <c r="U169" s="74">
        <f>IF(U$114=$B162,U164,0)</f>
        <v>0</v>
      </c>
      <c r="V169" s="120"/>
      <c r="W169" s="74">
        <f>IF(W$114=$B162,W164,0)</f>
        <v>0</v>
      </c>
      <c r="X169" s="120"/>
      <c r="Y169" s="74">
        <f>IF(Y$114=$B162,Y164,0)</f>
        <v>0</v>
      </c>
      <c r="Z169" s="120"/>
      <c r="AA169" s="74">
        <f>IF(AA$114=$B162,AA164,0)</f>
        <v>0</v>
      </c>
      <c r="AB169" s="120"/>
      <c r="AC169" s="74">
        <f>IF(AC$114=$B162,AC164,0)</f>
        <v>0</v>
      </c>
      <c r="AD169" s="120"/>
      <c r="AE169" s="74">
        <f>IF(AE$114=$B162,AE164,0)</f>
        <v>0</v>
      </c>
      <c r="AF169" s="120"/>
      <c r="AG169" s="74">
        <f>IF(AG$114=$B162,AG164,0)</f>
        <v>0</v>
      </c>
      <c r="AH169" s="120"/>
      <c r="AI169" s="74">
        <f>IF(AI$114=$B162,AI164,0)</f>
        <v>0</v>
      </c>
      <c r="AJ169" s="120"/>
      <c r="AK169" s="74">
        <f>IF(AK$114=$B162,AK164,0)</f>
        <v>0</v>
      </c>
      <c r="AL169" s="72"/>
      <c r="AM169" s="74">
        <f>IF(AM$114=$B162,AM164,0)</f>
        <v>0</v>
      </c>
      <c r="AN169" s="72"/>
      <c r="AO169" s="74">
        <f>IF(AO$114=$B162,AO164,0)</f>
        <v>0</v>
      </c>
      <c r="AP169" s="72"/>
      <c r="AQ169" s="74">
        <f>IF(AQ$114=$B162,AQ164,0)</f>
        <v>0</v>
      </c>
      <c r="AR169" s="72"/>
      <c r="AS169" s="74">
        <f>IF(AS$114=$B162,AS164,0)</f>
        <v>0</v>
      </c>
      <c r="AT169" s="72"/>
      <c r="AU169" s="74">
        <f>IF(AU$114=$B162,AU164,0)</f>
        <v>0</v>
      </c>
      <c r="AV169" s="72"/>
      <c r="AW169" s="74">
        <f>IF(AW$114=$B162,AW164,0)</f>
        <v>0</v>
      </c>
      <c r="AX169" s="72"/>
      <c r="AY169" s="74">
        <f>IF(AY$114=$B162,AY164,0)</f>
        <v>0</v>
      </c>
      <c r="AZ169" s="72"/>
      <c r="BA169" s="74">
        <f>IF(BA$114=$B162,BA164,0)</f>
        <v>0</v>
      </c>
      <c r="BB169" s="72"/>
      <c r="BC169" s="72"/>
      <c r="BD169" s="72"/>
      <c r="BE169" s="72"/>
      <c r="BF169" s="72"/>
    </row>
    <row r="170" spans="1:258" ht="13.5" thickBot="1" x14ac:dyDescent="0.35">
      <c r="A170" s="72"/>
      <c r="B170" s="85" t="str">
        <f>"Total Tax Depreciation  -  "&amp;B162</f>
        <v>Total Tax Depreciation  -  2005</v>
      </c>
      <c r="C170" s="72"/>
      <c r="D170" s="72"/>
      <c r="E170" s="126">
        <f>E168+E169</f>
        <v>0</v>
      </c>
      <c r="F170" s="120"/>
      <c r="G170" s="126">
        <f>G168+G169</f>
        <v>0</v>
      </c>
      <c r="I170" s="126">
        <f>I168+I169</f>
        <v>0</v>
      </c>
      <c r="K170" s="126">
        <f>K168+K169</f>
        <v>0</v>
      </c>
      <c r="L170" s="120"/>
      <c r="M170" s="126">
        <f>M168+M169</f>
        <v>138990</v>
      </c>
      <c r="N170" s="120"/>
      <c r="O170" s="126">
        <f>O168+O169</f>
        <v>0</v>
      </c>
      <c r="P170" s="120"/>
      <c r="Q170" s="126">
        <f>Q168+Q169</f>
        <v>0</v>
      </c>
      <c r="R170" s="120"/>
      <c r="S170" s="126">
        <f>S168+S169</f>
        <v>0</v>
      </c>
      <c r="T170" s="120"/>
      <c r="U170" s="126">
        <f>U168+U169</f>
        <v>0</v>
      </c>
      <c r="V170" s="120"/>
      <c r="W170" s="126">
        <f>W168+W169</f>
        <v>0</v>
      </c>
      <c r="X170" s="120"/>
      <c r="Y170" s="126">
        <f>Y168+Y169</f>
        <v>0</v>
      </c>
      <c r="Z170" s="120"/>
      <c r="AA170" s="126">
        <f>AA168+AA169</f>
        <v>0</v>
      </c>
      <c r="AB170" s="120"/>
      <c r="AC170" s="126">
        <f>AC168+AC169</f>
        <v>0</v>
      </c>
      <c r="AD170" s="120"/>
      <c r="AE170" s="126">
        <f>AE168+AE169</f>
        <v>0</v>
      </c>
      <c r="AF170" s="120"/>
      <c r="AG170" s="126">
        <f>AG168+AG169</f>
        <v>0</v>
      </c>
      <c r="AH170" s="120"/>
      <c r="AI170" s="126">
        <f>AI168+AI169</f>
        <v>0</v>
      </c>
      <c r="AJ170" s="120"/>
      <c r="AK170" s="126">
        <f>AK168+AK169</f>
        <v>0</v>
      </c>
      <c r="AL170" s="72"/>
      <c r="AM170" s="126">
        <f>AM168+AM169</f>
        <v>0</v>
      </c>
      <c r="AN170" s="72"/>
      <c r="AO170" s="126">
        <f>AO168+AO169</f>
        <v>0</v>
      </c>
      <c r="AP170" s="72"/>
      <c r="AQ170" s="126">
        <f>AQ168+AQ169</f>
        <v>0</v>
      </c>
      <c r="AR170" s="72"/>
      <c r="AS170" s="126">
        <f>AS168+AS169</f>
        <v>0</v>
      </c>
      <c r="AT170" s="72"/>
      <c r="AU170" s="126">
        <f>AU168+AU169</f>
        <v>0</v>
      </c>
      <c r="AV170" s="72"/>
      <c r="AW170" s="126">
        <f>AW168+AW169</f>
        <v>0</v>
      </c>
      <c r="AX170" s="72"/>
      <c r="AY170" s="126">
        <f>AY168+AY169</f>
        <v>0</v>
      </c>
      <c r="AZ170" s="72"/>
      <c r="BA170" s="126">
        <f>BA168+BA169</f>
        <v>0</v>
      </c>
      <c r="BB170" s="72"/>
      <c r="BC170" s="72"/>
      <c r="BD170" s="72"/>
      <c r="BE170" s="72"/>
      <c r="BF170" s="72"/>
      <c r="BG170" s="103"/>
    </row>
    <row r="171" spans="1:258" ht="13.5" thickTop="1" x14ac:dyDescent="0.3">
      <c r="A171" s="72"/>
      <c r="B171" s="72"/>
      <c r="C171" s="72"/>
      <c r="D171" s="72"/>
      <c r="E171" s="120"/>
      <c r="F171" s="120"/>
      <c r="G171" s="120"/>
      <c r="I171" s="120"/>
      <c r="K171" s="120"/>
      <c r="L171" s="120"/>
      <c r="M171" s="120"/>
      <c r="N171" s="120"/>
      <c r="O171" s="120"/>
      <c r="P171" s="120"/>
      <c r="Q171" s="120"/>
      <c r="R171" s="120"/>
      <c r="S171" s="120"/>
      <c r="T171" s="120"/>
      <c r="U171" s="120"/>
      <c r="V171" s="120"/>
      <c r="W171" s="120"/>
      <c r="X171" s="120"/>
      <c r="Y171" s="120"/>
      <c r="Z171" s="120"/>
      <c r="AA171" s="120"/>
      <c r="AB171" s="120"/>
      <c r="AC171" s="120"/>
      <c r="AD171" s="120"/>
      <c r="AE171" s="120"/>
      <c r="AF171" s="120"/>
      <c r="AG171" s="120"/>
      <c r="AH171" s="120"/>
      <c r="AI171" s="120"/>
      <c r="AJ171" s="120"/>
      <c r="AK171" s="120"/>
      <c r="AL171" s="72"/>
      <c r="AM171" s="120"/>
      <c r="AN171" s="72"/>
      <c r="AO171" s="120"/>
      <c r="AP171" s="72"/>
      <c r="AQ171" s="120"/>
      <c r="AR171" s="72"/>
      <c r="AS171" s="120"/>
      <c r="AT171" s="72"/>
      <c r="AU171" s="120"/>
      <c r="AV171" s="72"/>
      <c r="AW171" s="120"/>
      <c r="AX171" s="72"/>
      <c r="AY171" s="120"/>
      <c r="AZ171" s="72"/>
      <c r="BA171" s="120"/>
      <c r="BB171" s="72"/>
      <c r="BC171" s="72"/>
      <c r="BD171" s="72"/>
      <c r="BE171" s="72"/>
      <c r="BF171" s="72"/>
    </row>
    <row r="172" spans="1:258" x14ac:dyDescent="0.3">
      <c r="A172" s="72"/>
      <c r="B172" s="85"/>
      <c r="C172" s="72"/>
      <c r="D172" s="72"/>
      <c r="E172" s="120"/>
      <c r="F172" s="120"/>
      <c r="G172" s="120"/>
      <c r="I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20"/>
      <c r="AL172" s="72"/>
      <c r="AM172" s="120"/>
      <c r="AN172" s="72"/>
      <c r="AO172" s="120"/>
      <c r="AP172" s="72"/>
      <c r="AQ172" s="120"/>
      <c r="AR172" s="72"/>
      <c r="AS172" s="120"/>
      <c r="AT172" s="72"/>
      <c r="AU172" s="120"/>
      <c r="AV172" s="72"/>
      <c r="AW172" s="120"/>
      <c r="AX172" s="72"/>
      <c r="AY172" s="120"/>
      <c r="AZ172" s="72"/>
      <c r="BA172" s="120"/>
      <c r="BB172" s="72"/>
      <c r="BC172" s="72"/>
      <c r="BD172" s="72"/>
      <c r="BE172" s="72"/>
      <c r="BF172" s="72"/>
    </row>
    <row r="173" spans="1:258" x14ac:dyDescent="0.3">
      <c r="A173" s="72"/>
      <c r="B173" s="119">
        <v>2006</v>
      </c>
      <c r="C173" s="72"/>
      <c r="D173" s="72"/>
      <c r="E173" s="120"/>
      <c r="F173" s="120"/>
      <c r="G173" s="120"/>
      <c r="I173" s="120"/>
      <c r="K173" s="120"/>
      <c r="L173" s="120"/>
      <c r="M173" s="120"/>
      <c r="N173" s="120"/>
      <c r="O173" s="120"/>
      <c r="P173" s="120"/>
      <c r="Q173" s="120"/>
      <c r="R173" s="120"/>
      <c r="S173" s="120"/>
      <c r="T173" s="120"/>
      <c r="U173" s="120"/>
      <c r="V173" s="120"/>
      <c r="W173" s="120"/>
      <c r="X173" s="120"/>
      <c r="Y173" s="120"/>
      <c r="Z173" s="120"/>
      <c r="AA173" s="120"/>
      <c r="AB173" s="120"/>
      <c r="AC173" s="120"/>
      <c r="AD173" s="120"/>
      <c r="AE173" s="120"/>
      <c r="AF173" s="120"/>
      <c r="AG173" s="120"/>
      <c r="AH173" s="120"/>
      <c r="AI173" s="120"/>
      <c r="AJ173" s="120"/>
      <c r="AK173" s="120"/>
      <c r="AL173" s="72"/>
      <c r="AM173" s="120"/>
      <c r="AN173" s="72"/>
      <c r="AO173" s="120"/>
      <c r="AP173" s="72"/>
      <c r="AQ173" s="120"/>
      <c r="AR173" s="72"/>
      <c r="AS173" s="120"/>
      <c r="AT173" s="72"/>
      <c r="AU173" s="120"/>
      <c r="AV173" s="72"/>
      <c r="AW173" s="120"/>
      <c r="AX173" s="72"/>
      <c r="AY173" s="120"/>
      <c r="AZ173" s="72"/>
      <c r="BA173" s="120"/>
      <c r="BB173" s="72"/>
      <c r="BC173" s="72"/>
      <c r="BD173" s="72"/>
      <c r="BE173" s="72"/>
      <c r="BF173" s="72"/>
    </row>
    <row r="174" spans="1:258" x14ac:dyDescent="0.3">
      <c r="A174" s="72"/>
      <c r="B174" s="85" t="s">
        <v>2408</v>
      </c>
      <c r="C174" s="72"/>
      <c r="D174" s="72"/>
      <c r="E174" s="120">
        <f>IF(E$114&lt;=$B173,E$24,0)</f>
        <v>0</v>
      </c>
      <c r="F174" s="120"/>
      <c r="G174" s="120">
        <f>IF(G$114&lt;=$B173,G$24,0)</f>
        <v>0</v>
      </c>
      <c r="I174" s="120">
        <f>IF(I$114&lt;=$B173,I$24,0)</f>
        <v>0</v>
      </c>
      <c r="K174" s="120">
        <f>IF(K$114&lt;=$B173,K$24,0)</f>
        <v>0</v>
      </c>
      <c r="L174" s="120"/>
      <c r="M174" s="120">
        <f>IF(M$114&lt;=$B173,M$24,0)</f>
        <v>3706400.915</v>
      </c>
      <c r="N174" s="120"/>
      <c r="O174" s="120">
        <f>IF(O$114&lt;=$B173,O$24,0)</f>
        <v>4273710.8949999996</v>
      </c>
      <c r="P174" s="120"/>
      <c r="Q174" s="120">
        <f>IF(Q$114&lt;=$B173,Q$24,0)</f>
        <v>0</v>
      </c>
      <c r="R174" s="120"/>
      <c r="S174" s="120">
        <f>IF(S$114&lt;=$B173,S$24,0)</f>
        <v>0</v>
      </c>
      <c r="T174" s="120"/>
      <c r="U174" s="120">
        <f>IF(U$114&lt;=$B173,U$24,0)</f>
        <v>0</v>
      </c>
      <c r="V174" s="120"/>
      <c r="W174" s="120">
        <f>IF(W$114&lt;=$B173,W$24,0)</f>
        <v>0</v>
      </c>
      <c r="X174" s="120"/>
      <c r="Y174" s="120">
        <f>IF(Y$114&lt;=$B173,Y$24,0)</f>
        <v>0</v>
      </c>
      <c r="Z174" s="120"/>
      <c r="AA174" s="120">
        <f>IF(AA$114&lt;=$B173,AA$24,0)</f>
        <v>0</v>
      </c>
      <c r="AB174" s="120"/>
      <c r="AC174" s="120">
        <f>IF(AC$114&lt;=$B173,AC$24,0)</f>
        <v>0</v>
      </c>
      <c r="AD174" s="120"/>
      <c r="AE174" s="120">
        <f>IF(AE$114&lt;=$B173,AE$24,0)</f>
        <v>0</v>
      </c>
      <c r="AF174" s="120"/>
      <c r="AG174" s="120">
        <f>IF(AG$114&lt;=$B173,AG$24,0)</f>
        <v>0</v>
      </c>
      <c r="AH174" s="120"/>
      <c r="AI174" s="120">
        <f>IF(AI$114&lt;=$B173,AI$24,0)</f>
        <v>0</v>
      </c>
      <c r="AJ174" s="120"/>
      <c r="AK174" s="120">
        <f>IF(AK$114&lt;=$B173,AK$24,0)</f>
        <v>0</v>
      </c>
      <c r="AL174" s="72"/>
      <c r="AM174" s="120">
        <f>IF(AM$114&lt;=$B173,AM$24,0)</f>
        <v>0</v>
      </c>
      <c r="AN174" s="72"/>
      <c r="AO174" s="120">
        <f>IF(AO$114&lt;=$B173,AO$24,0)</f>
        <v>0</v>
      </c>
      <c r="AP174" s="72"/>
      <c r="AQ174" s="120">
        <f>IF(AQ$114&lt;=$B173,AQ$24,0)</f>
        <v>0</v>
      </c>
      <c r="AR174" s="72"/>
      <c r="AS174" s="120">
        <f>IF(AS$114&lt;=$B173,AS$24,0)</f>
        <v>0</v>
      </c>
      <c r="AT174" s="72"/>
      <c r="AU174" s="120">
        <f>IF(AU$114&lt;=$B173,AU$24,0)</f>
        <v>0</v>
      </c>
      <c r="AV174" s="72"/>
      <c r="AW174" s="120">
        <f>IF(AW$114&lt;=$B173,AW$24,0)</f>
        <v>0</v>
      </c>
      <c r="AX174" s="72"/>
      <c r="AY174" s="120">
        <f>IF(AY$114&lt;=$B173,AY$24,0)</f>
        <v>0</v>
      </c>
      <c r="AZ174" s="72"/>
      <c r="BA174" s="120">
        <f>IF(BA$114&lt;=$B173,BA$24,0)</f>
        <v>0</v>
      </c>
      <c r="BB174" s="72"/>
      <c r="BC174" s="72"/>
      <c r="BD174" s="72"/>
      <c r="BE174" s="72"/>
      <c r="BF174" s="72"/>
    </row>
    <row r="175" spans="1:258" x14ac:dyDescent="0.3">
      <c r="A175" s="72"/>
      <c r="B175" s="85" t="s">
        <v>2445</v>
      </c>
      <c r="C175" s="72"/>
      <c r="D175" s="72"/>
      <c r="E175" s="121">
        <f>ROUND(E174*E$12,0)</f>
        <v>0</v>
      </c>
      <c r="F175" s="120"/>
      <c r="G175" s="121">
        <f>ROUND(G174*G$12,0)</f>
        <v>0</v>
      </c>
      <c r="I175" s="121">
        <f>ROUND(I174*I$12,0)</f>
        <v>0</v>
      </c>
      <c r="K175" s="121">
        <f>ROUND(K174*K$12,0)</f>
        <v>0</v>
      </c>
      <c r="L175" s="120"/>
      <c r="M175" s="121">
        <f>ROUND(M174*M$12,0)</f>
        <v>0</v>
      </c>
      <c r="N175" s="120"/>
      <c r="O175" s="121">
        <f>ROUND(O174*O$12,0)</f>
        <v>0</v>
      </c>
      <c r="P175" s="120"/>
      <c r="Q175" s="121">
        <f>ROUND(Q174*Q$12,0)</f>
        <v>0</v>
      </c>
      <c r="R175" s="120"/>
      <c r="S175" s="121">
        <f>ROUND(S174*S$12,0)</f>
        <v>0</v>
      </c>
      <c r="T175" s="120"/>
      <c r="U175" s="121">
        <f>ROUND(U174*U$12,0)</f>
        <v>0</v>
      </c>
      <c r="V175" s="120"/>
      <c r="W175" s="121">
        <f>ROUND(W174*W$12,0)</f>
        <v>0</v>
      </c>
      <c r="X175" s="120"/>
      <c r="Y175" s="121">
        <f>ROUND(Y174*Y$12,0)</f>
        <v>0</v>
      </c>
      <c r="Z175" s="120"/>
      <c r="AA175" s="121">
        <f>ROUND(AA174*AA$12,0)</f>
        <v>0</v>
      </c>
      <c r="AB175" s="120"/>
      <c r="AC175" s="121">
        <f>ROUND(AC174*AC$12,0)</f>
        <v>0</v>
      </c>
      <c r="AD175" s="120"/>
      <c r="AE175" s="121">
        <f>ROUND(AE174*AE$12,0)</f>
        <v>0</v>
      </c>
      <c r="AF175" s="120"/>
      <c r="AG175" s="121">
        <f>ROUND(AG174*AG$12,0)</f>
        <v>0</v>
      </c>
      <c r="AH175" s="120"/>
      <c r="AI175" s="121">
        <f>ROUND(AI174*AI$12,0)</f>
        <v>0</v>
      </c>
      <c r="AJ175" s="120"/>
      <c r="AK175" s="121">
        <f>ROUND(AK174*AK$12,0)</f>
        <v>0</v>
      </c>
      <c r="AL175" s="72"/>
      <c r="AM175" s="121">
        <f>ROUND(AM174*AM$12,0)</f>
        <v>0</v>
      </c>
      <c r="AN175" s="72"/>
      <c r="AO175" s="121">
        <f>ROUND(AO174*AO$12,0)</f>
        <v>0</v>
      </c>
      <c r="AP175" s="72"/>
      <c r="AQ175" s="121">
        <f>ROUND(AQ174*AQ$12,0)</f>
        <v>0</v>
      </c>
      <c r="AR175" s="72"/>
      <c r="AS175" s="121">
        <f>ROUND(AS174*AS$12,0)</f>
        <v>0</v>
      </c>
      <c r="AT175" s="72"/>
      <c r="AU175" s="121">
        <f>ROUND(AU174*AU$12,0)</f>
        <v>0</v>
      </c>
      <c r="AV175" s="72"/>
      <c r="AW175" s="121">
        <f>ROUND(AW174*AW$12,0)</f>
        <v>0</v>
      </c>
      <c r="AX175" s="72"/>
      <c r="AY175" s="121">
        <f>ROUND(AY174*AY$12,0)</f>
        <v>0</v>
      </c>
      <c r="AZ175" s="72"/>
      <c r="BA175" s="121">
        <f>ROUND(BA174*BA$12,0)</f>
        <v>0</v>
      </c>
      <c r="BB175" s="72"/>
      <c r="BC175" s="72"/>
      <c r="BD175" s="72"/>
      <c r="BE175" s="72"/>
      <c r="BF175" s="72"/>
    </row>
    <row r="176" spans="1:258" s="109" customFormat="1" x14ac:dyDescent="0.3">
      <c r="A176" s="72"/>
      <c r="B176" s="85" t="s">
        <v>2446</v>
      </c>
      <c r="C176" s="72"/>
      <c r="D176" s="72"/>
      <c r="E176" s="120">
        <f>E174-E175</f>
        <v>0</v>
      </c>
      <c r="F176" s="120"/>
      <c r="G176" s="120">
        <f>G174-G175</f>
        <v>0</v>
      </c>
      <c r="H176" s="74"/>
      <c r="I176" s="120">
        <f>I174-I175</f>
        <v>0</v>
      </c>
      <c r="J176" s="74"/>
      <c r="K176" s="120">
        <f>K174-K175</f>
        <v>0</v>
      </c>
      <c r="L176" s="120"/>
      <c r="M176" s="120">
        <f>M174-M175</f>
        <v>3706400.915</v>
      </c>
      <c r="N176" s="120"/>
      <c r="O176" s="120">
        <f>O174-O175</f>
        <v>4273710.8949999996</v>
      </c>
      <c r="P176" s="120"/>
      <c r="Q176" s="120">
        <f>Q174-Q175</f>
        <v>0</v>
      </c>
      <c r="R176" s="120"/>
      <c r="S176" s="120">
        <f>S174-S175</f>
        <v>0</v>
      </c>
      <c r="T176" s="120"/>
      <c r="U176" s="120">
        <f>U174-U175</f>
        <v>0</v>
      </c>
      <c r="V176" s="120"/>
      <c r="W176" s="120">
        <f>W174-W175</f>
        <v>0</v>
      </c>
      <c r="X176" s="120"/>
      <c r="Y176" s="120">
        <f>Y174-Y175</f>
        <v>0</v>
      </c>
      <c r="Z176" s="120"/>
      <c r="AA176" s="120">
        <f>AA174-AA175</f>
        <v>0</v>
      </c>
      <c r="AB176" s="120"/>
      <c r="AC176" s="120">
        <f>AC174-AC175</f>
        <v>0</v>
      </c>
      <c r="AD176" s="120"/>
      <c r="AE176" s="120">
        <f>AE174-AE175</f>
        <v>0</v>
      </c>
      <c r="AF176" s="120"/>
      <c r="AG176" s="120">
        <f>AG174-AG175</f>
        <v>0</v>
      </c>
      <c r="AH176" s="120"/>
      <c r="AI176" s="120">
        <f>AI174-AI175</f>
        <v>0</v>
      </c>
      <c r="AJ176" s="120"/>
      <c r="AK176" s="120">
        <f>AK174-AK175</f>
        <v>0</v>
      </c>
      <c r="AL176" s="72"/>
      <c r="AM176" s="120">
        <f>AM174-AM175</f>
        <v>0</v>
      </c>
      <c r="AN176" s="72"/>
      <c r="AO176" s="120">
        <f>AO174-AO175</f>
        <v>0</v>
      </c>
      <c r="AP176" s="72"/>
      <c r="AQ176" s="120">
        <f>AQ174-AQ175</f>
        <v>0</v>
      </c>
      <c r="AR176" s="72"/>
      <c r="AS176" s="120">
        <f>AS174-AS175</f>
        <v>0</v>
      </c>
      <c r="AT176" s="72"/>
      <c r="AU176" s="120">
        <f>AU174-AU175</f>
        <v>0</v>
      </c>
      <c r="AV176" s="72"/>
      <c r="AW176" s="120">
        <f>AW174-AW175</f>
        <v>0</v>
      </c>
      <c r="AX176" s="72"/>
      <c r="AY176" s="120">
        <f>AY174-AY175</f>
        <v>0</v>
      </c>
      <c r="AZ176" s="72"/>
      <c r="BA176" s="120">
        <f>BA174-BA175</f>
        <v>0</v>
      </c>
      <c r="BB176" s="72"/>
      <c r="BC176" s="72"/>
      <c r="BD176" s="72"/>
      <c r="BE176" s="72"/>
      <c r="BF176" s="72"/>
      <c r="BG176" s="74"/>
      <c r="BH176" s="74"/>
      <c r="BI176" s="74"/>
      <c r="BJ176" s="72"/>
      <c r="BK176" s="72"/>
      <c r="BL176" s="72"/>
      <c r="BM176" s="72"/>
      <c r="BN176" s="72"/>
      <c r="BO176" s="72"/>
      <c r="BP176" s="72"/>
      <c r="BQ176" s="72"/>
      <c r="BR176" s="72"/>
      <c r="BS176" s="72"/>
      <c r="BT176" s="72"/>
      <c r="BU176" s="72"/>
      <c r="BV176" s="72"/>
      <c r="BW176" s="72"/>
      <c r="BX176" s="72"/>
      <c r="BY176" s="72"/>
      <c r="BZ176" s="72"/>
      <c r="CA176" s="72"/>
      <c r="CB176" s="72"/>
      <c r="CC176" s="72"/>
      <c r="CD176" s="72"/>
      <c r="CE176" s="72"/>
      <c r="CF176" s="72"/>
      <c r="CG176" s="72"/>
      <c r="CH176" s="72"/>
      <c r="CI176" s="72"/>
      <c r="CJ176" s="72"/>
      <c r="CK176" s="72"/>
      <c r="CL176" s="72"/>
      <c r="CM176" s="72"/>
      <c r="CN176" s="72"/>
      <c r="CO176" s="72"/>
      <c r="CP176" s="72"/>
      <c r="CQ176" s="72"/>
      <c r="CR176" s="72"/>
      <c r="CS176" s="72"/>
      <c r="CT176" s="72"/>
      <c r="CU176" s="72"/>
      <c r="CV176" s="72"/>
      <c r="CW176" s="72"/>
      <c r="CX176" s="72"/>
      <c r="CY176" s="72"/>
      <c r="CZ176" s="72"/>
      <c r="DA176" s="72"/>
      <c r="DB176" s="72"/>
      <c r="DC176" s="72"/>
      <c r="DD176" s="72"/>
      <c r="DE176" s="72"/>
      <c r="DF176" s="72"/>
      <c r="DG176" s="72"/>
      <c r="DH176" s="72"/>
      <c r="DI176" s="72"/>
      <c r="DJ176" s="72"/>
      <c r="DK176" s="72"/>
      <c r="DL176" s="72"/>
      <c r="DM176" s="72"/>
      <c r="DN176" s="72"/>
      <c r="DO176" s="72"/>
      <c r="DP176" s="72"/>
      <c r="DQ176" s="72"/>
      <c r="DR176" s="72"/>
      <c r="DS176" s="72"/>
      <c r="DT176" s="72"/>
      <c r="DU176" s="72"/>
      <c r="DV176" s="72"/>
      <c r="DW176" s="72"/>
      <c r="DX176" s="72"/>
      <c r="DY176" s="72"/>
      <c r="DZ176" s="72"/>
      <c r="EA176" s="72"/>
      <c r="EB176" s="72"/>
      <c r="EC176" s="72"/>
      <c r="ED176" s="72"/>
      <c r="EE176" s="72"/>
      <c r="EF176" s="72"/>
      <c r="EG176" s="72"/>
      <c r="EH176" s="72"/>
      <c r="EI176" s="72"/>
      <c r="EJ176" s="72"/>
      <c r="EK176" s="72"/>
      <c r="EL176" s="72"/>
      <c r="EM176" s="72"/>
      <c r="EN176" s="72"/>
      <c r="EO176" s="72"/>
      <c r="EP176" s="72"/>
      <c r="EQ176" s="72"/>
      <c r="ER176" s="72"/>
      <c r="ES176" s="72"/>
      <c r="ET176" s="72"/>
      <c r="EU176" s="72"/>
      <c r="EV176" s="72"/>
      <c r="EW176" s="72"/>
      <c r="EX176" s="72"/>
      <c r="EY176" s="72"/>
      <c r="EZ176" s="72"/>
      <c r="FA176" s="72"/>
      <c r="FB176" s="72"/>
      <c r="FC176" s="72"/>
      <c r="FD176" s="72"/>
      <c r="FE176" s="72"/>
      <c r="FF176" s="72"/>
      <c r="FG176" s="72"/>
      <c r="FH176" s="72"/>
      <c r="FI176" s="72"/>
      <c r="FJ176" s="72"/>
      <c r="FK176" s="72"/>
      <c r="FL176" s="72"/>
      <c r="FM176" s="72"/>
      <c r="FN176" s="72"/>
      <c r="FO176" s="72"/>
      <c r="FP176" s="72"/>
      <c r="FQ176" s="72"/>
      <c r="FR176" s="72"/>
      <c r="FS176" s="72"/>
      <c r="FT176" s="72"/>
      <c r="FU176" s="72"/>
      <c r="FV176" s="72"/>
      <c r="FW176" s="72"/>
      <c r="FX176" s="72"/>
      <c r="FY176" s="72"/>
      <c r="FZ176" s="72"/>
      <c r="GA176" s="72"/>
      <c r="GB176" s="72"/>
      <c r="GC176" s="72"/>
      <c r="GD176" s="72"/>
      <c r="GE176" s="72"/>
      <c r="GF176" s="72"/>
      <c r="GG176" s="72"/>
      <c r="GH176" s="72"/>
      <c r="GI176" s="72"/>
      <c r="GJ176" s="72"/>
      <c r="GK176" s="72"/>
      <c r="GL176" s="72"/>
      <c r="GM176" s="72"/>
      <c r="GN176" s="72"/>
      <c r="GO176" s="72"/>
      <c r="GP176" s="72"/>
      <c r="GQ176" s="72"/>
      <c r="GR176" s="72"/>
      <c r="GS176" s="72"/>
      <c r="GT176" s="72"/>
      <c r="GU176" s="72"/>
      <c r="GV176" s="72"/>
      <c r="GW176" s="72"/>
      <c r="GX176" s="72"/>
      <c r="GY176" s="72"/>
      <c r="GZ176" s="72"/>
      <c r="HA176" s="72"/>
      <c r="HB176" s="72"/>
      <c r="HC176" s="72"/>
      <c r="HD176" s="72"/>
      <c r="HE176" s="72"/>
      <c r="HF176" s="72"/>
      <c r="HG176" s="72"/>
      <c r="HH176" s="72"/>
      <c r="HI176" s="72"/>
      <c r="HJ176" s="72"/>
      <c r="HK176" s="72"/>
      <c r="HL176" s="72"/>
      <c r="HM176" s="72"/>
      <c r="HN176" s="72"/>
      <c r="HO176" s="72"/>
      <c r="HP176" s="72"/>
      <c r="HQ176" s="72"/>
      <c r="HR176" s="72"/>
      <c r="HS176" s="72"/>
      <c r="HT176" s="72"/>
      <c r="HU176" s="72"/>
      <c r="HV176" s="72"/>
      <c r="HW176" s="72"/>
      <c r="HX176" s="72"/>
      <c r="HY176" s="72"/>
      <c r="HZ176" s="72"/>
      <c r="IA176" s="72"/>
      <c r="IB176" s="72"/>
      <c r="IC176" s="72"/>
      <c r="ID176" s="72"/>
      <c r="IE176" s="72"/>
      <c r="IF176" s="72"/>
      <c r="IG176" s="72"/>
      <c r="IH176" s="72"/>
      <c r="II176" s="72"/>
      <c r="IJ176" s="72"/>
      <c r="IK176" s="72"/>
      <c r="IL176" s="72"/>
      <c r="IM176" s="72"/>
      <c r="IN176" s="72"/>
      <c r="IO176" s="72"/>
      <c r="IP176" s="72"/>
      <c r="IQ176" s="72"/>
      <c r="IR176" s="72"/>
      <c r="IS176" s="72"/>
      <c r="IT176" s="72"/>
      <c r="IU176" s="72"/>
      <c r="IV176" s="72"/>
      <c r="IW176" s="72"/>
      <c r="IX176" s="72"/>
    </row>
    <row r="177" spans="1:258" x14ac:dyDescent="0.3">
      <c r="A177" s="109"/>
      <c r="B177" s="122" t="s">
        <v>2447</v>
      </c>
      <c r="C177" s="109"/>
      <c r="D177" s="109"/>
      <c r="E177" s="123">
        <f>IF($B173-E$8&lt;0,0,LOOKUP($B173-(E$8-1),$C$399:$C$420,$E$399:$E$420))</f>
        <v>5.2850000000000001E-2</v>
      </c>
      <c r="F177" s="109"/>
      <c r="G177" s="123">
        <f>IF($B173-G$8&lt;0,0,LOOKUP($B173-(G$8-1),$C$399:$C$420,$E$399:$E$420))</f>
        <v>5.713E-2</v>
      </c>
      <c r="H177" s="124"/>
      <c r="I177" s="123">
        <f>IF($B173-I$8&lt;0,0,LOOKUP($B173-(I$8-1),$C$399:$C$420,$E$399:$E$420))</f>
        <v>6.1769999999999999E-2</v>
      </c>
      <c r="J177" s="124"/>
      <c r="K177" s="123">
        <f>IF($B173-K$8&lt;0,0,LOOKUP($B173-(K$8-1),$C$399:$C$420,$E$399:$E$420))</f>
        <v>6.6769999999999996E-2</v>
      </c>
      <c r="L177" s="124"/>
      <c r="M177" s="123">
        <f>IF($B173-M$8&lt;0,0,LOOKUP($B173-(M$8-1),$C$399:$C$420,$E$399:$E$420))</f>
        <v>7.2190000000000004E-2</v>
      </c>
      <c r="N177" s="109"/>
      <c r="O177" s="123">
        <f>IF($B173-O$8&lt;0,0,LOOKUP($B173-(O$8-1),$C$399:$C$420,$E$399:$E$420))</f>
        <v>3.7499999999999999E-2</v>
      </c>
      <c r="P177" s="124"/>
      <c r="Q177" s="123">
        <f>IF($B173-Q$8&lt;0,0,LOOKUP($B173-(Q$8-1),$C$399:$C$420,$E$399:$E$420))</f>
        <v>0</v>
      </c>
      <c r="R177" s="124"/>
      <c r="S177" s="123">
        <f>IF($B173-S$8&lt;0,0,LOOKUP($B173-(S$8-1),$C$399:$C$420,$E$399:$E$420))</f>
        <v>0</v>
      </c>
      <c r="T177" s="124"/>
      <c r="U177" s="123">
        <f>IF($B173-U$8&lt;0,0,LOOKUP($B173-(U$8-1),$C$399:$C$420,$E$399:$E$420))</f>
        <v>0</v>
      </c>
      <c r="V177" s="124"/>
      <c r="W177" s="123">
        <f>IF($B173-W$8&lt;0,0,LOOKUP($B173-(W$8-1),$C$399:$C$420,$E$399:$E$420))</f>
        <v>0</v>
      </c>
      <c r="X177" s="109"/>
      <c r="Y177" s="123">
        <f>IF($B173-Y$8&lt;0,0,LOOKUP($B173-(Y$8-1),$C$399:$C$420,$E$399:$E$420))</f>
        <v>0</v>
      </c>
      <c r="Z177" s="124"/>
      <c r="AA177" s="123">
        <f>IF($B173-AA$8&lt;0,0,LOOKUP($B173-(AA$8-1),$C$399:$C$420,$E$399:$E$420))</f>
        <v>0</v>
      </c>
      <c r="AB177" s="124"/>
      <c r="AC177" s="123">
        <f>IF($B173-AC$8&lt;0,0,LOOKUP($B173-(AC$8-1),$C$399:$C$420,$E$399:$E$420))</f>
        <v>0</v>
      </c>
      <c r="AD177" s="124"/>
      <c r="AE177" s="123">
        <f>IF($B173-AE$8&lt;0,0,LOOKUP($B173-(AE$8-1),$C$399:$C$420,$E$399:$E$420))</f>
        <v>0</v>
      </c>
      <c r="AF177" s="124"/>
      <c r="AG177" s="123">
        <f>IF($B173-AG$8&lt;0,0,LOOKUP($B173-(AG$8-1),$C$399:$C$420,$E$399:$E$420))</f>
        <v>0</v>
      </c>
      <c r="AH177" s="109"/>
      <c r="AI177" s="123">
        <f>IF($B173-AI$8&lt;0,0,LOOKUP($B173-(AI$8-1),$C$399:$C$420,$E$399:$E$420))</f>
        <v>0</v>
      </c>
      <c r="AJ177" s="109"/>
      <c r="AK177" s="123">
        <f>IF($B173-AK$8&lt;0,0,LOOKUP($B173-(AK$8-1),$C$399:$C$420,$E$399:$E$420))</f>
        <v>0</v>
      </c>
      <c r="AL177" s="109"/>
      <c r="AM177" s="123">
        <f>IF($B173-AM$8&lt;0,0,LOOKUP($B173-(AM$8-1),$C$399:$C$420,$E$399:$E$420))</f>
        <v>0</v>
      </c>
      <c r="AN177" s="109"/>
      <c r="AO177" s="123">
        <f>IF($B173-AO$8&lt;0,0,LOOKUP($B173-(AO$8-1),$C$399:$C$420,$E$399:$E$420))</f>
        <v>0</v>
      </c>
      <c r="AP177" s="109"/>
      <c r="AQ177" s="123">
        <f>IF($B173-AQ$8&lt;0,0,LOOKUP($B173-(AQ$8-1),$C$399:$C$420,$E$399:$E$420))</f>
        <v>0</v>
      </c>
      <c r="AR177" s="109"/>
      <c r="AS177" s="123">
        <f>IF($B173-AS$8&lt;0,0,LOOKUP($B173-(AS$8-1),$C$399:$C$420,$E$399:$E$420))</f>
        <v>0</v>
      </c>
      <c r="AT177" s="109"/>
      <c r="AU177" s="123">
        <f>IF($B173-AU$8&lt;0,0,LOOKUP($B173-(AU$8-1),$C$399:$C$420,$E$399:$E$420))</f>
        <v>0</v>
      </c>
      <c r="AV177" s="109"/>
      <c r="AW177" s="123">
        <f>IF($B173-AW$8&lt;0,0,LOOKUP($B173-(AW$8-1),$C$399:$C$420,$E$399:$E$420))</f>
        <v>0</v>
      </c>
      <c r="AX177" s="109"/>
      <c r="AY177" s="123">
        <f>IF($B173-AY$8&lt;0,0,LOOKUP($B173-(AY$8-1),$C$399:$C$420,$E$399:$E$420))</f>
        <v>0</v>
      </c>
      <c r="AZ177" s="109"/>
      <c r="BA177" s="123">
        <f>IF($B173-BA$8&lt;0,0,LOOKUP($B173-(BA$8-1),$C$399:$C$420,$E$399:$E$420))</f>
        <v>0</v>
      </c>
      <c r="BB177" s="109"/>
      <c r="BC177" s="109"/>
      <c r="BD177" s="109"/>
      <c r="BE177" s="109"/>
      <c r="BF177" s="109"/>
      <c r="BG177" s="124"/>
      <c r="BH177" s="124"/>
      <c r="BI177" s="124"/>
      <c r="BJ177" s="109"/>
      <c r="BK177" s="109"/>
      <c r="BL177" s="109"/>
      <c r="BM177" s="109"/>
      <c r="BN177" s="109"/>
      <c r="BO177" s="109"/>
      <c r="BP177" s="109"/>
      <c r="BQ177" s="109"/>
      <c r="BR177" s="109"/>
      <c r="BS177" s="109"/>
      <c r="BT177" s="109"/>
      <c r="BU177" s="109"/>
      <c r="BV177" s="109"/>
      <c r="BW177" s="109"/>
      <c r="BX177" s="109"/>
      <c r="BY177" s="109"/>
      <c r="BZ177" s="109"/>
      <c r="CA177" s="109"/>
      <c r="CB177" s="109"/>
      <c r="CC177" s="109"/>
      <c r="CD177" s="109"/>
      <c r="CE177" s="109"/>
      <c r="CF177" s="109"/>
      <c r="CG177" s="109"/>
      <c r="CH177" s="109"/>
      <c r="CI177" s="109"/>
      <c r="CJ177" s="109"/>
      <c r="CK177" s="109"/>
      <c r="CL177" s="109"/>
      <c r="CM177" s="109"/>
      <c r="CN177" s="109"/>
      <c r="CO177" s="109"/>
      <c r="CP177" s="109"/>
      <c r="CQ177" s="109"/>
      <c r="CR177" s="109"/>
      <c r="CS177" s="109"/>
      <c r="CT177" s="109"/>
      <c r="CU177" s="109"/>
      <c r="CV177" s="109"/>
      <c r="CW177" s="109"/>
      <c r="CX177" s="109"/>
      <c r="CY177" s="109"/>
      <c r="CZ177" s="109"/>
      <c r="DA177" s="109"/>
      <c r="DB177" s="109"/>
      <c r="DC177" s="109"/>
      <c r="DD177" s="109"/>
      <c r="DE177" s="109"/>
      <c r="DF177" s="109"/>
      <c r="DG177" s="109"/>
      <c r="DH177" s="109"/>
      <c r="DI177" s="109"/>
      <c r="DJ177" s="109"/>
      <c r="DK177" s="109"/>
      <c r="DL177" s="109"/>
      <c r="DM177" s="109"/>
      <c r="DN177" s="109"/>
      <c r="DO177" s="109"/>
      <c r="DP177" s="109"/>
      <c r="DQ177" s="109"/>
      <c r="DR177" s="109"/>
      <c r="DS177" s="109"/>
      <c r="DT177" s="109"/>
      <c r="DU177" s="109"/>
      <c r="DV177" s="109"/>
      <c r="DW177" s="109"/>
      <c r="DX177" s="109"/>
      <c r="DY177" s="109"/>
      <c r="DZ177" s="109"/>
      <c r="EA177" s="109"/>
      <c r="EB177" s="109"/>
      <c r="EC177" s="109"/>
      <c r="ED177" s="109"/>
      <c r="EE177" s="109"/>
      <c r="EF177" s="109"/>
      <c r="EG177" s="109"/>
      <c r="EH177" s="109"/>
      <c r="EI177" s="109"/>
      <c r="EJ177" s="109"/>
      <c r="EK177" s="109"/>
      <c r="EL177" s="109"/>
      <c r="EM177" s="109"/>
      <c r="EN177" s="109"/>
      <c r="EO177" s="109"/>
      <c r="EP177" s="109"/>
      <c r="EQ177" s="109"/>
      <c r="ER177" s="109"/>
      <c r="ES177" s="109"/>
      <c r="ET177" s="109"/>
      <c r="EU177" s="109"/>
      <c r="EV177" s="109"/>
      <c r="EW177" s="109"/>
      <c r="EX177" s="109"/>
      <c r="EY177" s="109"/>
      <c r="EZ177" s="109"/>
      <c r="FA177" s="109"/>
      <c r="FB177" s="109"/>
      <c r="FC177" s="109"/>
      <c r="FD177" s="109"/>
      <c r="FE177" s="109"/>
      <c r="FF177" s="109"/>
      <c r="FG177" s="109"/>
      <c r="FH177" s="109"/>
      <c r="FI177" s="109"/>
      <c r="FJ177" s="109"/>
      <c r="FK177" s="109"/>
      <c r="FL177" s="109"/>
      <c r="FM177" s="109"/>
      <c r="FN177" s="109"/>
      <c r="FO177" s="109"/>
      <c r="FP177" s="109"/>
      <c r="FQ177" s="109"/>
      <c r="FR177" s="109"/>
      <c r="FS177" s="109"/>
      <c r="FT177" s="109"/>
      <c r="FU177" s="109"/>
      <c r="FV177" s="109"/>
      <c r="FW177" s="109"/>
      <c r="FX177" s="109"/>
      <c r="FY177" s="109"/>
      <c r="FZ177" s="109"/>
      <c r="GA177" s="109"/>
      <c r="GB177" s="109"/>
      <c r="GC177" s="109"/>
      <c r="GD177" s="109"/>
      <c r="GE177" s="109"/>
      <c r="GF177" s="109"/>
      <c r="GG177" s="109"/>
      <c r="GH177" s="109"/>
      <c r="GI177" s="109"/>
      <c r="GJ177" s="109"/>
      <c r="GK177" s="109"/>
      <c r="GL177" s="109"/>
      <c r="GM177" s="109"/>
      <c r="GN177" s="109"/>
      <c r="GO177" s="109"/>
      <c r="GP177" s="109"/>
      <c r="GQ177" s="109"/>
      <c r="GR177" s="109"/>
      <c r="GS177" s="109"/>
      <c r="GT177" s="109"/>
      <c r="GU177" s="109"/>
      <c r="GV177" s="109"/>
      <c r="GW177" s="109"/>
      <c r="GX177" s="109"/>
      <c r="GY177" s="109"/>
      <c r="GZ177" s="109"/>
      <c r="HA177" s="109"/>
      <c r="HB177" s="109"/>
      <c r="HC177" s="109"/>
      <c r="HD177" s="109"/>
      <c r="HE177" s="109"/>
      <c r="HF177" s="109"/>
      <c r="HG177" s="109"/>
      <c r="HH177" s="109"/>
      <c r="HI177" s="109"/>
      <c r="HJ177" s="109"/>
      <c r="HK177" s="109"/>
      <c r="HL177" s="109"/>
      <c r="HM177" s="109"/>
      <c r="HN177" s="109"/>
      <c r="HO177" s="109"/>
      <c r="HP177" s="109"/>
      <c r="HQ177" s="109"/>
      <c r="HR177" s="109"/>
      <c r="HS177" s="109"/>
      <c r="HT177" s="109"/>
      <c r="HU177" s="109"/>
      <c r="HV177" s="109"/>
      <c r="HW177" s="109"/>
      <c r="HX177" s="109"/>
      <c r="HY177" s="109"/>
      <c r="HZ177" s="109"/>
      <c r="IA177" s="109"/>
      <c r="IB177" s="109"/>
      <c r="IC177" s="109"/>
      <c r="ID177" s="109"/>
      <c r="IE177" s="109"/>
      <c r="IF177" s="109"/>
      <c r="IG177" s="109"/>
      <c r="IH177" s="109"/>
      <c r="II177" s="109"/>
      <c r="IJ177" s="109"/>
      <c r="IK177" s="109"/>
      <c r="IL177" s="109"/>
      <c r="IM177" s="109"/>
      <c r="IN177" s="109"/>
      <c r="IO177" s="109"/>
      <c r="IP177" s="109"/>
      <c r="IQ177" s="109"/>
      <c r="IR177" s="109"/>
      <c r="IS177" s="109"/>
      <c r="IT177" s="109"/>
      <c r="IU177" s="109"/>
      <c r="IV177" s="109"/>
      <c r="IW177" s="109"/>
      <c r="IX177" s="109"/>
    </row>
    <row r="178" spans="1:258" x14ac:dyDescent="0.3">
      <c r="A178" s="72"/>
      <c r="B178" s="72"/>
      <c r="C178" s="72"/>
      <c r="D178" s="72"/>
      <c r="E178" s="125"/>
      <c r="F178" s="120"/>
      <c r="G178" s="125"/>
      <c r="I178" s="125"/>
      <c r="K178" s="125"/>
      <c r="L178" s="120"/>
      <c r="M178" s="125"/>
      <c r="N178" s="120"/>
      <c r="O178" s="125"/>
      <c r="P178" s="120"/>
      <c r="Q178" s="125"/>
      <c r="R178" s="120"/>
      <c r="S178" s="125"/>
      <c r="T178" s="120"/>
      <c r="U178" s="125"/>
      <c r="V178" s="120"/>
      <c r="W178" s="125"/>
      <c r="X178" s="120"/>
      <c r="Y178" s="125"/>
      <c r="Z178" s="120"/>
      <c r="AA178" s="125"/>
      <c r="AB178" s="120"/>
      <c r="AC178" s="125"/>
      <c r="AD178" s="120"/>
      <c r="AE178" s="125"/>
      <c r="AF178" s="120"/>
      <c r="AG178" s="125"/>
      <c r="AH178" s="120"/>
      <c r="AI178" s="125"/>
      <c r="AJ178" s="120"/>
      <c r="AK178" s="125"/>
      <c r="AL178" s="72"/>
      <c r="AM178" s="125"/>
      <c r="AN178" s="72"/>
      <c r="AO178" s="125"/>
      <c r="AP178" s="72"/>
      <c r="AQ178" s="125"/>
      <c r="AR178" s="72"/>
      <c r="AS178" s="125"/>
      <c r="AT178" s="72"/>
      <c r="AU178" s="125"/>
      <c r="AV178" s="72"/>
      <c r="AW178" s="125"/>
      <c r="AX178" s="72"/>
      <c r="AY178" s="125"/>
      <c r="AZ178" s="72"/>
      <c r="BA178" s="125"/>
      <c r="BB178" s="72"/>
      <c r="BC178" s="72"/>
      <c r="BD178" s="72"/>
      <c r="BE178" s="72"/>
      <c r="BF178" s="72"/>
    </row>
    <row r="179" spans="1:258" x14ac:dyDescent="0.3">
      <c r="A179" s="72"/>
      <c r="B179" s="85" t="s">
        <v>2448</v>
      </c>
      <c r="C179" s="72"/>
      <c r="D179" s="72"/>
      <c r="E179" s="120">
        <f>ROUND((E174-E175)*E177,0)</f>
        <v>0</v>
      </c>
      <c r="F179" s="120"/>
      <c r="G179" s="120">
        <f>ROUND((G174-G175)*G177,0)</f>
        <v>0</v>
      </c>
      <c r="I179" s="120">
        <f>ROUND((I174-I175)*I177,0)</f>
        <v>0</v>
      </c>
      <c r="K179" s="120">
        <f>ROUND((K174-K175)*K177,0)</f>
        <v>0</v>
      </c>
      <c r="L179" s="120"/>
      <c r="M179" s="120">
        <f>ROUND((M174-M175)*M177,0)</f>
        <v>267565</v>
      </c>
      <c r="N179" s="120"/>
      <c r="O179" s="120">
        <f>ROUND((O174-O175)*O177,0)</f>
        <v>160264</v>
      </c>
      <c r="P179" s="120"/>
      <c r="Q179" s="120">
        <f>ROUND((Q174-Q175)*Q177,0)</f>
        <v>0</v>
      </c>
      <c r="R179" s="120"/>
      <c r="S179" s="120">
        <f>ROUND((S174-S175)*S177,0)</f>
        <v>0</v>
      </c>
      <c r="T179" s="120"/>
      <c r="U179" s="120">
        <f>ROUND((U174-U175)*U177,0)</f>
        <v>0</v>
      </c>
      <c r="V179" s="120"/>
      <c r="W179" s="120">
        <f>ROUND((W174-W175)*W177,0)</f>
        <v>0</v>
      </c>
      <c r="X179" s="120"/>
      <c r="Y179" s="120">
        <f>ROUND((Y174-Y175)*Y177,0)</f>
        <v>0</v>
      </c>
      <c r="Z179" s="120"/>
      <c r="AA179" s="120">
        <f>ROUND((AA174-AA175)*AA177,0)</f>
        <v>0</v>
      </c>
      <c r="AB179" s="120"/>
      <c r="AC179" s="120">
        <f>ROUND((AC174-AC175)*AC177,0)</f>
        <v>0</v>
      </c>
      <c r="AD179" s="120"/>
      <c r="AE179" s="120">
        <f>ROUND((AE174-AE175)*AE177,0)</f>
        <v>0</v>
      </c>
      <c r="AF179" s="120"/>
      <c r="AG179" s="120">
        <f>ROUND((AG174-AG175)*AG177,0)</f>
        <v>0</v>
      </c>
      <c r="AH179" s="120"/>
      <c r="AI179" s="120">
        <f>ROUND((AI174-AI175)*AI177,0)</f>
        <v>0</v>
      </c>
      <c r="AJ179" s="120"/>
      <c r="AK179" s="120">
        <f>ROUND((AK174-AK175)*AK177,0)</f>
        <v>0</v>
      </c>
      <c r="AL179" s="72"/>
      <c r="AM179" s="120">
        <f>ROUND((AM174-AM175)*AM177,0)</f>
        <v>0</v>
      </c>
      <c r="AN179" s="72"/>
      <c r="AO179" s="120">
        <f>ROUND((AO174-AO175)*AO177,0)</f>
        <v>0</v>
      </c>
      <c r="AP179" s="72"/>
      <c r="AQ179" s="120">
        <f>ROUND((AQ174-AQ175)*AQ177,0)</f>
        <v>0</v>
      </c>
      <c r="AR179" s="72"/>
      <c r="AS179" s="120">
        <f>ROUND((AS174-AS175)*AS177,0)</f>
        <v>0</v>
      </c>
      <c r="AT179" s="72"/>
      <c r="AU179" s="120">
        <f>ROUND((AU174-AU175)*AU177,0)</f>
        <v>0</v>
      </c>
      <c r="AV179" s="72"/>
      <c r="AW179" s="120">
        <f>ROUND((AW174-AW175)*AW177,0)</f>
        <v>0</v>
      </c>
      <c r="AX179" s="72"/>
      <c r="AY179" s="120">
        <f>ROUND((AY174-AY175)*AY177,0)</f>
        <v>0</v>
      </c>
      <c r="AZ179" s="72"/>
      <c r="BA179" s="120">
        <f>ROUND((BA174-BA175)*BA177,0)</f>
        <v>0</v>
      </c>
      <c r="BB179" s="72"/>
      <c r="BC179" s="72"/>
      <c r="BD179" s="72"/>
      <c r="BE179" s="72"/>
      <c r="BF179" s="72"/>
    </row>
    <row r="180" spans="1:258" x14ac:dyDescent="0.3">
      <c r="A180" s="72"/>
      <c r="B180" s="85" t="s">
        <v>2449</v>
      </c>
      <c r="C180" s="72"/>
      <c r="D180" s="72"/>
      <c r="E180" s="74">
        <f>IF(E$114=$B173,E175,0)</f>
        <v>0</v>
      </c>
      <c r="F180" s="120"/>
      <c r="G180" s="74">
        <f>IF(G$114=$B173,G175,0)</f>
        <v>0</v>
      </c>
      <c r="I180" s="74">
        <f>IF(I$114=$B173,I175,0)</f>
        <v>0</v>
      </c>
      <c r="K180" s="74">
        <f>IF(K$114=$B173,K175,0)</f>
        <v>0</v>
      </c>
      <c r="L180" s="120"/>
      <c r="M180" s="74">
        <f>IF(M$114=$B173,M175,0)</f>
        <v>0</v>
      </c>
      <c r="N180" s="120"/>
      <c r="O180" s="74">
        <f>IF(O$114=$B173,O175,0)</f>
        <v>0</v>
      </c>
      <c r="P180" s="120"/>
      <c r="Q180" s="74">
        <f>IF(Q$114=$B173,Q175,0)</f>
        <v>0</v>
      </c>
      <c r="R180" s="120"/>
      <c r="S180" s="74">
        <f>IF(S$114=$B173,S175,0)</f>
        <v>0</v>
      </c>
      <c r="T180" s="120"/>
      <c r="U180" s="74">
        <f>IF(U$114=$B173,U175,0)</f>
        <v>0</v>
      </c>
      <c r="V180" s="120"/>
      <c r="W180" s="74">
        <f>IF(W$114=$B173,W175,0)</f>
        <v>0</v>
      </c>
      <c r="X180" s="120"/>
      <c r="Y180" s="74">
        <f>IF(Y$114=$B173,Y175,0)</f>
        <v>0</v>
      </c>
      <c r="Z180" s="120"/>
      <c r="AA180" s="74">
        <f>IF(AA$114=$B173,AA175,0)</f>
        <v>0</v>
      </c>
      <c r="AB180" s="120"/>
      <c r="AC180" s="74">
        <f>IF(AC$114=$B173,AC175,0)</f>
        <v>0</v>
      </c>
      <c r="AD180" s="120"/>
      <c r="AE180" s="74">
        <f>IF(AE$114=$B173,AE175,0)</f>
        <v>0</v>
      </c>
      <c r="AF180" s="120"/>
      <c r="AG180" s="74">
        <f>IF(AG$114=$B173,AG175,0)</f>
        <v>0</v>
      </c>
      <c r="AH180" s="120"/>
      <c r="AI180" s="74">
        <f>IF(AI$114=$B173,AI175,0)</f>
        <v>0</v>
      </c>
      <c r="AJ180" s="120"/>
      <c r="AK180" s="74">
        <f>IF(AK$114=$B173,AK175,0)</f>
        <v>0</v>
      </c>
      <c r="AL180" s="72"/>
      <c r="AM180" s="74">
        <f>IF(AM$114=$B173,AM175,0)</f>
        <v>0</v>
      </c>
      <c r="AN180" s="72"/>
      <c r="AO180" s="74">
        <f>IF(AO$114=$B173,AO175,0)</f>
        <v>0</v>
      </c>
      <c r="AP180" s="72"/>
      <c r="AQ180" s="74">
        <f>IF(AQ$114=$B173,AQ175,0)</f>
        <v>0</v>
      </c>
      <c r="AR180" s="72"/>
      <c r="AS180" s="74">
        <f>IF(AS$114=$B173,AS175,0)</f>
        <v>0</v>
      </c>
      <c r="AT180" s="72"/>
      <c r="AU180" s="74">
        <f>IF(AU$114=$B173,AU175,0)</f>
        <v>0</v>
      </c>
      <c r="AV180" s="72"/>
      <c r="AW180" s="74">
        <f>IF(AW$114=$B173,AW175,0)</f>
        <v>0</v>
      </c>
      <c r="AX180" s="72"/>
      <c r="AY180" s="74">
        <f>IF(AY$114=$B173,AY175,0)</f>
        <v>0</v>
      </c>
      <c r="AZ180" s="72"/>
      <c r="BA180" s="74">
        <f>IF(BA$114=$B173,BA175,0)</f>
        <v>0</v>
      </c>
      <c r="BB180" s="72"/>
      <c r="BC180" s="72"/>
      <c r="BD180" s="72"/>
      <c r="BE180" s="72"/>
      <c r="BF180" s="72"/>
    </row>
    <row r="181" spans="1:258" ht="13.5" thickBot="1" x14ac:dyDescent="0.35">
      <c r="A181" s="72"/>
      <c r="B181" s="85" t="str">
        <f>"Total Tax Depreciation  -  "&amp;B173</f>
        <v>Total Tax Depreciation  -  2006</v>
      </c>
      <c r="C181" s="72"/>
      <c r="D181" s="72"/>
      <c r="E181" s="126">
        <f>E179+E180</f>
        <v>0</v>
      </c>
      <c r="F181" s="120"/>
      <c r="G181" s="126">
        <f>G179+G180</f>
        <v>0</v>
      </c>
      <c r="I181" s="126">
        <f>I179+I180</f>
        <v>0</v>
      </c>
      <c r="K181" s="126">
        <f>K179+K180</f>
        <v>0</v>
      </c>
      <c r="L181" s="120"/>
      <c r="M181" s="126">
        <f>M179+M180</f>
        <v>267565</v>
      </c>
      <c r="N181" s="120"/>
      <c r="O181" s="126">
        <f>O179+O180</f>
        <v>160264</v>
      </c>
      <c r="P181" s="120"/>
      <c r="Q181" s="126">
        <f>Q179+Q180</f>
        <v>0</v>
      </c>
      <c r="R181" s="120"/>
      <c r="S181" s="126">
        <f>S179+S180</f>
        <v>0</v>
      </c>
      <c r="T181" s="120"/>
      <c r="U181" s="126">
        <f>U179+U180</f>
        <v>0</v>
      </c>
      <c r="V181" s="120"/>
      <c r="W181" s="126">
        <f>W179+W180</f>
        <v>0</v>
      </c>
      <c r="X181" s="120"/>
      <c r="Y181" s="126">
        <f>Y179+Y180</f>
        <v>0</v>
      </c>
      <c r="Z181" s="120"/>
      <c r="AA181" s="126">
        <f>AA179+AA180</f>
        <v>0</v>
      </c>
      <c r="AB181" s="120"/>
      <c r="AC181" s="126">
        <f>AC179+AC180</f>
        <v>0</v>
      </c>
      <c r="AD181" s="120"/>
      <c r="AE181" s="126">
        <f>AE179+AE180</f>
        <v>0</v>
      </c>
      <c r="AF181" s="120"/>
      <c r="AG181" s="126">
        <f>AG179+AG180</f>
        <v>0</v>
      </c>
      <c r="AH181" s="120"/>
      <c r="AI181" s="126">
        <f>AI179+AI180</f>
        <v>0</v>
      </c>
      <c r="AJ181" s="120"/>
      <c r="AK181" s="126">
        <f>AK179+AK180</f>
        <v>0</v>
      </c>
      <c r="AL181" s="72"/>
      <c r="AM181" s="126">
        <f>AM179+AM180</f>
        <v>0</v>
      </c>
      <c r="AN181" s="72"/>
      <c r="AO181" s="126">
        <f>AO179+AO180</f>
        <v>0</v>
      </c>
      <c r="AP181" s="72"/>
      <c r="AQ181" s="126">
        <f>AQ179+AQ180</f>
        <v>0</v>
      </c>
      <c r="AR181" s="72"/>
      <c r="AS181" s="126">
        <f>AS179+AS180</f>
        <v>0</v>
      </c>
      <c r="AT181" s="72"/>
      <c r="AU181" s="126">
        <f>AU179+AU180</f>
        <v>0</v>
      </c>
      <c r="AV181" s="72"/>
      <c r="AW181" s="126">
        <f>AW179+AW180</f>
        <v>0</v>
      </c>
      <c r="AX181" s="72"/>
      <c r="AY181" s="126">
        <f>AY179+AY180</f>
        <v>0</v>
      </c>
      <c r="AZ181" s="72"/>
      <c r="BA181" s="126">
        <f>BA179+BA180</f>
        <v>0</v>
      </c>
      <c r="BB181" s="72"/>
      <c r="BC181" s="72"/>
      <c r="BD181" s="72"/>
      <c r="BE181" s="72"/>
      <c r="BF181" s="72"/>
      <c r="BG181" s="103"/>
    </row>
    <row r="182" spans="1:258" ht="13.5" thickTop="1" x14ac:dyDescent="0.3">
      <c r="A182" s="72"/>
      <c r="B182" s="72"/>
      <c r="C182" s="72"/>
      <c r="D182" s="72"/>
      <c r="E182" s="125"/>
      <c r="F182" s="120"/>
      <c r="G182" s="125"/>
      <c r="I182" s="125"/>
      <c r="K182" s="120"/>
      <c r="L182" s="120"/>
      <c r="M182" s="120"/>
      <c r="N182" s="120"/>
      <c r="O182" s="120"/>
      <c r="P182" s="120"/>
      <c r="Q182" s="120"/>
      <c r="R182" s="120"/>
      <c r="S182" s="120"/>
      <c r="T182" s="120"/>
      <c r="U182" s="120"/>
      <c r="V182" s="120"/>
      <c r="W182" s="120"/>
      <c r="X182" s="120"/>
      <c r="Y182" s="120"/>
      <c r="Z182" s="120"/>
      <c r="AA182" s="120"/>
      <c r="AB182" s="120"/>
      <c r="AC182" s="120"/>
      <c r="AD182" s="120"/>
      <c r="AE182" s="120"/>
      <c r="AF182" s="120"/>
      <c r="AG182" s="120"/>
      <c r="AH182" s="120"/>
      <c r="AI182" s="120"/>
      <c r="AJ182" s="120"/>
      <c r="AK182" s="120"/>
      <c r="AL182" s="72"/>
      <c r="AM182" s="120"/>
      <c r="AN182" s="72"/>
      <c r="AO182" s="120"/>
      <c r="AP182" s="72"/>
      <c r="AQ182" s="120"/>
      <c r="AR182" s="72"/>
      <c r="AS182" s="120"/>
      <c r="AT182" s="72"/>
      <c r="AU182" s="120"/>
      <c r="AV182" s="72"/>
      <c r="AW182" s="120"/>
      <c r="AX182" s="72"/>
      <c r="AY182" s="120"/>
      <c r="AZ182" s="72"/>
      <c r="BA182" s="120"/>
      <c r="BB182" s="72"/>
      <c r="BC182" s="72"/>
      <c r="BD182" s="72"/>
      <c r="BE182" s="72"/>
      <c r="BF182" s="72"/>
    </row>
    <row r="183" spans="1:258" x14ac:dyDescent="0.3">
      <c r="A183" s="72"/>
      <c r="B183" s="85"/>
      <c r="C183" s="72"/>
      <c r="D183" s="72"/>
      <c r="E183" s="120"/>
      <c r="F183" s="120"/>
      <c r="G183" s="120"/>
      <c r="I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0"/>
      <c r="AL183" s="72"/>
      <c r="AM183" s="120"/>
      <c r="AN183" s="72"/>
      <c r="AO183" s="120"/>
      <c r="AP183" s="72"/>
      <c r="AQ183" s="120"/>
      <c r="AR183" s="72"/>
      <c r="AS183" s="120"/>
      <c r="AT183" s="72"/>
      <c r="AU183" s="120"/>
      <c r="AV183" s="72"/>
      <c r="AW183" s="120"/>
      <c r="AX183" s="72"/>
      <c r="AY183" s="120"/>
      <c r="AZ183" s="72"/>
      <c r="BA183" s="120"/>
      <c r="BB183" s="72"/>
      <c r="BC183" s="72"/>
      <c r="BD183" s="72"/>
      <c r="BE183" s="72"/>
      <c r="BF183" s="72"/>
    </row>
    <row r="184" spans="1:258" x14ac:dyDescent="0.3">
      <c r="A184" s="72"/>
      <c r="B184" s="119">
        <v>2007</v>
      </c>
      <c r="C184" s="72"/>
      <c r="D184" s="72"/>
      <c r="E184" s="120"/>
      <c r="F184" s="120"/>
      <c r="G184" s="120"/>
      <c r="I184" s="120"/>
      <c r="K184" s="120"/>
      <c r="L184" s="120"/>
      <c r="M184" s="120"/>
      <c r="N184" s="120"/>
      <c r="O184" s="120"/>
      <c r="P184" s="120"/>
      <c r="Q184" s="120"/>
      <c r="R184" s="120"/>
      <c r="S184" s="120"/>
      <c r="T184" s="120"/>
      <c r="U184" s="120"/>
      <c r="V184" s="120"/>
      <c r="W184" s="120"/>
      <c r="X184" s="120"/>
      <c r="Y184" s="120"/>
      <c r="Z184" s="120"/>
      <c r="AA184" s="120"/>
      <c r="AB184" s="120"/>
      <c r="AC184" s="120"/>
      <c r="AD184" s="120"/>
      <c r="AE184" s="120"/>
      <c r="AF184" s="120"/>
      <c r="AG184" s="120"/>
      <c r="AH184" s="120"/>
      <c r="AI184" s="120"/>
      <c r="AJ184" s="120"/>
      <c r="AK184" s="120"/>
      <c r="AL184" s="72"/>
      <c r="AM184" s="120"/>
      <c r="AN184" s="72"/>
      <c r="AO184" s="120"/>
      <c r="AP184" s="72"/>
      <c r="AQ184" s="120"/>
      <c r="AR184" s="72"/>
      <c r="AS184" s="120"/>
      <c r="AT184" s="72"/>
      <c r="AU184" s="120"/>
      <c r="AV184" s="72"/>
      <c r="AW184" s="120"/>
      <c r="AX184" s="72"/>
      <c r="AY184" s="120"/>
      <c r="AZ184" s="72"/>
      <c r="BA184" s="120"/>
      <c r="BB184" s="72"/>
      <c r="BC184" s="72"/>
      <c r="BD184" s="72"/>
      <c r="BE184" s="72"/>
      <c r="BF184" s="72"/>
    </row>
    <row r="185" spans="1:258" x14ac:dyDescent="0.3">
      <c r="A185" s="72"/>
      <c r="B185" s="85" t="s">
        <v>2408</v>
      </c>
      <c r="C185" s="72"/>
      <c r="D185" s="72"/>
      <c r="E185" s="120">
        <f>IF(E$114&lt;=$B184,E$24,0)</f>
        <v>0</v>
      </c>
      <c r="F185" s="120"/>
      <c r="G185" s="120">
        <f>IF(G$114&lt;=$B184,G$24,0)</f>
        <v>0</v>
      </c>
      <c r="I185" s="120">
        <f>IF(I$114&lt;=$B184,I$24,0)</f>
        <v>0</v>
      </c>
      <c r="K185" s="120">
        <f>IF(K$114&lt;=$B184,K$24,0)</f>
        <v>0</v>
      </c>
      <c r="L185" s="120"/>
      <c r="M185" s="120">
        <f>IF(M$114&lt;=$B184,M$24,0)</f>
        <v>3706400.915</v>
      </c>
      <c r="N185" s="120"/>
      <c r="O185" s="120">
        <f>IF(O$114&lt;=$B184,O$24,0)</f>
        <v>4273710.8949999996</v>
      </c>
      <c r="P185" s="120"/>
      <c r="Q185" s="120">
        <f>IF(Q$114&lt;=$B184,Q$24,0)</f>
        <v>299228647.71000004</v>
      </c>
      <c r="R185" s="120"/>
      <c r="S185" s="120">
        <f>IF(S$114&lt;=$B184,S$24,0)</f>
        <v>0</v>
      </c>
      <c r="T185" s="120"/>
      <c r="U185" s="120">
        <f>IF(U$114&lt;=$B184,U$24,0)</f>
        <v>0</v>
      </c>
      <c r="V185" s="120"/>
      <c r="W185" s="120">
        <f>IF(W$114&lt;=$B184,W$24,0)</f>
        <v>0</v>
      </c>
      <c r="X185" s="120"/>
      <c r="Y185" s="120">
        <f>IF(Y$114&lt;=$B184,Y$24,0)</f>
        <v>0</v>
      </c>
      <c r="Z185" s="120"/>
      <c r="AA185" s="120">
        <f>IF(AA$114&lt;=$B184,AA$24,0)</f>
        <v>0</v>
      </c>
      <c r="AB185" s="120"/>
      <c r="AC185" s="120">
        <f>IF(AC$114&lt;=$B184,AC$24,0)</f>
        <v>0</v>
      </c>
      <c r="AD185" s="120"/>
      <c r="AE185" s="120">
        <f>IF(AE$114&lt;=$B184,AE$24,0)</f>
        <v>0</v>
      </c>
      <c r="AF185" s="120"/>
      <c r="AG185" s="120">
        <f>IF(AG$114&lt;=$B184,AG$24,0)</f>
        <v>0</v>
      </c>
      <c r="AH185" s="120"/>
      <c r="AI185" s="120">
        <f>IF(AI$114&lt;=$B184,AI$24,0)</f>
        <v>0</v>
      </c>
      <c r="AJ185" s="120"/>
      <c r="AK185" s="120">
        <f>IF(AK$114&lt;=$B184,AK$24,0)</f>
        <v>0</v>
      </c>
      <c r="AL185" s="72"/>
      <c r="AM185" s="120">
        <f>IF(AM$114&lt;=$B184,AM$24,0)</f>
        <v>0</v>
      </c>
      <c r="AN185" s="72"/>
      <c r="AO185" s="120">
        <f>IF(AO$114&lt;=$B184,AO$24,0)</f>
        <v>0</v>
      </c>
      <c r="AP185" s="72"/>
      <c r="AQ185" s="120">
        <f>IF(AQ$114&lt;=$B184,AQ$24,0)</f>
        <v>0</v>
      </c>
      <c r="AR185" s="72"/>
      <c r="AS185" s="120">
        <f>IF(AS$114&lt;=$B184,AS$24,0)</f>
        <v>0</v>
      </c>
      <c r="AT185" s="72"/>
      <c r="AU185" s="120">
        <f>IF(AU$114&lt;=$B184,AU$24,0)</f>
        <v>0</v>
      </c>
      <c r="AV185" s="72"/>
      <c r="AW185" s="120">
        <f>IF(AW$114&lt;=$B184,AW$24,0)</f>
        <v>0</v>
      </c>
      <c r="AX185" s="72"/>
      <c r="AY185" s="120">
        <f>IF(AY$114&lt;=$B184,AY$24,0)</f>
        <v>0</v>
      </c>
      <c r="AZ185" s="72"/>
      <c r="BA185" s="120">
        <f>IF(BA$114&lt;=$B184,BA$24,0)</f>
        <v>0</v>
      </c>
      <c r="BB185" s="72"/>
      <c r="BC185" s="72"/>
      <c r="BD185" s="72"/>
      <c r="BE185" s="72"/>
      <c r="BF185" s="72"/>
    </row>
    <row r="186" spans="1:258" x14ac:dyDescent="0.3">
      <c r="A186" s="72"/>
      <c r="B186" s="85" t="s">
        <v>2445</v>
      </c>
      <c r="C186" s="72"/>
      <c r="D186" s="72"/>
      <c r="E186" s="121">
        <f>ROUND(E185*E$12,0)</f>
        <v>0</v>
      </c>
      <c r="F186" s="120"/>
      <c r="G186" s="121">
        <f>ROUND(G185*G$12,0)</f>
        <v>0</v>
      </c>
      <c r="I186" s="121">
        <f>ROUND(I185*I$12,0)</f>
        <v>0</v>
      </c>
      <c r="K186" s="121">
        <f>ROUND(K185*K$12,0)</f>
        <v>0</v>
      </c>
      <c r="L186" s="120"/>
      <c r="M186" s="121">
        <f>ROUND(M185*M$12,0)</f>
        <v>0</v>
      </c>
      <c r="N186" s="120"/>
      <c r="O186" s="121">
        <f>ROUND(O185*O$12,0)</f>
        <v>0</v>
      </c>
      <c r="P186" s="120"/>
      <c r="Q186" s="121">
        <f>ROUND(Q185*Q$12,0)</f>
        <v>0</v>
      </c>
      <c r="R186" s="120"/>
      <c r="S186" s="121">
        <f>ROUND(S185*S$12,0)</f>
        <v>0</v>
      </c>
      <c r="T186" s="120"/>
      <c r="U186" s="121">
        <f>ROUND(U185*U$12,0)</f>
        <v>0</v>
      </c>
      <c r="V186" s="120"/>
      <c r="W186" s="121">
        <f>ROUND(W185*W$12,0)</f>
        <v>0</v>
      </c>
      <c r="X186" s="120"/>
      <c r="Y186" s="121">
        <f>ROUND(Y185*Y$12,0)</f>
        <v>0</v>
      </c>
      <c r="Z186" s="120"/>
      <c r="AA186" s="121">
        <f>ROUND(AA185*AA$12,0)</f>
        <v>0</v>
      </c>
      <c r="AB186" s="120"/>
      <c r="AC186" s="121">
        <f>ROUND(AC185*AC$12,0)</f>
        <v>0</v>
      </c>
      <c r="AD186" s="120"/>
      <c r="AE186" s="121">
        <f>ROUND(AE185*AE$12,0)</f>
        <v>0</v>
      </c>
      <c r="AF186" s="120"/>
      <c r="AG186" s="121">
        <f>ROUND(AG185*AG$12,0)</f>
        <v>0</v>
      </c>
      <c r="AH186" s="120"/>
      <c r="AI186" s="121">
        <f>ROUND(AI185*AI$12,0)</f>
        <v>0</v>
      </c>
      <c r="AJ186" s="120"/>
      <c r="AK186" s="121">
        <f>ROUND(AK185*AK$12,0)</f>
        <v>0</v>
      </c>
      <c r="AL186" s="72"/>
      <c r="AM186" s="121">
        <f>ROUND(AM185*AM$12,0)</f>
        <v>0</v>
      </c>
      <c r="AN186" s="72"/>
      <c r="AO186" s="121">
        <f>ROUND(AO185*AO$12,0)</f>
        <v>0</v>
      </c>
      <c r="AP186" s="72"/>
      <c r="AQ186" s="121">
        <f>ROUND(AQ185*AQ$12,0)</f>
        <v>0</v>
      </c>
      <c r="AR186" s="72"/>
      <c r="AS186" s="121">
        <f>ROUND(AS185*AS$12,0)</f>
        <v>0</v>
      </c>
      <c r="AT186" s="72"/>
      <c r="AU186" s="121">
        <f>ROUND(AU185*AU$12,0)</f>
        <v>0</v>
      </c>
      <c r="AV186" s="72"/>
      <c r="AW186" s="121">
        <f>ROUND(AW185*AW$12,0)</f>
        <v>0</v>
      </c>
      <c r="AX186" s="72"/>
      <c r="AY186" s="121">
        <f>ROUND(AY185*AY$12,0)</f>
        <v>0</v>
      </c>
      <c r="AZ186" s="72"/>
      <c r="BA186" s="121">
        <f>ROUND(BA185*BA$12,0)</f>
        <v>0</v>
      </c>
      <c r="BB186" s="72"/>
      <c r="BC186" s="72"/>
      <c r="BD186" s="72"/>
      <c r="BE186" s="72"/>
      <c r="BF186" s="72"/>
    </row>
    <row r="187" spans="1:258" s="109" customFormat="1" x14ac:dyDescent="0.3">
      <c r="A187" s="72"/>
      <c r="B187" s="85" t="s">
        <v>2446</v>
      </c>
      <c r="C187" s="72"/>
      <c r="D187" s="72"/>
      <c r="E187" s="120">
        <f>E185-E186</f>
        <v>0</v>
      </c>
      <c r="F187" s="120"/>
      <c r="G187" s="120">
        <f>G185-G186</f>
        <v>0</v>
      </c>
      <c r="H187" s="74"/>
      <c r="I187" s="120">
        <f>I185-I186</f>
        <v>0</v>
      </c>
      <c r="J187" s="74"/>
      <c r="K187" s="120">
        <f>K185-K186</f>
        <v>0</v>
      </c>
      <c r="L187" s="120"/>
      <c r="M187" s="120">
        <f>M185-M186</f>
        <v>3706400.915</v>
      </c>
      <c r="N187" s="120"/>
      <c r="O187" s="120">
        <f>O185-O186</f>
        <v>4273710.8949999996</v>
      </c>
      <c r="P187" s="120"/>
      <c r="Q187" s="120">
        <f>Q185-Q186</f>
        <v>299228647.71000004</v>
      </c>
      <c r="R187" s="120"/>
      <c r="S187" s="120">
        <f>S185-S186</f>
        <v>0</v>
      </c>
      <c r="T187" s="120"/>
      <c r="U187" s="120">
        <f>U185-U186</f>
        <v>0</v>
      </c>
      <c r="V187" s="120"/>
      <c r="W187" s="120">
        <f>W185-W186</f>
        <v>0</v>
      </c>
      <c r="X187" s="120"/>
      <c r="Y187" s="120">
        <f>Y185-Y186</f>
        <v>0</v>
      </c>
      <c r="Z187" s="120"/>
      <c r="AA187" s="120">
        <f>AA185-AA186</f>
        <v>0</v>
      </c>
      <c r="AB187" s="120"/>
      <c r="AC187" s="120">
        <f>AC185-AC186</f>
        <v>0</v>
      </c>
      <c r="AD187" s="120"/>
      <c r="AE187" s="120">
        <f>AE185-AE186</f>
        <v>0</v>
      </c>
      <c r="AF187" s="120"/>
      <c r="AG187" s="120">
        <f>AG185-AG186</f>
        <v>0</v>
      </c>
      <c r="AH187" s="120"/>
      <c r="AI187" s="120">
        <f>AI185-AI186</f>
        <v>0</v>
      </c>
      <c r="AJ187" s="120"/>
      <c r="AK187" s="120">
        <f>AK185-AK186</f>
        <v>0</v>
      </c>
      <c r="AL187" s="72"/>
      <c r="AM187" s="120">
        <f>AM185-AM186</f>
        <v>0</v>
      </c>
      <c r="AN187" s="72"/>
      <c r="AO187" s="120">
        <f>AO185-AO186</f>
        <v>0</v>
      </c>
      <c r="AP187" s="72"/>
      <c r="AQ187" s="120">
        <f>AQ185-AQ186</f>
        <v>0</v>
      </c>
      <c r="AR187" s="72"/>
      <c r="AS187" s="120">
        <f>AS185-AS186</f>
        <v>0</v>
      </c>
      <c r="AT187" s="72"/>
      <c r="AU187" s="120">
        <f>AU185-AU186</f>
        <v>0</v>
      </c>
      <c r="AV187" s="72"/>
      <c r="AW187" s="120">
        <f>AW185-AW186</f>
        <v>0</v>
      </c>
      <c r="AX187" s="72"/>
      <c r="AY187" s="120">
        <f>AY185-AY186</f>
        <v>0</v>
      </c>
      <c r="AZ187" s="72"/>
      <c r="BA187" s="120">
        <f>BA185-BA186</f>
        <v>0</v>
      </c>
      <c r="BB187" s="72"/>
      <c r="BC187" s="72"/>
      <c r="BD187" s="72"/>
      <c r="BE187" s="72"/>
      <c r="BF187" s="72"/>
      <c r="BG187" s="74"/>
      <c r="BH187" s="74"/>
      <c r="BI187" s="74"/>
      <c r="BJ187" s="72"/>
      <c r="BK187" s="72"/>
      <c r="BL187" s="72"/>
      <c r="BM187" s="72"/>
      <c r="BN187" s="72"/>
      <c r="BO187" s="72"/>
      <c r="BP187" s="72"/>
      <c r="BQ187" s="72"/>
      <c r="BR187" s="72"/>
      <c r="BS187" s="72"/>
      <c r="BT187" s="72"/>
      <c r="BU187" s="72"/>
      <c r="BV187" s="72"/>
      <c r="BW187" s="72"/>
      <c r="BX187" s="72"/>
      <c r="BY187" s="72"/>
      <c r="BZ187" s="72"/>
      <c r="CA187" s="72"/>
      <c r="CB187" s="72"/>
      <c r="CC187" s="72"/>
      <c r="CD187" s="72"/>
      <c r="CE187" s="72"/>
      <c r="CF187" s="72"/>
      <c r="CG187" s="72"/>
      <c r="CH187" s="72"/>
      <c r="CI187" s="72"/>
      <c r="CJ187" s="72"/>
      <c r="CK187" s="72"/>
      <c r="CL187" s="72"/>
      <c r="CM187" s="72"/>
      <c r="CN187" s="72"/>
      <c r="CO187" s="72"/>
      <c r="CP187" s="72"/>
      <c r="CQ187" s="72"/>
      <c r="CR187" s="72"/>
      <c r="CS187" s="72"/>
      <c r="CT187" s="72"/>
      <c r="CU187" s="72"/>
      <c r="CV187" s="72"/>
      <c r="CW187" s="72"/>
      <c r="CX187" s="72"/>
      <c r="CY187" s="72"/>
      <c r="CZ187" s="72"/>
      <c r="DA187" s="72"/>
      <c r="DB187" s="72"/>
      <c r="DC187" s="72"/>
      <c r="DD187" s="72"/>
      <c r="DE187" s="72"/>
      <c r="DF187" s="72"/>
      <c r="DG187" s="72"/>
      <c r="DH187" s="72"/>
      <c r="DI187" s="72"/>
      <c r="DJ187" s="72"/>
      <c r="DK187" s="72"/>
      <c r="DL187" s="72"/>
      <c r="DM187" s="72"/>
      <c r="DN187" s="72"/>
      <c r="DO187" s="72"/>
      <c r="DP187" s="72"/>
      <c r="DQ187" s="72"/>
      <c r="DR187" s="72"/>
      <c r="DS187" s="72"/>
      <c r="DT187" s="72"/>
      <c r="DU187" s="72"/>
      <c r="DV187" s="72"/>
      <c r="DW187" s="72"/>
      <c r="DX187" s="72"/>
      <c r="DY187" s="72"/>
      <c r="DZ187" s="72"/>
      <c r="EA187" s="72"/>
      <c r="EB187" s="72"/>
      <c r="EC187" s="72"/>
      <c r="ED187" s="72"/>
      <c r="EE187" s="72"/>
      <c r="EF187" s="72"/>
      <c r="EG187" s="72"/>
      <c r="EH187" s="72"/>
      <c r="EI187" s="72"/>
      <c r="EJ187" s="72"/>
      <c r="EK187" s="72"/>
      <c r="EL187" s="72"/>
      <c r="EM187" s="72"/>
      <c r="EN187" s="72"/>
      <c r="EO187" s="72"/>
      <c r="EP187" s="72"/>
      <c r="EQ187" s="72"/>
      <c r="ER187" s="72"/>
      <c r="ES187" s="72"/>
      <c r="ET187" s="72"/>
      <c r="EU187" s="72"/>
      <c r="EV187" s="72"/>
      <c r="EW187" s="72"/>
      <c r="EX187" s="72"/>
      <c r="EY187" s="72"/>
      <c r="EZ187" s="72"/>
      <c r="FA187" s="72"/>
      <c r="FB187" s="72"/>
      <c r="FC187" s="72"/>
      <c r="FD187" s="72"/>
      <c r="FE187" s="72"/>
      <c r="FF187" s="72"/>
      <c r="FG187" s="72"/>
      <c r="FH187" s="72"/>
      <c r="FI187" s="72"/>
      <c r="FJ187" s="72"/>
      <c r="FK187" s="72"/>
      <c r="FL187" s="72"/>
      <c r="FM187" s="72"/>
      <c r="FN187" s="72"/>
      <c r="FO187" s="72"/>
      <c r="FP187" s="72"/>
      <c r="FQ187" s="72"/>
      <c r="FR187" s="72"/>
      <c r="FS187" s="72"/>
      <c r="FT187" s="72"/>
      <c r="FU187" s="72"/>
      <c r="FV187" s="72"/>
      <c r="FW187" s="72"/>
      <c r="FX187" s="72"/>
      <c r="FY187" s="72"/>
      <c r="FZ187" s="72"/>
      <c r="GA187" s="72"/>
      <c r="GB187" s="72"/>
      <c r="GC187" s="72"/>
      <c r="GD187" s="72"/>
      <c r="GE187" s="72"/>
      <c r="GF187" s="72"/>
      <c r="GG187" s="72"/>
      <c r="GH187" s="72"/>
      <c r="GI187" s="72"/>
      <c r="GJ187" s="72"/>
      <c r="GK187" s="72"/>
      <c r="GL187" s="72"/>
      <c r="GM187" s="72"/>
      <c r="GN187" s="72"/>
      <c r="GO187" s="72"/>
      <c r="GP187" s="72"/>
      <c r="GQ187" s="72"/>
      <c r="GR187" s="72"/>
      <c r="GS187" s="72"/>
      <c r="GT187" s="72"/>
      <c r="GU187" s="72"/>
      <c r="GV187" s="72"/>
      <c r="GW187" s="72"/>
      <c r="GX187" s="72"/>
      <c r="GY187" s="72"/>
      <c r="GZ187" s="72"/>
      <c r="HA187" s="72"/>
      <c r="HB187" s="72"/>
      <c r="HC187" s="72"/>
      <c r="HD187" s="72"/>
      <c r="HE187" s="72"/>
      <c r="HF187" s="72"/>
      <c r="HG187" s="72"/>
      <c r="HH187" s="72"/>
      <c r="HI187" s="72"/>
      <c r="HJ187" s="72"/>
      <c r="HK187" s="72"/>
      <c r="HL187" s="72"/>
      <c r="HM187" s="72"/>
      <c r="HN187" s="72"/>
      <c r="HO187" s="72"/>
      <c r="HP187" s="72"/>
      <c r="HQ187" s="72"/>
      <c r="HR187" s="72"/>
      <c r="HS187" s="72"/>
      <c r="HT187" s="72"/>
      <c r="HU187" s="72"/>
      <c r="HV187" s="72"/>
      <c r="HW187" s="72"/>
      <c r="HX187" s="72"/>
      <c r="HY187" s="72"/>
      <c r="HZ187" s="72"/>
      <c r="IA187" s="72"/>
      <c r="IB187" s="72"/>
      <c r="IC187" s="72"/>
      <c r="ID187" s="72"/>
      <c r="IE187" s="72"/>
      <c r="IF187" s="72"/>
      <c r="IG187" s="72"/>
      <c r="IH187" s="72"/>
      <c r="II187" s="72"/>
      <c r="IJ187" s="72"/>
      <c r="IK187" s="72"/>
      <c r="IL187" s="72"/>
      <c r="IM187" s="72"/>
      <c r="IN187" s="72"/>
      <c r="IO187" s="72"/>
      <c r="IP187" s="72"/>
      <c r="IQ187" s="72"/>
      <c r="IR187" s="72"/>
      <c r="IS187" s="72"/>
      <c r="IT187" s="72"/>
      <c r="IU187" s="72"/>
      <c r="IV187" s="72"/>
      <c r="IW187" s="72"/>
      <c r="IX187" s="72"/>
    </row>
    <row r="188" spans="1:258" x14ac:dyDescent="0.3">
      <c r="A188" s="109"/>
      <c r="B188" s="122" t="s">
        <v>2447</v>
      </c>
      <c r="C188" s="109"/>
      <c r="D188" s="109"/>
      <c r="E188" s="123">
        <f>IF($B184-E$8&lt;0,0,LOOKUP($B184-(E$8-1),$C$399:$C$420,$E$399:$E$420))</f>
        <v>4.888E-2</v>
      </c>
      <c r="F188" s="109"/>
      <c r="G188" s="123">
        <f>IF($B184-G$8&lt;0,0,LOOKUP($B184-(G$8-1),$C$399:$C$420,$E$399:$E$420))</f>
        <v>5.2850000000000001E-2</v>
      </c>
      <c r="H188" s="124"/>
      <c r="I188" s="123">
        <f>IF($B184-I$8&lt;0,0,LOOKUP($B184-(I$8-1),$C$399:$C$420,$E$399:$E$420))</f>
        <v>5.713E-2</v>
      </c>
      <c r="J188" s="124"/>
      <c r="K188" s="123">
        <f>IF($B184-K$8&lt;0,0,LOOKUP($B184-(K$8-1),$C$399:$C$420,$E$399:$E$420))</f>
        <v>6.1769999999999999E-2</v>
      </c>
      <c r="L188" s="124"/>
      <c r="M188" s="123">
        <f>IF($B184-M$8&lt;0,0,LOOKUP($B184-(M$8-1),$C$399:$C$420,$E$399:$E$420))</f>
        <v>6.6769999999999996E-2</v>
      </c>
      <c r="N188" s="109"/>
      <c r="O188" s="123">
        <f>IF($B184-O$8&lt;0,0,LOOKUP($B184-(O$8-1),$C$399:$C$420,$E$399:$E$420))</f>
        <v>7.2190000000000004E-2</v>
      </c>
      <c r="P188" s="124"/>
      <c r="Q188" s="123">
        <f>IF($B184-Q$8&lt;0,0,LOOKUP($B184-(Q$8-1),$C$399:$C$420,$E$399:$E$420))</f>
        <v>3.7499999999999999E-2</v>
      </c>
      <c r="R188" s="124"/>
      <c r="S188" s="123">
        <f>IF($B184-S$8&lt;0,0,LOOKUP($B184-(S$8-1),$C$399:$C$420,$E$399:$E$420))</f>
        <v>0</v>
      </c>
      <c r="T188" s="124"/>
      <c r="U188" s="123">
        <f>IF($B184-U$8&lt;0,0,LOOKUP($B184-(U$8-1),$C$399:$C$420,$E$399:$E$420))</f>
        <v>0</v>
      </c>
      <c r="V188" s="124"/>
      <c r="W188" s="123">
        <f>IF($B184-W$8&lt;0,0,LOOKUP($B184-(W$8-1),$C$399:$C$420,$E$399:$E$420))</f>
        <v>0</v>
      </c>
      <c r="X188" s="109"/>
      <c r="Y188" s="123">
        <f>IF($B184-Y$8&lt;0,0,LOOKUP($B184-(Y$8-1),$C$399:$C$420,$E$399:$E$420))</f>
        <v>0</v>
      </c>
      <c r="Z188" s="124"/>
      <c r="AA188" s="123">
        <f>IF($B184-AA$8&lt;0,0,LOOKUP($B184-(AA$8-1),$C$399:$C$420,$E$399:$E$420))</f>
        <v>0</v>
      </c>
      <c r="AB188" s="124"/>
      <c r="AC188" s="123">
        <f>IF($B184-AC$8&lt;0,0,LOOKUP($B184-(AC$8-1),$C$399:$C$420,$E$399:$E$420))</f>
        <v>0</v>
      </c>
      <c r="AD188" s="124"/>
      <c r="AE188" s="123">
        <f>IF($B184-AE$8&lt;0,0,LOOKUP($B184-(AE$8-1),$C$399:$C$420,$E$399:$E$420))</f>
        <v>0</v>
      </c>
      <c r="AF188" s="124"/>
      <c r="AG188" s="123">
        <f>IF($B184-AG$8&lt;0,0,LOOKUP($B184-(AG$8-1),$C$399:$C$420,$E$399:$E$420))</f>
        <v>0</v>
      </c>
      <c r="AH188" s="109"/>
      <c r="AI188" s="123">
        <f>IF($B184-AI$8&lt;0,0,LOOKUP($B184-(AI$8-1),$C$399:$C$420,$E$399:$E$420))</f>
        <v>0</v>
      </c>
      <c r="AJ188" s="109"/>
      <c r="AK188" s="123">
        <f>IF($B184-AK$8&lt;0,0,LOOKUP($B184-(AK$8-1),$C$399:$C$420,$E$399:$E$420))</f>
        <v>0</v>
      </c>
      <c r="AL188" s="109"/>
      <c r="AM188" s="123">
        <f>IF($B184-AM$8&lt;0,0,LOOKUP($B184-(AM$8-1),$C$399:$C$420,$E$399:$E$420))</f>
        <v>0</v>
      </c>
      <c r="AN188" s="109"/>
      <c r="AO188" s="123">
        <f>IF($B184-AO$8&lt;0,0,LOOKUP($B184-(AO$8-1),$C$399:$C$420,$E$399:$E$420))</f>
        <v>0</v>
      </c>
      <c r="AP188" s="109"/>
      <c r="AQ188" s="123">
        <f>IF($B184-AQ$8&lt;0,0,LOOKUP($B184-(AQ$8-1),$C$399:$C$420,$E$399:$E$420))</f>
        <v>0</v>
      </c>
      <c r="AR188" s="109"/>
      <c r="AS188" s="123">
        <f>IF($B184-AS$8&lt;0,0,LOOKUP($B184-(AS$8-1),$C$399:$C$420,$E$399:$E$420))</f>
        <v>0</v>
      </c>
      <c r="AT188" s="109"/>
      <c r="AU188" s="123">
        <f>IF($B184-AU$8&lt;0,0,LOOKUP($B184-(AU$8-1),$C$399:$C$420,$E$399:$E$420))</f>
        <v>0</v>
      </c>
      <c r="AV188" s="109"/>
      <c r="AW188" s="123">
        <f>IF($B184-AW$8&lt;0,0,LOOKUP($B184-(AW$8-1),$C$399:$C$420,$E$399:$E$420))</f>
        <v>0</v>
      </c>
      <c r="AX188" s="109"/>
      <c r="AY188" s="123">
        <f>IF($B184-AY$8&lt;0,0,LOOKUP($B184-(AY$8-1),$C$399:$C$420,$E$399:$E$420))</f>
        <v>0</v>
      </c>
      <c r="AZ188" s="109"/>
      <c r="BA188" s="123">
        <f>IF($B184-BA$8&lt;0,0,LOOKUP($B184-(BA$8-1),$C$399:$C$420,$E$399:$E$420))</f>
        <v>0</v>
      </c>
      <c r="BB188" s="109"/>
      <c r="BC188" s="109"/>
      <c r="BD188" s="109"/>
      <c r="BE188" s="109"/>
      <c r="BF188" s="109"/>
      <c r="BG188" s="124"/>
      <c r="BH188" s="124"/>
      <c r="BI188" s="124"/>
      <c r="BJ188" s="109"/>
      <c r="BK188" s="109"/>
      <c r="BL188" s="109"/>
      <c r="BM188" s="109"/>
      <c r="BN188" s="109"/>
      <c r="BO188" s="109"/>
      <c r="BP188" s="109"/>
      <c r="BQ188" s="109"/>
      <c r="BR188" s="109"/>
      <c r="BS188" s="109"/>
      <c r="BT188" s="109"/>
      <c r="BU188" s="109"/>
      <c r="BV188" s="109"/>
      <c r="BW188" s="109"/>
      <c r="BX188" s="109"/>
      <c r="BY188" s="109"/>
      <c r="BZ188" s="109"/>
      <c r="CA188" s="109"/>
      <c r="CB188" s="109"/>
      <c r="CC188" s="109"/>
      <c r="CD188" s="109"/>
      <c r="CE188" s="109"/>
      <c r="CF188" s="109"/>
      <c r="CG188" s="109"/>
      <c r="CH188" s="109"/>
      <c r="CI188" s="109"/>
      <c r="CJ188" s="109"/>
      <c r="CK188" s="109"/>
      <c r="CL188" s="109"/>
      <c r="CM188" s="109"/>
      <c r="CN188" s="109"/>
      <c r="CO188" s="109"/>
      <c r="CP188" s="109"/>
      <c r="CQ188" s="109"/>
      <c r="CR188" s="109"/>
      <c r="CS188" s="109"/>
      <c r="CT188" s="109"/>
      <c r="CU188" s="109"/>
      <c r="CV188" s="109"/>
      <c r="CW188" s="109"/>
      <c r="CX188" s="109"/>
      <c r="CY188" s="109"/>
      <c r="CZ188" s="109"/>
      <c r="DA188" s="109"/>
      <c r="DB188" s="109"/>
      <c r="DC188" s="109"/>
      <c r="DD188" s="109"/>
      <c r="DE188" s="109"/>
      <c r="DF188" s="109"/>
      <c r="DG188" s="109"/>
      <c r="DH188" s="109"/>
      <c r="DI188" s="109"/>
      <c r="DJ188" s="109"/>
      <c r="DK188" s="109"/>
      <c r="DL188" s="109"/>
      <c r="DM188" s="109"/>
      <c r="DN188" s="109"/>
      <c r="DO188" s="109"/>
      <c r="DP188" s="109"/>
      <c r="DQ188" s="109"/>
      <c r="DR188" s="109"/>
      <c r="DS188" s="109"/>
      <c r="DT188" s="109"/>
      <c r="DU188" s="109"/>
      <c r="DV188" s="109"/>
      <c r="DW188" s="109"/>
      <c r="DX188" s="109"/>
      <c r="DY188" s="109"/>
      <c r="DZ188" s="109"/>
      <c r="EA188" s="109"/>
      <c r="EB188" s="109"/>
      <c r="EC188" s="109"/>
      <c r="ED188" s="109"/>
      <c r="EE188" s="109"/>
      <c r="EF188" s="109"/>
      <c r="EG188" s="109"/>
      <c r="EH188" s="109"/>
      <c r="EI188" s="109"/>
      <c r="EJ188" s="109"/>
      <c r="EK188" s="109"/>
      <c r="EL188" s="109"/>
      <c r="EM188" s="109"/>
      <c r="EN188" s="109"/>
      <c r="EO188" s="109"/>
      <c r="EP188" s="109"/>
      <c r="EQ188" s="109"/>
      <c r="ER188" s="109"/>
      <c r="ES188" s="109"/>
      <c r="ET188" s="109"/>
      <c r="EU188" s="109"/>
      <c r="EV188" s="109"/>
      <c r="EW188" s="109"/>
      <c r="EX188" s="109"/>
      <c r="EY188" s="109"/>
      <c r="EZ188" s="109"/>
      <c r="FA188" s="109"/>
      <c r="FB188" s="109"/>
      <c r="FC188" s="109"/>
      <c r="FD188" s="109"/>
      <c r="FE188" s="109"/>
      <c r="FF188" s="109"/>
      <c r="FG188" s="109"/>
      <c r="FH188" s="109"/>
      <c r="FI188" s="109"/>
      <c r="FJ188" s="109"/>
      <c r="FK188" s="109"/>
      <c r="FL188" s="109"/>
      <c r="FM188" s="109"/>
      <c r="FN188" s="109"/>
      <c r="FO188" s="109"/>
      <c r="FP188" s="109"/>
      <c r="FQ188" s="109"/>
      <c r="FR188" s="109"/>
      <c r="FS188" s="109"/>
      <c r="FT188" s="109"/>
      <c r="FU188" s="109"/>
      <c r="FV188" s="109"/>
      <c r="FW188" s="109"/>
      <c r="FX188" s="109"/>
      <c r="FY188" s="109"/>
      <c r="FZ188" s="109"/>
      <c r="GA188" s="109"/>
      <c r="GB188" s="109"/>
      <c r="GC188" s="109"/>
      <c r="GD188" s="109"/>
      <c r="GE188" s="109"/>
      <c r="GF188" s="109"/>
      <c r="GG188" s="109"/>
      <c r="GH188" s="109"/>
      <c r="GI188" s="109"/>
      <c r="GJ188" s="109"/>
      <c r="GK188" s="109"/>
      <c r="GL188" s="109"/>
      <c r="GM188" s="109"/>
      <c r="GN188" s="109"/>
      <c r="GO188" s="109"/>
      <c r="GP188" s="109"/>
      <c r="GQ188" s="109"/>
      <c r="GR188" s="109"/>
      <c r="GS188" s="109"/>
      <c r="GT188" s="109"/>
      <c r="GU188" s="109"/>
      <c r="GV188" s="109"/>
      <c r="GW188" s="109"/>
      <c r="GX188" s="109"/>
      <c r="GY188" s="109"/>
      <c r="GZ188" s="109"/>
      <c r="HA188" s="109"/>
      <c r="HB188" s="109"/>
      <c r="HC188" s="109"/>
      <c r="HD188" s="109"/>
      <c r="HE188" s="109"/>
      <c r="HF188" s="109"/>
      <c r="HG188" s="109"/>
      <c r="HH188" s="109"/>
      <c r="HI188" s="109"/>
      <c r="HJ188" s="109"/>
      <c r="HK188" s="109"/>
      <c r="HL188" s="109"/>
      <c r="HM188" s="109"/>
      <c r="HN188" s="109"/>
      <c r="HO188" s="109"/>
      <c r="HP188" s="109"/>
      <c r="HQ188" s="109"/>
      <c r="HR188" s="109"/>
      <c r="HS188" s="109"/>
      <c r="HT188" s="109"/>
      <c r="HU188" s="109"/>
      <c r="HV188" s="109"/>
      <c r="HW188" s="109"/>
      <c r="HX188" s="109"/>
      <c r="HY188" s="109"/>
      <c r="HZ188" s="109"/>
      <c r="IA188" s="109"/>
      <c r="IB188" s="109"/>
      <c r="IC188" s="109"/>
      <c r="ID188" s="109"/>
      <c r="IE188" s="109"/>
      <c r="IF188" s="109"/>
      <c r="IG188" s="109"/>
      <c r="IH188" s="109"/>
      <c r="II188" s="109"/>
      <c r="IJ188" s="109"/>
      <c r="IK188" s="109"/>
      <c r="IL188" s="109"/>
      <c r="IM188" s="109"/>
      <c r="IN188" s="109"/>
      <c r="IO188" s="109"/>
      <c r="IP188" s="109"/>
      <c r="IQ188" s="109"/>
      <c r="IR188" s="109"/>
      <c r="IS188" s="109"/>
      <c r="IT188" s="109"/>
      <c r="IU188" s="109"/>
      <c r="IV188" s="109"/>
      <c r="IW188" s="109"/>
      <c r="IX188" s="109"/>
    </row>
    <row r="189" spans="1:258" x14ac:dyDescent="0.3">
      <c r="A189" s="72"/>
      <c r="B189" s="72"/>
      <c r="C189" s="72"/>
      <c r="D189" s="72"/>
      <c r="E189" s="125"/>
      <c r="F189" s="120"/>
      <c r="G189" s="125"/>
      <c r="I189" s="125"/>
      <c r="K189" s="125"/>
      <c r="L189" s="120"/>
      <c r="M189" s="125"/>
      <c r="N189" s="120"/>
      <c r="O189" s="125"/>
      <c r="P189" s="120"/>
      <c r="Q189" s="125"/>
      <c r="R189" s="120"/>
      <c r="S189" s="125"/>
      <c r="T189" s="120"/>
      <c r="U189" s="125"/>
      <c r="V189" s="120"/>
      <c r="W189" s="125"/>
      <c r="X189" s="120"/>
      <c r="Y189" s="125"/>
      <c r="Z189" s="120"/>
      <c r="AA189" s="125"/>
      <c r="AB189" s="120"/>
      <c r="AC189" s="125"/>
      <c r="AD189" s="120"/>
      <c r="AE189" s="125"/>
      <c r="AF189" s="120"/>
      <c r="AG189" s="125"/>
      <c r="AH189" s="120"/>
      <c r="AI189" s="125"/>
      <c r="AJ189" s="120"/>
      <c r="AK189" s="125"/>
      <c r="AL189" s="72"/>
      <c r="AM189" s="125"/>
      <c r="AN189" s="72"/>
      <c r="AO189" s="125"/>
      <c r="AP189" s="72"/>
      <c r="AQ189" s="125"/>
      <c r="AR189" s="72"/>
      <c r="AS189" s="125"/>
      <c r="AT189" s="72"/>
      <c r="AU189" s="125"/>
      <c r="AV189" s="72"/>
      <c r="AW189" s="125"/>
      <c r="AX189" s="72"/>
      <c r="AY189" s="125"/>
      <c r="AZ189" s="72"/>
      <c r="BA189" s="125"/>
      <c r="BB189" s="72"/>
      <c r="BC189" s="72"/>
      <c r="BD189" s="72"/>
      <c r="BE189" s="72"/>
      <c r="BF189" s="72"/>
    </row>
    <row r="190" spans="1:258" x14ac:dyDescent="0.3">
      <c r="A190" s="72"/>
      <c r="B190" s="85" t="s">
        <v>2448</v>
      </c>
      <c r="C190" s="72"/>
      <c r="D190" s="72"/>
      <c r="E190" s="120">
        <f>ROUND((E185-E186)*E188,0)</f>
        <v>0</v>
      </c>
      <c r="F190" s="120"/>
      <c r="G190" s="120">
        <f>ROUND((G185-G186)*G188,0)</f>
        <v>0</v>
      </c>
      <c r="I190" s="120">
        <f>ROUND((I185-I186)*I188,0)</f>
        <v>0</v>
      </c>
      <c r="K190" s="120">
        <f>ROUND((K185-K186)*K188,0)</f>
        <v>0</v>
      </c>
      <c r="L190" s="120"/>
      <c r="M190" s="120">
        <f>ROUND((M185-M186)*M188,0)</f>
        <v>247476</v>
      </c>
      <c r="N190" s="120"/>
      <c r="O190" s="120">
        <f>ROUND((O185-O186)*O188,0)</f>
        <v>308519</v>
      </c>
      <c r="P190" s="120"/>
      <c r="Q190" s="120">
        <f>ROUND((Q185-Q186)*Q188,0)</f>
        <v>11221074</v>
      </c>
      <c r="R190" s="120"/>
      <c r="S190" s="120">
        <f>ROUND((S185-S186)*S188,0)</f>
        <v>0</v>
      </c>
      <c r="T190" s="120"/>
      <c r="U190" s="120">
        <f>ROUND((U185-U186)*U188,0)</f>
        <v>0</v>
      </c>
      <c r="V190" s="120"/>
      <c r="W190" s="120">
        <f>ROUND((W185-W186)*W188,0)</f>
        <v>0</v>
      </c>
      <c r="X190" s="120"/>
      <c r="Y190" s="120">
        <f>ROUND((Y185-Y186)*Y188,0)</f>
        <v>0</v>
      </c>
      <c r="Z190" s="120"/>
      <c r="AA190" s="120">
        <f>ROUND((AA185-AA186)*AA188,0)</f>
        <v>0</v>
      </c>
      <c r="AB190" s="120"/>
      <c r="AC190" s="120">
        <f>ROUND((AC185-AC186)*AC188,0)</f>
        <v>0</v>
      </c>
      <c r="AD190" s="120"/>
      <c r="AE190" s="120">
        <f>ROUND((AE185-AE186)*AE188,0)</f>
        <v>0</v>
      </c>
      <c r="AF190" s="120"/>
      <c r="AG190" s="120">
        <f>ROUND((AG185-AG186)*AG188,0)</f>
        <v>0</v>
      </c>
      <c r="AH190" s="120"/>
      <c r="AI190" s="120">
        <f>ROUND((AI185-AI186)*AI188,0)</f>
        <v>0</v>
      </c>
      <c r="AJ190" s="120"/>
      <c r="AK190" s="120">
        <f>ROUND((AK185-AK186)*AK188,0)</f>
        <v>0</v>
      </c>
      <c r="AL190" s="72"/>
      <c r="AM190" s="120">
        <f>ROUND((AM185-AM186)*AM188,0)</f>
        <v>0</v>
      </c>
      <c r="AN190" s="72"/>
      <c r="AO190" s="120">
        <f>ROUND((AO185-AO186)*AO188,0)</f>
        <v>0</v>
      </c>
      <c r="AP190" s="72"/>
      <c r="AQ190" s="120">
        <f>ROUND((AQ185-AQ186)*AQ188,0)</f>
        <v>0</v>
      </c>
      <c r="AR190" s="72"/>
      <c r="AS190" s="120">
        <f>ROUND((AS185-AS186)*AS188,0)</f>
        <v>0</v>
      </c>
      <c r="AT190" s="72"/>
      <c r="AU190" s="120">
        <f>ROUND((AU185-AU186)*AU188,0)</f>
        <v>0</v>
      </c>
      <c r="AV190" s="72"/>
      <c r="AW190" s="120">
        <f>ROUND((AW185-AW186)*AW188,0)</f>
        <v>0</v>
      </c>
      <c r="AX190" s="72"/>
      <c r="AY190" s="120">
        <f>ROUND((AY185-AY186)*AY188,0)</f>
        <v>0</v>
      </c>
      <c r="AZ190" s="72"/>
      <c r="BA190" s="120">
        <f>ROUND((BA185-BA186)*BA188,0)</f>
        <v>0</v>
      </c>
      <c r="BB190" s="72"/>
      <c r="BC190" s="72"/>
      <c r="BD190" s="72"/>
      <c r="BE190" s="72"/>
      <c r="BF190" s="72"/>
    </row>
    <row r="191" spans="1:258" x14ac:dyDescent="0.3">
      <c r="A191" s="72"/>
      <c r="B191" s="85" t="s">
        <v>2449</v>
      </c>
      <c r="C191" s="72"/>
      <c r="D191" s="72"/>
      <c r="E191" s="74">
        <f>IF(E$114=$B184,E186,0)</f>
        <v>0</v>
      </c>
      <c r="F191" s="120"/>
      <c r="G191" s="74">
        <f>IF(G$114=$B184,G186,0)</f>
        <v>0</v>
      </c>
      <c r="I191" s="74">
        <f>IF(I$114=$B184,I186,0)</f>
        <v>0</v>
      </c>
      <c r="K191" s="74">
        <f>IF(K$114=$B184,K186,0)</f>
        <v>0</v>
      </c>
      <c r="L191" s="120"/>
      <c r="M191" s="74">
        <f>IF(M$114=$B184,M186,0)</f>
        <v>0</v>
      </c>
      <c r="N191" s="120"/>
      <c r="O191" s="74">
        <f>IF(O$114=$B184,O186,0)</f>
        <v>0</v>
      </c>
      <c r="P191" s="120"/>
      <c r="Q191" s="74">
        <f>IF(Q$114=$B184,Q186,0)</f>
        <v>0</v>
      </c>
      <c r="R191" s="120"/>
      <c r="S191" s="74">
        <f>IF(S$114=$B184,S186,0)</f>
        <v>0</v>
      </c>
      <c r="T191" s="120"/>
      <c r="U191" s="74">
        <f>IF(U$114=$B184,U186,0)</f>
        <v>0</v>
      </c>
      <c r="V191" s="120"/>
      <c r="W191" s="74">
        <f>IF(W$114=$B184,W186,0)</f>
        <v>0</v>
      </c>
      <c r="X191" s="120"/>
      <c r="Y191" s="74">
        <f>IF(Y$114=$B184,Y186,0)</f>
        <v>0</v>
      </c>
      <c r="Z191" s="120"/>
      <c r="AA191" s="74">
        <f>IF(AA$114=$B184,AA186,0)</f>
        <v>0</v>
      </c>
      <c r="AB191" s="120"/>
      <c r="AC191" s="74">
        <f>IF(AC$114=$B184,AC186,0)</f>
        <v>0</v>
      </c>
      <c r="AD191" s="120"/>
      <c r="AE191" s="74">
        <f>IF(AE$114=$B184,AE186,0)</f>
        <v>0</v>
      </c>
      <c r="AF191" s="120"/>
      <c r="AG191" s="74">
        <f>IF(AG$114=$B184,AG186,0)</f>
        <v>0</v>
      </c>
      <c r="AH191" s="120"/>
      <c r="AI191" s="74">
        <f>IF(AI$114=$B184,AI186,0)</f>
        <v>0</v>
      </c>
      <c r="AJ191" s="120"/>
      <c r="AK191" s="74">
        <f>IF(AK$114=$B184,AK186,0)</f>
        <v>0</v>
      </c>
      <c r="AL191" s="72"/>
      <c r="AM191" s="74">
        <f>IF(AM$114=$B184,AM186,0)</f>
        <v>0</v>
      </c>
      <c r="AN191" s="72"/>
      <c r="AO191" s="74">
        <f>IF(AO$114=$B184,AO186,0)</f>
        <v>0</v>
      </c>
      <c r="AP191" s="72"/>
      <c r="AQ191" s="74">
        <f>IF(AQ$114=$B184,AQ186,0)</f>
        <v>0</v>
      </c>
      <c r="AR191" s="72"/>
      <c r="AS191" s="74">
        <f>IF(AS$114=$B184,AS186,0)</f>
        <v>0</v>
      </c>
      <c r="AT191" s="72"/>
      <c r="AU191" s="74">
        <f>IF(AU$114=$B184,AU186,0)</f>
        <v>0</v>
      </c>
      <c r="AV191" s="72"/>
      <c r="AW191" s="74">
        <f>IF(AW$114=$B184,AW186,0)</f>
        <v>0</v>
      </c>
      <c r="AX191" s="72"/>
      <c r="AY191" s="74">
        <f>IF(AY$114=$B184,AY186,0)</f>
        <v>0</v>
      </c>
      <c r="AZ191" s="72"/>
      <c r="BA191" s="74">
        <f>IF(BA$114=$B184,BA186,0)</f>
        <v>0</v>
      </c>
      <c r="BB191" s="72"/>
      <c r="BC191" s="72"/>
      <c r="BD191" s="72"/>
      <c r="BE191" s="72"/>
      <c r="BF191" s="72"/>
    </row>
    <row r="192" spans="1:258" ht="13.5" thickBot="1" x14ac:dyDescent="0.35">
      <c r="A192" s="72"/>
      <c r="B192" s="85" t="str">
        <f>"Total Tax Depreciation  -  "&amp;B184</f>
        <v>Total Tax Depreciation  -  2007</v>
      </c>
      <c r="C192" s="72"/>
      <c r="D192" s="72"/>
      <c r="E192" s="126">
        <f>E190+E191</f>
        <v>0</v>
      </c>
      <c r="F192" s="120"/>
      <c r="G192" s="126">
        <f>G190+G191</f>
        <v>0</v>
      </c>
      <c r="I192" s="126">
        <f>I190+I191</f>
        <v>0</v>
      </c>
      <c r="K192" s="126">
        <f>K190+K191</f>
        <v>0</v>
      </c>
      <c r="L192" s="120"/>
      <c r="M192" s="126">
        <f>M190+M191</f>
        <v>247476</v>
      </c>
      <c r="N192" s="120"/>
      <c r="O192" s="126">
        <f>O190+O191</f>
        <v>308519</v>
      </c>
      <c r="P192" s="120"/>
      <c r="Q192" s="126">
        <f>Q190+Q191</f>
        <v>11221074</v>
      </c>
      <c r="R192" s="120"/>
      <c r="S192" s="126">
        <f>S190+S191</f>
        <v>0</v>
      </c>
      <c r="T192" s="120"/>
      <c r="U192" s="126">
        <f>U190+U191</f>
        <v>0</v>
      </c>
      <c r="V192" s="120"/>
      <c r="W192" s="126">
        <f>W190+W191</f>
        <v>0</v>
      </c>
      <c r="X192" s="120"/>
      <c r="Y192" s="126">
        <f>Y190+Y191</f>
        <v>0</v>
      </c>
      <c r="Z192" s="120"/>
      <c r="AA192" s="126">
        <f>AA190+AA191</f>
        <v>0</v>
      </c>
      <c r="AB192" s="120"/>
      <c r="AC192" s="126">
        <f>AC190+AC191</f>
        <v>0</v>
      </c>
      <c r="AD192" s="120"/>
      <c r="AE192" s="126">
        <f>AE190+AE191</f>
        <v>0</v>
      </c>
      <c r="AF192" s="120"/>
      <c r="AG192" s="126">
        <f>AG190+AG191</f>
        <v>0</v>
      </c>
      <c r="AH192" s="120"/>
      <c r="AI192" s="126">
        <f>AI190+AI191</f>
        <v>0</v>
      </c>
      <c r="AJ192" s="120"/>
      <c r="AK192" s="126">
        <f>AK190+AK191</f>
        <v>0</v>
      </c>
      <c r="AL192" s="72"/>
      <c r="AM192" s="126">
        <f>AM190+AM191</f>
        <v>0</v>
      </c>
      <c r="AN192" s="72"/>
      <c r="AO192" s="126">
        <f>AO190+AO191</f>
        <v>0</v>
      </c>
      <c r="AP192" s="72"/>
      <c r="AQ192" s="126">
        <f>AQ190+AQ191</f>
        <v>0</v>
      </c>
      <c r="AR192" s="72"/>
      <c r="AS192" s="126">
        <f>AS190+AS191</f>
        <v>0</v>
      </c>
      <c r="AT192" s="72"/>
      <c r="AU192" s="126">
        <f>AU190+AU191</f>
        <v>0</v>
      </c>
      <c r="AV192" s="72"/>
      <c r="AW192" s="126">
        <f>AW190+AW191</f>
        <v>0</v>
      </c>
      <c r="AX192" s="72"/>
      <c r="AY192" s="126">
        <f>AY190+AY191</f>
        <v>0</v>
      </c>
      <c r="AZ192" s="72"/>
      <c r="BA192" s="126">
        <f>BA190+BA191</f>
        <v>0</v>
      </c>
      <c r="BB192" s="72"/>
      <c r="BC192" s="72"/>
      <c r="BD192" s="72"/>
      <c r="BE192" s="72"/>
      <c r="BF192" s="72"/>
      <c r="BG192" s="103"/>
    </row>
    <row r="193" spans="1:258" ht="13.5" thickTop="1" x14ac:dyDescent="0.3">
      <c r="A193" s="72"/>
      <c r="B193" s="72"/>
      <c r="C193" s="72"/>
      <c r="D193" s="72"/>
      <c r="E193" s="125"/>
      <c r="F193" s="120"/>
      <c r="G193" s="125"/>
      <c r="I193" s="125"/>
      <c r="K193" s="120"/>
      <c r="L193" s="120"/>
      <c r="M193" s="120"/>
      <c r="N193" s="120"/>
      <c r="O193" s="120"/>
      <c r="P193" s="120"/>
      <c r="Q193" s="120"/>
      <c r="R193" s="120"/>
      <c r="S193" s="120"/>
      <c r="T193" s="120"/>
      <c r="U193" s="120"/>
      <c r="V193" s="120"/>
      <c r="W193" s="120"/>
      <c r="X193" s="120"/>
      <c r="Y193" s="120"/>
      <c r="Z193" s="120"/>
      <c r="AA193" s="120"/>
      <c r="AB193" s="120"/>
      <c r="AC193" s="120"/>
      <c r="AD193" s="120"/>
      <c r="AE193" s="120"/>
      <c r="AF193" s="120"/>
      <c r="AG193" s="120"/>
      <c r="AH193" s="120"/>
      <c r="AI193" s="120"/>
      <c r="AJ193" s="120"/>
      <c r="AK193" s="120"/>
      <c r="AL193" s="72"/>
      <c r="AM193" s="120"/>
      <c r="AN193" s="72"/>
      <c r="AO193" s="120"/>
      <c r="AP193" s="72"/>
      <c r="AQ193" s="120"/>
      <c r="AR193" s="72"/>
      <c r="AS193" s="120"/>
      <c r="AT193" s="72"/>
      <c r="AU193" s="120"/>
      <c r="AV193" s="72"/>
      <c r="AW193" s="120"/>
      <c r="AX193" s="72"/>
      <c r="AY193" s="120"/>
      <c r="AZ193" s="72"/>
      <c r="BA193" s="120"/>
      <c r="BB193" s="72"/>
      <c r="BC193" s="72"/>
      <c r="BD193" s="72"/>
      <c r="BE193" s="72"/>
      <c r="BF193" s="72"/>
    </row>
    <row r="194" spans="1:258" x14ac:dyDescent="0.3">
      <c r="A194" s="72"/>
      <c r="B194" s="72"/>
      <c r="C194" s="72"/>
      <c r="D194" s="72"/>
      <c r="E194" s="125"/>
      <c r="F194" s="120"/>
      <c r="G194" s="125"/>
      <c r="I194" s="125"/>
      <c r="K194" s="120"/>
      <c r="L194" s="120"/>
      <c r="M194" s="120"/>
      <c r="N194" s="120"/>
      <c r="O194" s="120"/>
      <c r="P194" s="120"/>
      <c r="Q194" s="120"/>
      <c r="R194" s="120"/>
      <c r="S194" s="120"/>
      <c r="T194" s="120"/>
      <c r="U194" s="120"/>
      <c r="V194" s="120"/>
      <c r="W194" s="120"/>
      <c r="X194" s="120"/>
      <c r="Y194" s="120"/>
      <c r="Z194" s="120"/>
      <c r="AA194" s="120"/>
      <c r="AB194" s="120"/>
      <c r="AC194" s="120"/>
      <c r="AD194" s="120"/>
      <c r="AE194" s="120"/>
      <c r="AF194" s="120"/>
      <c r="AG194" s="120"/>
      <c r="AH194" s="120"/>
      <c r="AI194" s="120"/>
      <c r="AJ194" s="120"/>
      <c r="AK194" s="120"/>
      <c r="AL194" s="72"/>
      <c r="AM194" s="120"/>
      <c r="AN194" s="72"/>
      <c r="AO194" s="120"/>
      <c r="AP194" s="72"/>
      <c r="AQ194" s="120"/>
      <c r="AR194" s="72"/>
      <c r="AS194" s="120"/>
      <c r="AT194" s="72"/>
      <c r="AU194" s="120"/>
      <c r="AV194" s="72"/>
      <c r="AW194" s="120"/>
      <c r="AX194" s="72"/>
      <c r="AY194" s="120"/>
      <c r="AZ194" s="72"/>
      <c r="BA194" s="120"/>
      <c r="BB194" s="72"/>
      <c r="BC194" s="72"/>
      <c r="BD194" s="72"/>
      <c r="BE194" s="72"/>
      <c r="BF194" s="72"/>
    </row>
    <row r="195" spans="1:258" x14ac:dyDescent="0.3">
      <c r="A195" s="72"/>
      <c r="B195" s="119">
        <v>2008</v>
      </c>
      <c r="C195" s="72"/>
      <c r="D195" s="72"/>
      <c r="E195" s="120"/>
      <c r="F195" s="120"/>
      <c r="G195" s="120"/>
      <c r="I195" s="120"/>
      <c r="K195" s="120"/>
      <c r="L195" s="120"/>
      <c r="M195" s="120"/>
      <c r="N195" s="120"/>
      <c r="O195" s="120"/>
      <c r="P195" s="120"/>
      <c r="Q195" s="120"/>
      <c r="R195" s="120"/>
      <c r="S195" s="120"/>
      <c r="T195" s="120"/>
      <c r="U195" s="120"/>
      <c r="V195" s="120"/>
      <c r="W195" s="120"/>
      <c r="X195" s="120"/>
      <c r="Y195" s="120"/>
      <c r="Z195" s="120"/>
      <c r="AA195" s="120"/>
      <c r="AB195" s="120"/>
      <c r="AC195" s="120"/>
      <c r="AD195" s="120"/>
      <c r="AE195" s="120"/>
      <c r="AF195" s="120"/>
      <c r="AG195" s="120"/>
      <c r="AH195" s="120"/>
      <c r="AI195" s="120"/>
      <c r="AJ195" s="120"/>
      <c r="AK195" s="120"/>
      <c r="AL195" s="72"/>
      <c r="AM195" s="120"/>
      <c r="AN195" s="72"/>
      <c r="AO195" s="120"/>
      <c r="AP195" s="72"/>
      <c r="AQ195" s="120"/>
      <c r="AR195" s="72"/>
      <c r="AS195" s="120"/>
      <c r="AT195" s="72"/>
      <c r="AU195" s="120"/>
      <c r="AV195" s="72"/>
      <c r="AW195" s="120"/>
      <c r="AX195" s="72"/>
      <c r="AY195" s="120"/>
      <c r="AZ195" s="72"/>
      <c r="BA195" s="120"/>
      <c r="BB195" s="72"/>
      <c r="BC195" s="72"/>
      <c r="BD195" s="72"/>
      <c r="BE195" s="72"/>
      <c r="BF195" s="72"/>
    </row>
    <row r="196" spans="1:258" x14ac:dyDescent="0.3">
      <c r="A196" s="72"/>
      <c r="B196" s="85" t="s">
        <v>2408</v>
      </c>
      <c r="C196" s="72"/>
      <c r="D196" s="72"/>
      <c r="E196" s="120">
        <f>IF(E$114&lt;=$B195,E$24,0)</f>
        <v>0</v>
      </c>
      <c r="F196" s="120"/>
      <c r="G196" s="120">
        <f>IF(G$114&lt;=$B195,G$24,0)</f>
        <v>0</v>
      </c>
      <c r="I196" s="120">
        <f>IF(I$114&lt;=$B195,I$24,0)</f>
        <v>0</v>
      </c>
      <c r="K196" s="120">
        <f>IF(K$114&lt;=$B195,K$24,0)</f>
        <v>0</v>
      </c>
      <c r="L196" s="120"/>
      <c r="M196" s="120">
        <f>IF(M$114&lt;=$B195,M$24,0)</f>
        <v>3706400.915</v>
      </c>
      <c r="N196" s="120"/>
      <c r="O196" s="120">
        <f>IF(O$114&lt;=$B195,O$24,0)</f>
        <v>4273710.8949999996</v>
      </c>
      <c r="P196" s="120"/>
      <c r="Q196" s="120">
        <f>IF(Q$114&lt;=$B195,Q$24,0)</f>
        <v>299228647.71000004</v>
      </c>
      <c r="R196" s="120"/>
      <c r="S196" s="120">
        <f>IF(S$114&lt;=$B195,S$24,0)</f>
        <v>582899.13500000001</v>
      </c>
      <c r="T196" s="120"/>
      <c r="U196" s="120">
        <f>IF(U$114&lt;=$B195,U$24,0)</f>
        <v>0</v>
      </c>
      <c r="V196" s="120"/>
      <c r="W196" s="120">
        <f>IF(W$114&lt;=$B195,W$24,0)</f>
        <v>0</v>
      </c>
      <c r="X196" s="120"/>
      <c r="Y196" s="120">
        <f>IF(Y$114&lt;=$B195,Y$24,0)</f>
        <v>0</v>
      </c>
      <c r="Z196" s="120"/>
      <c r="AA196" s="120">
        <f>IF(AA$114&lt;=$B195,AA$24,0)</f>
        <v>0</v>
      </c>
      <c r="AB196" s="120"/>
      <c r="AC196" s="120">
        <f>IF(AC$114&lt;=$B195,AC$24,0)</f>
        <v>0</v>
      </c>
      <c r="AD196" s="120"/>
      <c r="AE196" s="120">
        <f>IF(AE$114&lt;=$B195,AE$24,0)</f>
        <v>0</v>
      </c>
      <c r="AF196" s="120"/>
      <c r="AG196" s="120">
        <f>IF(AG$114&lt;=$B195,AG$24,0)</f>
        <v>0</v>
      </c>
      <c r="AH196" s="120"/>
      <c r="AI196" s="120">
        <f>IF(AI$114&lt;=$B195,AI$24,0)</f>
        <v>0</v>
      </c>
      <c r="AJ196" s="120"/>
      <c r="AK196" s="120">
        <f>IF(AK$114&lt;=$B195,AK$24,0)</f>
        <v>0</v>
      </c>
      <c r="AL196" s="72"/>
      <c r="AM196" s="120">
        <f>IF(AM$114&lt;=$B195,AM$24,0)</f>
        <v>0</v>
      </c>
      <c r="AN196" s="72"/>
      <c r="AO196" s="120">
        <f>IF(AO$114&lt;=$B195,AO$24,0)</f>
        <v>0</v>
      </c>
      <c r="AP196" s="72"/>
      <c r="AQ196" s="120">
        <f>IF(AQ$114&lt;=$B195,AQ$24,0)</f>
        <v>0</v>
      </c>
      <c r="AR196" s="72"/>
      <c r="AS196" s="120">
        <f>IF(AS$114&lt;=$B195,AS$24,0)</f>
        <v>0</v>
      </c>
      <c r="AT196" s="72"/>
      <c r="AU196" s="120">
        <f>IF(AU$114&lt;=$B195,AU$24,0)</f>
        <v>0</v>
      </c>
      <c r="AV196" s="72"/>
      <c r="AW196" s="120">
        <f>IF(AW$114&lt;=$B195,AW$24,0)</f>
        <v>0</v>
      </c>
      <c r="AX196" s="72"/>
      <c r="AY196" s="120">
        <f>IF(AY$114&lt;=$B195,AY$24,0)</f>
        <v>0</v>
      </c>
      <c r="AZ196" s="72"/>
      <c r="BA196" s="120">
        <f>IF(BA$114&lt;=$B195,BA$24,0)</f>
        <v>0</v>
      </c>
      <c r="BB196" s="72"/>
      <c r="BC196" s="72"/>
      <c r="BD196" s="72"/>
      <c r="BE196" s="72"/>
      <c r="BF196" s="72"/>
    </row>
    <row r="197" spans="1:258" x14ac:dyDescent="0.3">
      <c r="A197" s="72"/>
      <c r="B197" s="85" t="s">
        <v>2445</v>
      </c>
      <c r="C197" s="72"/>
      <c r="D197" s="72"/>
      <c r="E197" s="121">
        <f>ROUND(E196*E$12,0)</f>
        <v>0</v>
      </c>
      <c r="F197" s="120"/>
      <c r="G197" s="121">
        <f>ROUND(G196*G$12,0)</f>
        <v>0</v>
      </c>
      <c r="I197" s="121">
        <f>ROUND(I196*I$12,0)</f>
        <v>0</v>
      </c>
      <c r="K197" s="121">
        <f>ROUND(K196*K$12,0)</f>
        <v>0</v>
      </c>
      <c r="L197" s="120"/>
      <c r="M197" s="121">
        <f>ROUND(M196*M$12,0)</f>
        <v>0</v>
      </c>
      <c r="N197" s="120"/>
      <c r="O197" s="121">
        <f>ROUND(O196*O$12,0)</f>
        <v>0</v>
      </c>
      <c r="P197" s="120"/>
      <c r="Q197" s="121">
        <f>ROUND(Q196*Q$12,0)</f>
        <v>0</v>
      </c>
      <c r="R197" s="120"/>
      <c r="S197" s="121">
        <f>ROUND(S196*S$12,0)</f>
        <v>291450</v>
      </c>
      <c r="T197" s="120"/>
      <c r="U197" s="121">
        <f>ROUND(U196*U$12,0)</f>
        <v>0</v>
      </c>
      <c r="V197" s="120"/>
      <c r="W197" s="121">
        <f>ROUND(W196*W$12,0)</f>
        <v>0</v>
      </c>
      <c r="X197" s="120"/>
      <c r="Y197" s="121">
        <f>ROUND(Y196*Y$12,0)</f>
        <v>0</v>
      </c>
      <c r="Z197" s="120"/>
      <c r="AA197" s="121">
        <f>ROUND(AA196*AA$12,0)</f>
        <v>0</v>
      </c>
      <c r="AB197" s="120"/>
      <c r="AC197" s="121">
        <f>ROUND(AC196*AC$12,0)</f>
        <v>0</v>
      </c>
      <c r="AD197" s="120"/>
      <c r="AE197" s="121">
        <f>ROUND(AE196*AE$12,0)</f>
        <v>0</v>
      </c>
      <c r="AF197" s="120"/>
      <c r="AG197" s="121">
        <f>ROUND(AG196*AG$12,0)</f>
        <v>0</v>
      </c>
      <c r="AH197" s="120"/>
      <c r="AI197" s="121">
        <f>ROUND(AI196*AI$12,0)</f>
        <v>0</v>
      </c>
      <c r="AJ197" s="120"/>
      <c r="AK197" s="121">
        <f>ROUND(AK196*AK$12,0)</f>
        <v>0</v>
      </c>
      <c r="AL197" s="72"/>
      <c r="AM197" s="121">
        <f>ROUND(AM196*AM$12,0)</f>
        <v>0</v>
      </c>
      <c r="AN197" s="72"/>
      <c r="AO197" s="121">
        <f>ROUND(AO196*AO$12,0)</f>
        <v>0</v>
      </c>
      <c r="AP197" s="72"/>
      <c r="AQ197" s="121">
        <f>ROUND(AQ196*AQ$12,0)</f>
        <v>0</v>
      </c>
      <c r="AR197" s="72"/>
      <c r="AS197" s="121">
        <f>ROUND(AS196*AS$12,0)</f>
        <v>0</v>
      </c>
      <c r="AT197" s="72"/>
      <c r="AU197" s="121">
        <f>ROUND(AU196*AU$12,0)</f>
        <v>0</v>
      </c>
      <c r="AV197" s="72"/>
      <c r="AW197" s="121">
        <f>ROUND(AW196*AW$12,0)</f>
        <v>0</v>
      </c>
      <c r="AX197" s="72"/>
      <c r="AY197" s="121">
        <f>ROUND(AY196*AY$12,0)</f>
        <v>0</v>
      </c>
      <c r="AZ197" s="72"/>
      <c r="BA197" s="121">
        <f>ROUND(BA196*BA$12,0)</f>
        <v>0</v>
      </c>
      <c r="BB197" s="72"/>
      <c r="BC197" s="72"/>
      <c r="BD197" s="72"/>
      <c r="BE197" s="72"/>
      <c r="BF197" s="72"/>
    </row>
    <row r="198" spans="1:258" s="109" customFormat="1" x14ac:dyDescent="0.3">
      <c r="A198" s="72"/>
      <c r="B198" s="85" t="s">
        <v>2446</v>
      </c>
      <c r="C198" s="72"/>
      <c r="D198" s="72"/>
      <c r="E198" s="120">
        <f>E196-E197</f>
        <v>0</v>
      </c>
      <c r="F198" s="120"/>
      <c r="G198" s="120">
        <f>G196-G197</f>
        <v>0</v>
      </c>
      <c r="H198" s="74"/>
      <c r="I198" s="120">
        <f>I196-I197</f>
        <v>0</v>
      </c>
      <c r="J198" s="74"/>
      <c r="K198" s="120">
        <f>K196-K197</f>
        <v>0</v>
      </c>
      <c r="L198" s="120"/>
      <c r="M198" s="120">
        <f>M196-M197</f>
        <v>3706400.915</v>
      </c>
      <c r="N198" s="120"/>
      <c r="O198" s="120">
        <f>O196-O197</f>
        <v>4273710.8949999996</v>
      </c>
      <c r="P198" s="120"/>
      <c r="Q198" s="120">
        <f>Q196-Q197</f>
        <v>299228647.71000004</v>
      </c>
      <c r="R198" s="120"/>
      <c r="S198" s="120">
        <f>S196-S197</f>
        <v>291449.13500000001</v>
      </c>
      <c r="T198" s="120"/>
      <c r="U198" s="120">
        <f>U196-U197</f>
        <v>0</v>
      </c>
      <c r="V198" s="120"/>
      <c r="W198" s="120">
        <f>W196-W197</f>
        <v>0</v>
      </c>
      <c r="X198" s="120"/>
      <c r="Y198" s="120">
        <f>Y196-Y197</f>
        <v>0</v>
      </c>
      <c r="Z198" s="120"/>
      <c r="AA198" s="120">
        <f>AA196-AA197</f>
        <v>0</v>
      </c>
      <c r="AB198" s="120"/>
      <c r="AC198" s="120">
        <f>AC196-AC197</f>
        <v>0</v>
      </c>
      <c r="AD198" s="120"/>
      <c r="AE198" s="120">
        <f>AE196-AE197</f>
        <v>0</v>
      </c>
      <c r="AF198" s="120"/>
      <c r="AG198" s="120">
        <f>AG196-AG197</f>
        <v>0</v>
      </c>
      <c r="AH198" s="120"/>
      <c r="AI198" s="120">
        <f>AI196-AI197</f>
        <v>0</v>
      </c>
      <c r="AJ198" s="120"/>
      <c r="AK198" s="120">
        <f>AK196-AK197</f>
        <v>0</v>
      </c>
      <c r="AL198" s="72"/>
      <c r="AM198" s="120">
        <f>AM196-AM197</f>
        <v>0</v>
      </c>
      <c r="AN198" s="72"/>
      <c r="AO198" s="120">
        <f>AO196-AO197</f>
        <v>0</v>
      </c>
      <c r="AP198" s="72"/>
      <c r="AQ198" s="120">
        <f>AQ196-AQ197</f>
        <v>0</v>
      </c>
      <c r="AR198" s="72"/>
      <c r="AS198" s="120">
        <f>AS196-AS197</f>
        <v>0</v>
      </c>
      <c r="AT198" s="72"/>
      <c r="AU198" s="120">
        <f>AU196-AU197</f>
        <v>0</v>
      </c>
      <c r="AV198" s="72"/>
      <c r="AW198" s="120">
        <f>AW196-AW197</f>
        <v>0</v>
      </c>
      <c r="AX198" s="72"/>
      <c r="AY198" s="120">
        <f>AY196-AY197</f>
        <v>0</v>
      </c>
      <c r="AZ198" s="72"/>
      <c r="BA198" s="120">
        <f>BA196-BA197</f>
        <v>0</v>
      </c>
      <c r="BB198" s="72"/>
      <c r="BC198" s="72"/>
      <c r="BD198" s="72"/>
      <c r="BE198" s="72"/>
      <c r="BF198" s="72"/>
      <c r="BG198" s="74"/>
      <c r="BH198" s="74"/>
      <c r="BI198" s="74"/>
      <c r="BJ198" s="72"/>
      <c r="BK198" s="72"/>
      <c r="BL198" s="72"/>
      <c r="BM198" s="72"/>
      <c r="BN198" s="72"/>
      <c r="BO198" s="72"/>
      <c r="BP198" s="72"/>
      <c r="BQ198" s="72"/>
      <c r="BR198" s="72"/>
      <c r="BS198" s="72"/>
      <c r="BT198" s="72"/>
      <c r="BU198" s="72"/>
      <c r="BV198" s="72"/>
      <c r="BW198" s="72"/>
      <c r="BX198" s="72"/>
      <c r="BY198" s="72"/>
      <c r="BZ198" s="72"/>
      <c r="CA198" s="72"/>
      <c r="CB198" s="72"/>
      <c r="CC198" s="72"/>
      <c r="CD198" s="72"/>
      <c r="CE198" s="72"/>
      <c r="CF198" s="72"/>
      <c r="CG198" s="72"/>
      <c r="CH198" s="72"/>
      <c r="CI198" s="72"/>
      <c r="CJ198" s="72"/>
      <c r="CK198" s="72"/>
      <c r="CL198" s="72"/>
      <c r="CM198" s="72"/>
      <c r="CN198" s="72"/>
      <c r="CO198" s="72"/>
      <c r="CP198" s="72"/>
      <c r="CQ198" s="72"/>
      <c r="CR198" s="72"/>
      <c r="CS198" s="72"/>
      <c r="CT198" s="72"/>
      <c r="CU198" s="72"/>
      <c r="CV198" s="72"/>
      <c r="CW198" s="72"/>
      <c r="CX198" s="72"/>
      <c r="CY198" s="72"/>
      <c r="CZ198" s="72"/>
      <c r="DA198" s="72"/>
      <c r="DB198" s="72"/>
      <c r="DC198" s="72"/>
      <c r="DD198" s="72"/>
      <c r="DE198" s="72"/>
      <c r="DF198" s="72"/>
      <c r="DG198" s="72"/>
      <c r="DH198" s="72"/>
      <c r="DI198" s="72"/>
      <c r="DJ198" s="72"/>
      <c r="DK198" s="72"/>
      <c r="DL198" s="72"/>
      <c r="DM198" s="72"/>
      <c r="DN198" s="72"/>
      <c r="DO198" s="72"/>
      <c r="DP198" s="72"/>
      <c r="DQ198" s="72"/>
      <c r="DR198" s="72"/>
      <c r="DS198" s="72"/>
      <c r="DT198" s="72"/>
      <c r="DU198" s="72"/>
      <c r="DV198" s="72"/>
      <c r="DW198" s="72"/>
      <c r="DX198" s="72"/>
      <c r="DY198" s="72"/>
      <c r="DZ198" s="72"/>
      <c r="EA198" s="72"/>
      <c r="EB198" s="72"/>
      <c r="EC198" s="72"/>
      <c r="ED198" s="72"/>
      <c r="EE198" s="72"/>
      <c r="EF198" s="72"/>
      <c r="EG198" s="72"/>
      <c r="EH198" s="72"/>
      <c r="EI198" s="72"/>
      <c r="EJ198" s="72"/>
      <c r="EK198" s="72"/>
      <c r="EL198" s="72"/>
      <c r="EM198" s="72"/>
      <c r="EN198" s="72"/>
      <c r="EO198" s="72"/>
      <c r="EP198" s="72"/>
      <c r="EQ198" s="72"/>
      <c r="ER198" s="72"/>
      <c r="ES198" s="72"/>
      <c r="ET198" s="72"/>
      <c r="EU198" s="72"/>
      <c r="EV198" s="72"/>
      <c r="EW198" s="72"/>
      <c r="EX198" s="72"/>
      <c r="EY198" s="72"/>
      <c r="EZ198" s="72"/>
      <c r="FA198" s="72"/>
      <c r="FB198" s="72"/>
      <c r="FC198" s="72"/>
      <c r="FD198" s="72"/>
      <c r="FE198" s="72"/>
      <c r="FF198" s="72"/>
      <c r="FG198" s="72"/>
      <c r="FH198" s="72"/>
      <c r="FI198" s="72"/>
      <c r="FJ198" s="72"/>
      <c r="FK198" s="72"/>
      <c r="FL198" s="72"/>
      <c r="FM198" s="72"/>
      <c r="FN198" s="72"/>
      <c r="FO198" s="72"/>
      <c r="FP198" s="72"/>
      <c r="FQ198" s="72"/>
      <c r="FR198" s="72"/>
      <c r="FS198" s="72"/>
      <c r="FT198" s="72"/>
      <c r="FU198" s="72"/>
      <c r="FV198" s="72"/>
      <c r="FW198" s="72"/>
      <c r="FX198" s="72"/>
      <c r="FY198" s="72"/>
      <c r="FZ198" s="72"/>
      <c r="GA198" s="72"/>
      <c r="GB198" s="72"/>
      <c r="GC198" s="72"/>
      <c r="GD198" s="72"/>
      <c r="GE198" s="72"/>
      <c r="GF198" s="72"/>
      <c r="GG198" s="72"/>
      <c r="GH198" s="72"/>
      <c r="GI198" s="72"/>
      <c r="GJ198" s="72"/>
      <c r="GK198" s="72"/>
      <c r="GL198" s="72"/>
      <c r="GM198" s="72"/>
      <c r="GN198" s="72"/>
      <c r="GO198" s="72"/>
      <c r="GP198" s="72"/>
      <c r="GQ198" s="72"/>
      <c r="GR198" s="72"/>
      <c r="GS198" s="72"/>
      <c r="GT198" s="72"/>
      <c r="GU198" s="72"/>
      <c r="GV198" s="72"/>
      <c r="GW198" s="72"/>
      <c r="GX198" s="72"/>
      <c r="GY198" s="72"/>
      <c r="GZ198" s="72"/>
      <c r="HA198" s="72"/>
      <c r="HB198" s="72"/>
      <c r="HC198" s="72"/>
      <c r="HD198" s="72"/>
      <c r="HE198" s="72"/>
      <c r="HF198" s="72"/>
      <c r="HG198" s="72"/>
      <c r="HH198" s="72"/>
      <c r="HI198" s="72"/>
      <c r="HJ198" s="72"/>
      <c r="HK198" s="72"/>
      <c r="HL198" s="72"/>
      <c r="HM198" s="72"/>
      <c r="HN198" s="72"/>
      <c r="HO198" s="72"/>
      <c r="HP198" s="72"/>
      <c r="HQ198" s="72"/>
      <c r="HR198" s="72"/>
      <c r="HS198" s="72"/>
      <c r="HT198" s="72"/>
      <c r="HU198" s="72"/>
      <c r="HV198" s="72"/>
      <c r="HW198" s="72"/>
      <c r="HX198" s="72"/>
      <c r="HY198" s="72"/>
      <c r="HZ198" s="72"/>
      <c r="IA198" s="72"/>
      <c r="IB198" s="72"/>
      <c r="IC198" s="72"/>
      <c r="ID198" s="72"/>
      <c r="IE198" s="72"/>
      <c r="IF198" s="72"/>
      <c r="IG198" s="72"/>
      <c r="IH198" s="72"/>
      <c r="II198" s="72"/>
      <c r="IJ198" s="72"/>
      <c r="IK198" s="72"/>
      <c r="IL198" s="72"/>
      <c r="IM198" s="72"/>
      <c r="IN198" s="72"/>
      <c r="IO198" s="72"/>
      <c r="IP198" s="72"/>
      <c r="IQ198" s="72"/>
      <c r="IR198" s="72"/>
      <c r="IS198" s="72"/>
      <c r="IT198" s="72"/>
      <c r="IU198" s="72"/>
      <c r="IV198" s="72"/>
      <c r="IW198" s="72"/>
      <c r="IX198" s="72"/>
    </row>
    <row r="199" spans="1:258" x14ac:dyDescent="0.3">
      <c r="A199" s="109"/>
      <c r="B199" s="122" t="s">
        <v>2447</v>
      </c>
      <c r="C199" s="109"/>
      <c r="D199" s="109"/>
      <c r="E199" s="123">
        <f>IF($B195-E$8&lt;0,0,LOOKUP($B195-(E$8-1),$C$399:$C$420,$E$399:$E$420))</f>
        <v>4.5220000000000003E-2</v>
      </c>
      <c r="F199" s="109"/>
      <c r="G199" s="123">
        <f>IF($B195-G$8&lt;0,0,LOOKUP($B195-(G$8-1),$C$399:$C$420,$E$399:$E$420))</f>
        <v>4.888E-2</v>
      </c>
      <c r="H199" s="124"/>
      <c r="I199" s="123">
        <f>IF($B195-I$8&lt;0,0,LOOKUP($B195-(I$8-1),$C$399:$C$420,$E$399:$E$420))</f>
        <v>5.2850000000000001E-2</v>
      </c>
      <c r="J199" s="124"/>
      <c r="K199" s="123">
        <f>IF($B195-K$8&lt;0,0,LOOKUP($B195-(K$8-1),$C$399:$C$420,$E$399:$E$420))</f>
        <v>5.713E-2</v>
      </c>
      <c r="L199" s="124"/>
      <c r="M199" s="123">
        <f>IF($B195-M$8&lt;0,0,LOOKUP($B195-(M$8-1),$C$399:$C$420,$E$399:$E$420))</f>
        <v>6.1769999999999999E-2</v>
      </c>
      <c r="N199" s="109"/>
      <c r="O199" s="123">
        <f>IF($B195-O$8&lt;0,0,LOOKUP($B195-(O$8-1),$C$399:$C$420,$E$399:$E$420))</f>
        <v>6.6769999999999996E-2</v>
      </c>
      <c r="P199" s="124"/>
      <c r="Q199" s="123">
        <f>IF($B195-Q$8&lt;0,0,LOOKUP($B195-(Q$8-1),$C$399:$C$420,$E$399:$E$420))</f>
        <v>7.2190000000000004E-2</v>
      </c>
      <c r="R199" s="124"/>
      <c r="S199" s="123">
        <f>IF($B195-S$8&lt;0,0,LOOKUP($B195-(S$8-1),$C$399:$C$420,$E$399:$E$420))</f>
        <v>3.7499999999999999E-2</v>
      </c>
      <c r="T199" s="124"/>
      <c r="U199" s="123">
        <f>IF($B195-U$8&lt;0,0,LOOKUP($B195-(U$8-1),$C$399:$C$420,$E$399:$E$420))</f>
        <v>0</v>
      </c>
      <c r="V199" s="124"/>
      <c r="W199" s="123">
        <f>IF($B195-W$8&lt;0,0,LOOKUP($B195-(W$8-1),$C$399:$C$420,$E$399:$E$420))</f>
        <v>0</v>
      </c>
      <c r="X199" s="109"/>
      <c r="Y199" s="123">
        <f>IF($B195-Y$8&lt;0,0,LOOKUP($B195-(Y$8-1),$C$399:$C$420,$E$399:$E$420))</f>
        <v>0</v>
      </c>
      <c r="Z199" s="124"/>
      <c r="AA199" s="123">
        <f>IF($B195-AA$8&lt;0,0,LOOKUP($B195-(AA$8-1),$C$399:$C$420,$E$399:$E$420))</f>
        <v>0</v>
      </c>
      <c r="AB199" s="124"/>
      <c r="AC199" s="123">
        <f>IF($B195-AC$8&lt;0,0,LOOKUP($B195-(AC$8-1),$C$399:$C$420,$E$399:$E$420))</f>
        <v>0</v>
      </c>
      <c r="AD199" s="124"/>
      <c r="AE199" s="123">
        <f>IF($B195-AE$8&lt;0,0,LOOKUP($B195-(AE$8-1),$C$399:$C$420,$E$399:$E$420))</f>
        <v>0</v>
      </c>
      <c r="AF199" s="124"/>
      <c r="AG199" s="123">
        <f>IF($B195-AG$8&lt;0,0,LOOKUP($B195-(AG$8-1),$C$399:$C$420,$E$399:$E$420))</f>
        <v>0</v>
      </c>
      <c r="AH199" s="109"/>
      <c r="AI199" s="123">
        <f>IF($B195-AI$8&lt;0,0,LOOKUP($B195-(AI$8-1),$C$399:$C$420,$E$399:$E$420))</f>
        <v>0</v>
      </c>
      <c r="AJ199" s="109"/>
      <c r="AK199" s="123">
        <f>IF($B195-AK$8&lt;0,0,LOOKUP($B195-(AK$8-1),$C$399:$C$420,$E$399:$E$420))</f>
        <v>0</v>
      </c>
      <c r="AL199" s="109"/>
      <c r="AM199" s="123">
        <f>IF($B195-AM$8&lt;0,0,LOOKUP($B195-(AM$8-1),$C$399:$C$420,$E$399:$E$420))</f>
        <v>0</v>
      </c>
      <c r="AN199" s="109"/>
      <c r="AO199" s="123">
        <f>IF($B195-AO$8&lt;0,0,LOOKUP($B195-(AO$8-1),$C$399:$C$420,$E$399:$E$420))</f>
        <v>0</v>
      </c>
      <c r="AP199" s="109"/>
      <c r="AQ199" s="123">
        <f>IF($B195-AQ$8&lt;0,0,LOOKUP($B195-(AQ$8-1),$C$399:$C$420,$E$399:$E$420))</f>
        <v>0</v>
      </c>
      <c r="AR199" s="109"/>
      <c r="AS199" s="123">
        <f>IF($B195-AS$8&lt;0,0,LOOKUP($B195-(AS$8-1),$C$399:$C$420,$E$399:$E$420))</f>
        <v>0</v>
      </c>
      <c r="AT199" s="109"/>
      <c r="AU199" s="123">
        <f>IF($B195-AU$8&lt;0,0,LOOKUP($B195-(AU$8-1),$C$399:$C$420,$E$399:$E$420))</f>
        <v>0</v>
      </c>
      <c r="AV199" s="109"/>
      <c r="AW199" s="123">
        <f>IF($B195-AW$8&lt;0,0,LOOKUP($B195-(AW$8-1),$C$399:$C$420,$E$399:$E$420))</f>
        <v>0</v>
      </c>
      <c r="AX199" s="109"/>
      <c r="AY199" s="123">
        <f>IF($B195-AY$8&lt;0,0,LOOKUP($B195-(AY$8-1),$C$399:$C$420,$E$399:$E$420))</f>
        <v>0</v>
      </c>
      <c r="AZ199" s="109"/>
      <c r="BA199" s="123">
        <f>IF($B195-BA$8&lt;0,0,LOOKUP($B195-(BA$8-1),$C$399:$C$420,$E$399:$E$420))</f>
        <v>0</v>
      </c>
      <c r="BB199" s="109"/>
      <c r="BC199" s="109"/>
      <c r="BD199" s="109"/>
      <c r="BE199" s="109"/>
      <c r="BF199" s="109"/>
      <c r="BG199" s="124"/>
      <c r="BH199" s="124"/>
      <c r="BI199" s="124"/>
      <c r="BJ199" s="109"/>
      <c r="BK199" s="109"/>
      <c r="BL199" s="109"/>
      <c r="BM199" s="109"/>
      <c r="BN199" s="109"/>
      <c r="BO199" s="109"/>
      <c r="BP199" s="109"/>
      <c r="BQ199" s="109"/>
      <c r="BR199" s="109"/>
      <c r="BS199" s="109"/>
      <c r="BT199" s="109"/>
      <c r="BU199" s="109"/>
      <c r="BV199" s="109"/>
      <c r="BW199" s="109"/>
      <c r="BX199" s="109"/>
      <c r="BY199" s="109"/>
      <c r="BZ199" s="109"/>
      <c r="CA199" s="109"/>
      <c r="CB199" s="109"/>
      <c r="CC199" s="109"/>
      <c r="CD199" s="109"/>
      <c r="CE199" s="109"/>
      <c r="CF199" s="109"/>
      <c r="CG199" s="109"/>
      <c r="CH199" s="109"/>
      <c r="CI199" s="109"/>
      <c r="CJ199" s="109"/>
      <c r="CK199" s="109"/>
      <c r="CL199" s="109"/>
      <c r="CM199" s="109"/>
      <c r="CN199" s="109"/>
      <c r="CO199" s="109"/>
      <c r="CP199" s="109"/>
      <c r="CQ199" s="109"/>
      <c r="CR199" s="109"/>
      <c r="CS199" s="109"/>
      <c r="CT199" s="109"/>
      <c r="CU199" s="109"/>
      <c r="CV199" s="109"/>
      <c r="CW199" s="109"/>
      <c r="CX199" s="109"/>
      <c r="CY199" s="109"/>
      <c r="CZ199" s="109"/>
      <c r="DA199" s="109"/>
      <c r="DB199" s="109"/>
      <c r="DC199" s="109"/>
      <c r="DD199" s="109"/>
      <c r="DE199" s="109"/>
      <c r="DF199" s="109"/>
      <c r="DG199" s="109"/>
      <c r="DH199" s="109"/>
      <c r="DI199" s="109"/>
      <c r="DJ199" s="109"/>
      <c r="DK199" s="109"/>
      <c r="DL199" s="109"/>
      <c r="DM199" s="109"/>
      <c r="DN199" s="109"/>
      <c r="DO199" s="109"/>
      <c r="DP199" s="109"/>
      <c r="DQ199" s="109"/>
      <c r="DR199" s="109"/>
      <c r="DS199" s="109"/>
      <c r="DT199" s="109"/>
      <c r="DU199" s="109"/>
      <c r="DV199" s="109"/>
      <c r="DW199" s="109"/>
      <c r="DX199" s="109"/>
      <c r="DY199" s="109"/>
      <c r="DZ199" s="109"/>
      <c r="EA199" s="109"/>
      <c r="EB199" s="109"/>
      <c r="EC199" s="109"/>
      <c r="ED199" s="109"/>
      <c r="EE199" s="109"/>
      <c r="EF199" s="109"/>
      <c r="EG199" s="109"/>
      <c r="EH199" s="109"/>
      <c r="EI199" s="109"/>
      <c r="EJ199" s="109"/>
      <c r="EK199" s="109"/>
      <c r="EL199" s="109"/>
      <c r="EM199" s="109"/>
      <c r="EN199" s="109"/>
      <c r="EO199" s="109"/>
      <c r="EP199" s="109"/>
      <c r="EQ199" s="109"/>
      <c r="ER199" s="109"/>
      <c r="ES199" s="109"/>
      <c r="ET199" s="109"/>
      <c r="EU199" s="109"/>
      <c r="EV199" s="109"/>
      <c r="EW199" s="109"/>
      <c r="EX199" s="109"/>
      <c r="EY199" s="109"/>
      <c r="EZ199" s="109"/>
      <c r="FA199" s="109"/>
      <c r="FB199" s="109"/>
      <c r="FC199" s="109"/>
      <c r="FD199" s="109"/>
      <c r="FE199" s="109"/>
      <c r="FF199" s="109"/>
      <c r="FG199" s="109"/>
      <c r="FH199" s="109"/>
      <c r="FI199" s="109"/>
      <c r="FJ199" s="109"/>
      <c r="FK199" s="109"/>
      <c r="FL199" s="109"/>
      <c r="FM199" s="109"/>
      <c r="FN199" s="109"/>
      <c r="FO199" s="109"/>
      <c r="FP199" s="109"/>
      <c r="FQ199" s="109"/>
      <c r="FR199" s="109"/>
      <c r="FS199" s="109"/>
      <c r="FT199" s="109"/>
      <c r="FU199" s="109"/>
      <c r="FV199" s="109"/>
      <c r="FW199" s="109"/>
      <c r="FX199" s="109"/>
      <c r="FY199" s="109"/>
      <c r="FZ199" s="109"/>
      <c r="GA199" s="109"/>
      <c r="GB199" s="109"/>
      <c r="GC199" s="109"/>
      <c r="GD199" s="109"/>
      <c r="GE199" s="109"/>
      <c r="GF199" s="109"/>
      <c r="GG199" s="109"/>
      <c r="GH199" s="109"/>
      <c r="GI199" s="109"/>
      <c r="GJ199" s="109"/>
      <c r="GK199" s="109"/>
      <c r="GL199" s="109"/>
      <c r="GM199" s="109"/>
      <c r="GN199" s="109"/>
      <c r="GO199" s="109"/>
      <c r="GP199" s="109"/>
      <c r="GQ199" s="109"/>
      <c r="GR199" s="109"/>
      <c r="GS199" s="109"/>
      <c r="GT199" s="109"/>
      <c r="GU199" s="109"/>
      <c r="GV199" s="109"/>
      <c r="GW199" s="109"/>
      <c r="GX199" s="109"/>
      <c r="GY199" s="109"/>
      <c r="GZ199" s="109"/>
      <c r="HA199" s="109"/>
      <c r="HB199" s="109"/>
      <c r="HC199" s="109"/>
      <c r="HD199" s="109"/>
      <c r="HE199" s="109"/>
      <c r="HF199" s="109"/>
      <c r="HG199" s="109"/>
      <c r="HH199" s="109"/>
      <c r="HI199" s="109"/>
      <c r="HJ199" s="109"/>
      <c r="HK199" s="109"/>
      <c r="HL199" s="109"/>
      <c r="HM199" s="109"/>
      <c r="HN199" s="109"/>
      <c r="HO199" s="109"/>
      <c r="HP199" s="109"/>
      <c r="HQ199" s="109"/>
      <c r="HR199" s="109"/>
      <c r="HS199" s="109"/>
      <c r="HT199" s="109"/>
      <c r="HU199" s="109"/>
      <c r="HV199" s="109"/>
      <c r="HW199" s="109"/>
      <c r="HX199" s="109"/>
      <c r="HY199" s="109"/>
      <c r="HZ199" s="109"/>
      <c r="IA199" s="109"/>
      <c r="IB199" s="109"/>
      <c r="IC199" s="109"/>
      <c r="ID199" s="109"/>
      <c r="IE199" s="109"/>
      <c r="IF199" s="109"/>
      <c r="IG199" s="109"/>
      <c r="IH199" s="109"/>
      <c r="II199" s="109"/>
      <c r="IJ199" s="109"/>
      <c r="IK199" s="109"/>
      <c r="IL199" s="109"/>
      <c r="IM199" s="109"/>
      <c r="IN199" s="109"/>
      <c r="IO199" s="109"/>
      <c r="IP199" s="109"/>
      <c r="IQ199" s="109"/>
      <c r="IR199" s="109"/>
      <c r="IS199" s="109"/>
      <c r="IT199" s="109"/>
      <c r="IU199" s="109"/>
      <c r="IV199" s="109"/>
      <c r="IW199" s="109"/>
      <c r="IX199" s="109"/>
    </row>
    <row r="200" spans="1:258" x14ac:dyDescent="0.3">
      <c r="A200" s="72"/>
      <c r="B200" s="72"/>
      <c r="C200" s="72"/>
      <c r="D200" s="72"/>
      <c r="E200" s="125"/>
      <c r="F200" s="120"/>
      <c r="G200" s="125"/>
      <c r="I200" s="125"/>
      <c r="K200" s="125"/>
      <c r="L200" s="120"/>
      <c r="M200" s="125"/>
      <c r="N200" s="120"/>
      <c r="O200" s="125"/>
      <c r="P200" s="120"/>
      <c r="Q200" s="125"/>
      <c r="R200" s="120"/>
      <c r="S200" s="125"/>
      <c r="T200" s="120"/>
      <c r="U200" s="125"/>
      <c r="V200" s="120"/>
      <c r="W200" s="125"/>
      <c r="X200" s="120"/>
      <c r="Y200" s="125"/>
      <c r="Z200" s="120"/>
      <c r="AA200" s="125"/>
      <c r="AB200" s="120"/>
      <c r="AC200" s="125"/>
      <c r="AD200" s="120"/>
      <c r="AE200" s="125"/>
      <c r="AF200" s="120"/>
      <c r="AG200" s="125"/>
      <c r="AH200" s="120"/>
      <c r="AI200" s="125"/>
      <c r="AJ200" s="120"/>
      <c r="AK200" s="125"/>
      <c r="AL200" s="72"/>
      <c r="AM200" s="125"/>
      <c r="AN200" s="72"/>
      <c r="AO200" s="125"/>
      <c r="AP200" s="72"/>
      <c r="AQ200" s="125"/>
      <c r="AR200" s="72"/>
      <c r="AS200" s="125"/>
      <c r="AT200" s="72"/>
      <c r="AU200" s="125"/>
      <c r="AV200" s="72"/>
      <c r="AW200" s="125"/>
      <c r="AX200" s="72"/>
      <c r="AY200" s="125"/>
      <c r="AZ200" s="72"/>
      <c r="BA200" s="125"/>
      <c r="BB200" s="72"/>
      <c r="BC200" s="72"/>
      <c r="BD200" s="72"/>
      <c r="BE200" s="72"/>
      <c r="BF200" s="72"/>
    </row>
    <row r="201" spans="1:258" x14ac:dyDescent="0.3">
      <c r="A201" s="72"/>
      <c r="B201" s="85" t="s">
        <v>2448</v>
      </c>
      <c r="C201" s="72"/>
      <c r="D201" s="72"/>
      <c r="E201" s="120">
        <f>ROUND((E196-E197)*E199,0)</f>
        <v>0</v>
      </c>
      <c r="F201" s="120"/>
      <c r="G201" s="120">
        <f>ROUND((G196-G197)*G199,0)</f>
        <v>0</v>
      </c>
      <c r="I201" s="120">
        <f>ROUND((I196-I197)*I199,0)</f>
        <v>0</v>
      </c>
      <c r="K201" s="120">
        <f>ROUND((K196-K197)*K199,0)</f>
        <v>0</v>
      </c>
      <c r="L201" s="120"/>
      <c r="M201" s="120">
        <f>ROUND((M196-M197)*M199,0)</f>
        <v>228944</v>
      </c>
      <c r="N201" s="120"/>
      <c r="O201" s="120">
        <f>ROUND((O196-O197)*O199,0)</f>
        <v>285356</v>
      </c>
      <c r="P201" s="120"/>
      <c r="Q201" s="120">
        <f>ROUND((Q196-Q197)*Q199,0)</f>
        <v>21601316</v>
      </c>
      <c r="R201" s="120"/>
      <c r="S201" s="120">
        <f>ROUND((S196-S197)*S199,0)</f>
        <v>10929</v>
      </c>
      <c r="T201" s="120"/>
      <c r="U201" s="120">
        <f>ROUND((U196-U197)*U199,0)</f>
        <v>0</v>
      </c>
      <c r="V201" s="120"/>
      <c r="W201" s="120">
        <f>ROUND((W196-W197)*W199,0)</f>
        <v>0</v>
      </c>
      <c r="X201" s="120"/>
      <c r="Y201" s="120">
        <f>ROUND((Y196-Y197)*Y199,0)</f>
        <v>0</v>
      </c>
      <c r="Z201" s="120"/>
      <c r="AA201" s="120">
        <f>ROUND((AA196-AA197)*AA199,0)</f>
        <v>0</v>
      </c>
      <c r="AB201" s="120"/>
      <c r="AC201" s="120">
        <f>ROUND((AC196-AC197)*AC199,0)</f>
        <v>0</v>
      </c>
      <c r="AD201" s="120"/>
      <c r="AE201" s="120">
        <f>ROUND((AE196-AE197)*AE199,0)</f>
        <v>0</v>
      </c>
      <c r="AF201" s="120"/>
      <c r="AG201" s="120">
        <f>ROUND((AG196-AG197)*AG199,0)</f>
        <v>0</v>
      </c>
      <c r="AH201" s="120"/>
      <c r="AI201" s="120">
        <f>ROUND((AI196-AI197)*AI199,0)</f>
        <v>0</v>
      </c>
      <c r="AJ201" s="120"/>
      <c r="AK201" s="120">
        <f>ROUND((AK196-AK197)*AK199,0)</f>
        <v>0</v>
      </c>
      <c r="AL201" s="72"/>
      <c r="AM201" s="120">
        <f>ROUND((AM196-AM197)*AM199,0)</f>
        <v>0</v>
      </c>
      <c r="AN201" s="72"/>
      <c r="AO201" s="120">
        <f>ROUND((AO196-AO197)*AO199,0)</f>
        <v>0</v>
      </c>
      <c r="AP201" s="72"/>
      <c r="AQ201" s="120">
        <f>ROUND((AQ196-AQ197)*AQ199,0)</f>
        <v>0</v>
      </c>
      <c r="AR201" s="72"/>
      <c r="AS201" s="120">
        <f>ROUND((AS196-AS197)*AS199,0)</f>
        <v>0</v>
      </c>
      <c r="AT201" s="72"/>
      <c r="AU201" s="120">
        <f>ROUND((AU196-AU197)*AU199,0)</f>
        <v>0</v>
      </c>
      <c r="AV201" s="72"/>
      <c r="AW201" s="120">
        <f>ROUND((AW196-AW197)*AW199,0)</f>
        <v>0</v>
      </c>
      <c r="AX201" s="72"/>
      <c r="AY201" s="120">
        <f>ROUND((AY196-AY197)*AY199,0)</f>
        <v>0</v>
      </c>
      <c r="AZ201" s="72"/>
      <c r="BA201" s="120">
        <f>ROUND((BA196-BA197)*BA199,0)</f>
        <v>0</v>
      </c>
      <c r="BB201" s="72"/>
      <c r="BC201" s="72"/>
      <c r="BD201" s="72"/>
      <c r="BE201" s="72"/>
      <c r="BF201" s="72"/>
    </row>
    <row r="202" spans="1:258" x14ac:dyDescent="0.3">
      <c r="A202" s="72"/>
      <c r="B202" s="85" t="s">
        <v>2449</v>
      </c>
      <c r="C202" s="72"/>
      <c r="D202" s="72"/>
      <c r="E202" s="74">
        <f>IF(E$114=$B195,E197,0)</f>
        <v>0</v>
      </c>
      <c r="F202" s="120"/>
      <c r="G202" s="74">
        <f>IF(G$114=$B195,G197,0)</f>
        <v>0</v>
      </c>
      <c r="I202" s="74">
        <f>IF(I$114=$B195,I197,0)</f>
        <v>0</v>
      </c>
      <c r="K202" s="74">
        <f>IF(K$114=$B195,K197,0)</f>
        <v>0</v>
      </c>
      <c r="L202" s="120"/>
      <c r="M202" s="74">
        <f>IF(M$114=$B195,M197,0)</f>
        <v>0</v>
      </c>
      <c r="N202" s="120"/>
      <c r="O202" s="74">
        <f>IF(O$114=$B195,O197,0)</f>
        <v>0</v>
      </c>
      <c r="P202" s="120"/>
      <c r="Q202" s="74">
        <f>IF(Q$114=$B195,Q197,0)</f>
        <v>0</v>
      </c>
      <c r="R202" s="120"/>
      <c r="S202" s="74">
        <f>IF(S$114=$B195,S197,0)</f>
        <v>291450</v>
      </c>
      <c r="T202" s="120"/>
      <c r="U202" s="74">
        <f>IF(U$114=$B195,U197,0)</f>
        <v>0</v>
      </c>
      <c r="V202" s="120"/>
      <c r="W202" s="74">
        <f>IF(W$114=$B195,W197,0)</f>
        <v>0</v>
      </c>
      <c r="X202" s="120"/>
      <c r="Y202" s="74">
        <f>IF(Y$114=$B195,Y197,0)</f>
        <v>0</v>
      </c>
      <c r="Z202" s="120"/>
      <c r="AA202" s="74">
        <f>IF(AA$114=$B195,AA197,0)</f>
        <v>0</v>
      </c>
      <c r="AB202" s="120"/>
      <c r="AC202" s="74">
        <f>IF(AC$114=$B195,AC197,0)</f>
        <v>0</v>
      </c>
      <c r="AD202" s="120"/>
      <c r="AE202" s="74">
        <f>IF(AE$114=$B195,AE197,0)</f>
        <v>0</v>
      </c>
      <c r="AF202" s="120"/>
      <c r="AG202" s="74">
        <f>IF(AG$114=$B195,AG197,0)</f>
        <v>0</v>
      </c>
      <c r="AH202" s="120"/>
      <c r="AI202" s="74">
        <f>IF(AI$114=$B195,AI197,0)</f>
        <v>0</v>
      </c>
      <c r="AJ202" s="120"/>
      <c r="AK202" s="74">
        <f>IF(AK$114=$B195,AK197,0)</f>
        <v>0</v>
      </c>
      <c r="AL202" s="72"/>
      <c r="AM202" s="74">
        <f>IF(AM$114=$B195,AM197,0)</f>
        <v>0</v>
      </c>
      <c r="AN202" s="72"/>
      <c r="AO202" s="74">
        <f>IF(AO$114=$B195,AO197,0)</f>
        <v>0</v>
      </c>
      <c r="AP202" s="72"/>
      <c r="AQ202" s="74">
        <f>IF(AQ$114=$B195,AQ197,0)</f>
        <v>0</v>
      </c>
      <c r="AR202" s="72"/>
      <c r="AS202" s="74">
        <f>IF(AS$114=$B195,AS197,0)</f>
        <v>0</v>
      </c>
      <c r="AT202" s="72"/>
      <c r="AU202" s="74">
        <f>IF(AU$114=$B195,AU197,0)</f>
        <v>0</v>
      </c>
      <c r="AV202" s="72"/>
      <c r="AW202" s="74">
        <f>IF(AW$114=$B195,AW197,0)</f>
        <v>0</v>
      </c>
      <c r="AX202" s="72"/>
      <c r="AY202" s="74">
        <f>IF(AY$114=$B195,AY197,0)</f>
        <v>0</v>
      </c>
      <c r="AZ202" s="72"/>
      <c r="BA202" s="74">
        <f>IF(BA$114=$B195,BA197,0)</f>
        <v>0</v>
      </c>
      <c r="BB202" s="72"/>
      <c r="BC202" s="72"/>
      <c r="BD202" s="72"/>
      <c r="BE202" s="72"/>
      <c r="BF202" s="72"/>
    </row>
    <row r="203" spans="1:258" ht="13.5" thickBot="1" x14ac:dyDescent="0.35">
      <c r="A203" s="72"/>
      <c r="B203" s="85" t="str">
        <f>"Total Tax Depreciation  -  "&amp;B195</f>
        <v>Total Tax Depreciation  -  2008</v>
      </c>
      <c r="C203" s="72"/>
      <c r="D203" s="72"/>
      <c r="E203" s="126">
        <f>E201+E202</f>
        <v>0</v>
      </c>
      <c r="F203" s="120"/>
      <c r="G203" s="126">
        <f>G201+G202</f>
        <v>0</v>
      </c>
      <c r="I203" s="126">
        <f>I201+I202</f>
        <v>0</v>
      </c>
      <c r="K203" s="126">
        <f>K201+K202</f>
        <v>0</v>
      </c>
      <c r="L203" s="120"/>
      <c r="M203" s="126">
        <f>M201+M202</f>
        <v>228944</v>
      </c>
      <c r="N203" s="120"/>
      <c r="O203" s="126">
        <f>O201+O202</f>
        <v>285356</v>
      </c>
      <c r="P203" s="120"/>
      <c r="Q203" s="126">
        <f>Q201+Q202</f>
        <v>21601316</v>
      </c>
      <c r="R203" s="120"/>
      <c r="S203" s="126">
        <f>S201+S202</f>
        <v>302379</v>
      </c>
      <c r="T203" s="120"/>
      <c r="U203" s="126">
        <f>U201+U202</f>
        <v>0</v>
      </c>
      <c r="V203" s="120"/>
      <c r="W203" s="126">
        <f>W201+W202</f>
        <v>0</v>
      </c>
      <c r="X203" s="120"/>
      <c r="Y203" s="126">
        <f>Y201+Y202</f>
        <v>0</v>
      </c>
      <c r="Z203" s="120"/>
      <c r="AA203" s="126">
        <f>AA201+AA202</f>
        <v>0</v>
      </c>
      <c r="AB203" s="120"/>
      <c r="AC203" s="126">
        <f>AC201+AC202</f>
        <v>0</v>
      </c>
      <c r="AD203" s="120"/>
      <c r="AE203" s="126">
        <f>AE201+AE202</f>
        <v>0</v>
      </c>
      <c r="AF203" s="120"/>
      <c r="AG203" s="126">
        <f>AG201+AG202</f>
        <v>0</v>
      </c>
      <c r="AH203" s="120"/>
      <c r="AI203" s="126">
        <f>AI201+AI202</f>
        <v>0</v>
      </c>
      <c r="AJ203" s="120"/>
      <c r="AK203" s="126">
        <f>AK201+AK202</f>
        <v>0</v>
      </c>
      <c r="AL203" s="72"/>
      <c r="AM203" s="126">
        <f>AM201+AM202</f>
        <v>0</v>
      </c>
      <c r="AN203" s="72"/>
      <c r="AO203" s="126">
        <f>AO201+AO202</f>
        <v>0</v>
      </c>
      <c r="AP203" s="72"/>
      <c r="AQ203" s="126">
        <f>AQ201+AQ202</f>
        <v>0</v>
      </c>
      <c r="AR203" s="72"/>
      <c r="AS203" s="126">
        <f>AS201+AS202</f>
        <v>0</v>
      </c>
      <c r="AT203" s="72"/>
      <c r="AU203" s="126">
        <f>AU201+AU202</f>
        <v>0</v>
      </c>
      <c r="AV203" s="72"/>
      <c r="AW203" s="126">
        <f>AW201+AW202</f>
        <v>0</v>
      </c>
      <c r="AX203" s="72"/>
      <c r="AY203" s="126">
        <f>AY201+AY202</f>
        <v>0</v>
      </c>
      <c r="AZ203" s="72"/>
      <c r="BA203" s="126">
        <f>BA201+BA202</f>
        <v>0</v>
      </c>
      <c r="BB203" s="72"/>
      <c r="BC203" s="72"/>
      <c r="BD203" s="72"/>
      <c r="BE203" s="72"/>
      <c r="BF203" s="72"/>
      <c r="BG203" s="103"/>
    </row>
    <row r="204" spans="1:258" ht="13.5" thickTop="1" x14ac:dyDescent="0.3">
      <c r="A204" s="72"/>
      <c r="B204" s="72"/>
      <c r="C204" s="72"/>
      <c r="D204" s="72"/>
      <c r="E204" s="125"/>
      <c r="F204" s="120"/>
      <c r="G204" s="125"/>
      <c r="I204" s="125"/>
      <c r="K204" s="120"/>
      <c r="L204" s="120"/>
      <c r="M204" s="120"/>
      <c r="N204" s="120"/>
      <c r="O204" s="120"/>
      <c r="P204" s="120"/>
      <c r="Q204" s="120"/>
      <c r="R204" s="120"/>
      <c r="S204" s="120"/>
      <c r="T204" s="120"/>
      <c r="U204" s="120"/>
      <c r="V204" s="120"/>
      <c r="W204" s="120"/>
      <c r="X204" s="120"/>
      <c r="Y204" s="120"/>
      <c r="Z204" s="120"/>
      <c r="AA204" s="120"/>
      <c r="AB204" s="120"/>
      <c r="AC204" s="120"/>
      <c r="AD204" s="120"/>
      <c r="AE204" s="120"/>
      <c r="AF204" s="120"/>
      <c r="AG204" s="120"/>
      <c r="AH204" s="120"/>
      <c r="AI204" s="120"/>
      <c r="AJ204" s="120"/>
      <c r="AK204" s="120"/>
      <c r="AL204" s="72"/>
      <c r="AM204" s="120"/>
      <c r="AN204" s="72"/>
      <c r="AO204" s="120"/>
      <c r="AP204" s="72"/>
      <c r="AQ204" s="120"/>
      <c r="AR204" s="72"/>
      <c r="AS204" s="120"/>
      <c r="AT204" s="72"/>
      <c r="AU204" s="120"/>
      <c r="AV204" s="72"/>
      <c r="AW204" s="120"/>
      <c r="AX204" s="72"/>
      <c r="AY204" s="120"/>
      <c r="AZ204" s="72"/>
      <c r="BA204" s="120"/>
      <c r="BB204" s="72"/>
      <c r="BC204" s="72"/>
      <c r="BD204" s="72"/>
      <c r="BE204" s="72"/>
      <c r="BF204" s="72"/>
    </row>
    <row r="205" spans="1:258" x14ac:dyDescent="0.3">
      <c r="A205" s="72"/>
      <c r="B205" s="72"/>
      <c r="C205" s="72"/>
      <c r="D205" s="72"/>
      <c r="E205" s="125"/>
      <c r="F205" s="120"/>
      <c r="G205" s="125"/>
      <c r="I205" s="125"/>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c r="AH205" s="120"/>
      <c r="AI205" s="120"/>
      <c r="AJ205" s="120"/>
      <c r="AK205" s="120"/>
      <c r="AL205" s="72"/>
      <c r="AM205" s="120"/>
      <c r="AN205" s="72"/>
      <c r="AO205" s="120"/>
      <c r="AP205" s="72"/>
      <c r="AQ205" s="120"/>
      <c r="AR205" s="72"/>
      <c r="AS205" s="120"/>
      <c r="AT205" s="72"/>
      <c r="AU205" s="120"/>
      <c r="AV205" s="72"/>
      <c r="AW205" s="120"/>
      <c r="AX205" s="72"/>
      <c r="AY205" s="120"/>
      <c r="AZ205" s="72"/>
      <c r="BA205" s="120"/>
      <c r="BB205" s="72"/>
      <c r="BC205" s="72"/>
      <c r="BD205" s="72"/>
      <c r="BE205" s="72"/>
      <c r="BF205" s="72"/>
    </row>
    <row r="206" spans="1:258" x14ac:dyDescent="0.3">
      <c r="A206" s="72"/>
      <c r="B206" s="119">
        <v>2009</v>
      </c>
      <c r="C206" s="72"/>
      <c r="D206" s="72"/>
      <c r="E206" s="120"/>
      <c r="F206" s="120"/>
      <c r="G206" s="120"/>
      <c r="I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c r="AF206" s="120"/>
      <c r="AG206" s="120"/>
      <c r="AH206" s="120"/>
      <c r="AI206" s="120"/>
      <c r="AJ206" s="120"/>
      <c r="AK206" s="120"/>
      <c r="AL206" s="72"/>
      <c r="AM206" s="120"/>
      <c r="AN206" s="72"/>
      <c r="AO206" s="120"/>
      <c r="AP206" s="72"/>
      <c r="AQ206" s="120"/>
      <c r="AR206" s="72"/>
      <c r="AS206" s="120"/>
      <c r="AT206" s="72"/>
      <c r="AU206" s="120"/>
      <c r="AV206" s="72"/>
      <c r="AW206" s="120"/>
      <c r="AX206" s="72"/>
      <c r="AY206" s="120"/>
      <c r="AZ206" s="72"/>
      <c r="BA206" s="120"/>
      <c r="BB206" s="72"/>
      <c r="BC206" s="72"/>
      <c r="BD206" s="72"/>
      <c r="BE206" s="72"/>
      <c r="BF206" s="72"/>
    </row>
    <row r="207" spans="1:258" x14ac:dyDescent="0.3">
      <c r="A207" s="72"/>
      <c r="B207" s="85" t="s">
        <v>2408</v>
      </c>
      <c r="C207" s="72"/>
      <c r="D207" s="72"/>
      <c r="E207" s="120">
        <f>IF(E$114&lt;=$B206,E$24,0)</f>
        <v>0</v>
      </c>
      <c r="F207" s="120"/>
      <c r="G207" s="120">
        <f>IF(G$114&lt;=$B206,G$24,0)</f>
        <v>0</v>
      </c>
      <c r="I207" s="120">
        <f>IF(I$114&lt;=$B206,I$24,0)</f>
        <v>0</v>
      </c>
      <c r="K207" s="120">
        <f>IF(K$114&lt;=$B206,K$24,0)</f>
        <v>0</v>
      </c>
      <c r="L207" s="120"/>
      <c r="M207" s="120">
        <f>IF(M$114&lt;=$B206,M$24,0)</f>
        <v>3706400.915</v>
      </c>
      <c r="N207" s="120"/>
      <c r="O207" s="120">
        <f>IF(O$114&lt;=$B206,O$24,0)</f>
        <v>4273710.8949999996</v>
      </c>
      <c r="P207" s="120"/>
      <c r="Q207" s="120">
        <f>IF(Q$114&lt;=$B206,Q$24,0)</f>
        <v>299228647.71000004</v>
      </c>
      <c r="R207" s="120"/>
      <c r="S207" s="120">
        <f>IF(S$114&lt;=$B206,S$24,0)</f>
        <v>582899.13500000001</v>
      </c>
      <c r="T207" s="120"/>
      <c r="U207" s="120">
        <f>IF(U$114&lt;=$B206,U$24,0)</f>
        <v>11843540.959999999</v>
      </c>
      <c r="V207" s="120"/>
      <c r="W207" s="120">
        <f>IF(W$114&lt;=$B206,W$24,0)</f>
        <v>0</v>
      </c>
      <c r="X207" s="120"/>
      <c r="Y207" s="120">
        <f>IF(Y$114&lt;=$B206,Y$24,0)</f>
        <v>0</v>
      </c>
      <c r="Z207" s="120"/>
      <c r="AA207" s="120">
        <f>IF(AA$114&lt;=$B206,AA$24,0)</f>
        <v>0</v>
      </c>
      <c r="AB207" s="120"/>
      <c r="AC207" s="120">
        <f>IF(AC$114&lt;=$B206,AC$24,0)</f>
        <v>0</v>
      </c>
      <c r="AD207" s="120"/>
      <c r="AE207" s="120">
        <f>IF(AE$114&lt;=$B206,AE$24,0)</f>
        <v>0</v>
      </c>
      <c r="AF207" s="120"/>
      <c r="AG207" s="120">
        <f>IF(AG$114&lt;=$B206,AG$24,0)</f>
        <v>0</v>
      </c>
      <c r="AH207" s="120"/>
      <c r="AI207" s="120">
        <f>IF(AI$114&lt;=$B206,AI$24,0)</f>
        <v>0</v>
      </c>
      <c r="AJ207" s="120"/>
      <c r="AK207" s="120">
        <f>IF(AK$114&lt;=$B206,AK$24,0)</f>
        <v>0</v>
      </c>
      <c r="AL207" s="72"/>
      <c r="AM207" s="120">
        <f>IF(AM$114&lt;=$B206,AM$24,0)</f>
        <v>0</v>
      </c>
      <c r="AN207" s="72"/>
      <c r="AO207" s="120">
        <f>IF(AO$114&lt;=$B206,AO$24,0)</f>
        <v>0</v>
      </c>
      <c r="AP207" s="72"/>
      <c r="AQ207" s="120">
        <f>IF(AQ$114&lt;=$B206,AQ$24,0)</f>
        <v>0</v>
      </c>
      <c r="AR207" s="72"/>
      <c r="AS207" s="120">
        <f>IF(AS$114&lt;=$B206,AS$24,0)</f>
        <v>0</v>
      </c>
      <c r="AT207" s="72"/>
      <c r="AU207" s="120">
        <f>IF(AU$114&lt;=$B206,AU$24,0)</f>
        <v>0</v>
      </c>
      <c r="AV207" s="72"/>
      <c r="AW207" s="120">
        <f>IF(AW$114&lt;=$B206,AW$24,0)</f>
        <v>0</v>
      </c>
      <c r="AX207" s="72"/>
      <c r="AY207" s="120">
        <f>IF(AY$114&lt;=$B206,AY$24,0)</f>
        <v>0</v>
      </c>
      <c r="AZ207" s="72"/>
      <c r="BA207" s="120">
        <f>IF(BA$114&lt;=$B206,BA$24,0)</f>
        <v>0</v>
      </c>
      <c r="BB207" s="72"/>
      <c r="BC207" s="72"/>
      <c r="BD207" s="72"/>
      <c r="BE207" s="72"/>
      <c r="BF207" s="72"/>
    </row>
    <row r="208" spans="1:258" x14ac:dyDescent="0.3">
      <c r="A208" s="72"/>
      <c r="B208" s="85" t="s">
        <v>2445</v>
      </c>
      <c r="C208" s="72"/>
      <c r="D208" s="72"/>
      <c r="E208" s="121">
        <f>ROUND(E207*E$12,0)</f>
        <v>0</v>
      </c>
      <c r="F208" s="120"/>
      <c r="G208" s="121">
        <f>ROUND(G207*G$12,0)</f>
        <v>0</v>
      </c>
      <c r="I208" s="121">
        <f>ROUND(I207*I$12,0)</f>
        <v>0</v>
      </c>
      <c r="K208" s="121">
        <f>ROUND(K207*K$12,0)</f>
        <v>0</v>
      </c>
      <c r="L208" s="120"/>
      <c r="M208" s="121">
        <f>ROUND(M207*M$12,0)</f>
        <v>0</v>
      </c>
      <c r="N208" s="120"/>
      <c r="O208" s="121">
        <f>ROUND(O207*O$12,0)</f>
        <v>0</v>
      </c>
      <c r="P208" s="120"/>
      <c r="Q208" s="121">
        <f>ROUND(Q207*Q$12,0)</f>
        <v>0</v>
      </c>
      <c r="R208" s="120"/>
      <c r="S208" s="121">
        <f>ROUND(S207*S$12,0)</f>
        <v>291450</v>
      </c>
      <c r="T208" s="120"/>
      <c r="U208" s="121">
        <f>ROUND(U207*U$12,0)</f>
        <v>5921770</v>
      </c>
      <c r="V208" s="120"/>
      <c r="W208" s="121">
        <f>ROUND(W207*W$12,0)</f>
        <v>0</v>
      </c>
      <c r="X208" s="120"/>
      <c r="Y208" s="121">
        <f>ROUND(Y207*Y$12,0)</f>
        <v>0</v>
      </c>
      <c r="Z208" s="120"/>
      <c r="AA208" s="121">
        <f>ROUND(AA207*AA$12,0)</f>
        <v>0</v>
      </c>
      <c r="AB208" s="120"/>
      <c r="AC208" s="121">
        <f>ROUND(AC207*AC$12,0)</f>
        <v>0</v>
      </c>
      <c r="AD208" s="120"/>
      <c r="AE208" s="121">
        <f>ROUND(AE207*AE$12,0)</f>
        <v>0</v>
      </c>
      <c r="AF208" s="120"/>
      <c r="AG208" s="121">
        <f>ROUND(AG207*AG$12,0)</f>
        <v>0</v>
      </c>
      <c r="AH208" s="120"/>
      <c r="AI208" s="121">
        <f>ROUND(AI207*AI$12,0)</f>
        <v>0</v>
      </c>
      <c r="AJ208" s="120"/>
      <c r="AK208" s="121">
        <f>ROUND(AK207*AK$12,0)</f>
        <v>0</v>
      </c>
      <c r="AL208" s="72"/>
      <c r="AM208" s="121">
        <f>ROUND(AM207*AM$12,0)</f>
        <v>0</v>
      </c>
      <c r="AN208" s="72"/>
      <c r="AO208" s="121">
        <f>ROUND(AO207*AO$12,0)</f>
        <v>0</v>
      </c>
      <c r="AP208" s="72"/>
      <c r="AQ208" s="121">
        <f>ROUND(AQ207*AQ$12,0)</f>
        <v>0</v>
      </c>
      <c r="AR208" s="72"/>
      <c r="AS208" s="121">
        <f>ROUND(AS207*AS$12,0)</f>
        <v>0</v>
      </c>
      <c r="AT208" s="72"/>
      <c r="AU208" s="121">
        <f>ROUND(AU207*AU$12,0)</f>
        <v>0</v>
      </c>
      <c r="AV208" s="72"/>
      <c r="AW208" s="121">
        <f>ROUND(AW207*AW$12,0)</f>
        <v>0</v>
      </c>
      <c r="AX208" s="72"/>
      <c r="AY208" s="121">
        <f>ROUND(AY207*AY$12,0)</f>
        <v>0</v>
      </c>
      <c r="AZ208" s="72"/>
      <c r="BA208" s="121">
        <f>ROUND(BA207*BA$12,0)</f>
        <v>0</v>
      </c>
      <c r="BB208" s="72"/>
      <c r="BC208" s="72"/>
      <c r="BD208" s="72"/>
      <c r="BE208" s="72"/>
      <c r="BF208" s="72"/>
    </row>
    <row r="209" spans="1:258" s="109" customFormat="1" x14ac:dyDescent="0.3">
      <c r="A209" s="72"/>
      <c r="B209" s="85" t="s">
        <v>2446</v>
      </c>
      <c r="C209" s="72"/>
      <c r="D209" s="72"/>
      <c r="E209" s="120">
        <f>E207-E208</f>
        <v>0</v>
      </c>
      <c r="F209" s="120"/>
      <c r="G209" s="120">
        <f>G207-G208</f>
        <v>0</v>
      </c>
      <c r="H209" s="74"/>
      <c r="I209" s="120">
        <f>I207-I208</f>
        <v>0</v>
      </c>
      <c r="J209" s="74"/>
      <c r="K209" s="120">
        <f>K207-K208</f>
        <v>0</v>
      </c>
      <c r="L209" s="120"/>
      <c r="M209" s="120">
        <f>M207-M208</f>
        <v>3706400.915</v>
      </c>
      <c r="N209" s="120"/>
      <c r="O209" s="120">
        <f>O207-O208</f>
        <v>4273710.8949999996</v>
      </c>
      <c r="P209" s="120"/>
      <c r="Q209" s="120">
        <f>Q207-Q208</f>
        <v>299228647.71000004</v>
      </c>
      <c r="R209" s="120"/>
      <c r="S209" s="120">
        <f>S207-S208</f>
        <v>291449.13500000001</v>
      </c>
      <c r="T209" s="120"/>
      <c r="U209" s="120">
        <f>U207-U208</f>
        <v>5921770.959999999</v>
      </c>
      <c r="V209" s="120"/>
      <c r="W209" s="120">
        <f>W207-W208</f>
        <v>0</v>
      </c>
      <c r="X209" s="120"/>
      <c r="Y209" s="120">
        <f>Y207-Y208</f>
        <v>0</v>
      </c>
      <c r="Z209" s="120"/>
      <c r="AA209" s="120">
        <f>AA207-AA208</f>
        <v>0</v>
      </c>
      <c r="AB209" s="120"/>
      <c r="AC209" s="120">
        <f>AC207-AC208</f>
        <v>0</v>
      </c>
      <c r="AD209" s="120"/>
      <c r="AE209" s="120">
        <f>AE207-AE208</f>
        <v>0</v>
      </c>
      <c r="AF209" s="120"/>
      <c r="AG209" s="120">
        <f>AG207-AG208</f>
        <v>0</v>
      </c>
      <c r="AH209" s="120"/>
      <c r="AI209" s="120">
        <f>AI207-AI208</f>
        <v>0</v>
      </c>
      <c r="AJ209" s="120"/>
      <c r="AK209" s="120">
        <f>AK207-AK208</f>
        <v>0</v>
      </c>
      <c r="AL209" s="72"/>
      <c r="AM209" s="120">
        <f>AM207-AM208</f>
        <v>0</v>
      </c>
      <c r="AN209" s="72"/>
      <c r="AO209" s="120">
        <f>AO207-AO208</f>
        <v>0</v>
      </c>
      <c r="AP209" s="72"/>
      <c r="AQ209" s="120">
        <f>AQ207-AQ208</f>
        <v>0</v>
      </c>
      <c r="AR209" s="72"/>
      <c r="AS209" s="120">
        <f>AS207-AS208</f>
        <v>0</v>
      </c>
      <c r="AT209" s="72"/>
      <c r="AU209" s="120">
        <f>AU207-AU208</f>
        <v>0</v>
      </c>
      <c r="AV209" s="72"/>
      <c r="AW209" s="120">
        <f>AW207-AW208</f>
        <v>0</v>
      </c>
      <c r="AX209" s="72"/>
      <c r="AY209" s="120">
        <f>AY207-AY208</f>
        <v>0</v>
      </c>
      <c r="AZ209" s="72"/>
      <c r="BA209" s="120">
        <f>BA207-BA208</f>
        <v>0</v>
      </c>
      <c r="BB209" s="72"/>
      <c r="BC209" s="72"/>
      <c r="BD209" s="72"/>
      <c r="BE209" s="72"/>
      <c r="BF209" s="72"/>
      <c r="BG209" s="74"/>
      <c r="BH209" s="74"/>
      <c r="BI209" s="74"/>
      <c r="BJ209" s="72"/>
      <c r="BK209" s="72"/>
      <c r="BL209" s="72"/>
      <c r="BM209" s="72"/>
      <c r="BN209" s="72"/>
      <c r="BO209" s="72"/>
      <c r="BP209" s="72"/>
      <c r="BQ209" s="72"/>
      <c r="BR209" s="72"/>
      <c r="BS209" s="72"/>
      <c r="BT209" s="72"/>
      <c r="BU209" s="72"/>
      <c r="BV209" s="72"/>
      <c r="BW209" s="72"/>
      <c r="BX209" s="72"/>
      <c r="BY209" s="72"/>
      <c r="BZ209" s="72"/>
      <c r="CA209" s="72"/>
      <c r="CB209" s="72"/>
      <c r="CC209" s="72"/>
      <c r="CD209" s="72"/>
      <c r="CE209" s="72"/>
      <c r="CF209" s="72"/>
      <c r="CG209" s="72"/>
      <c r="CH209" s="72"/>
      <c r="CI209" s="72"/>
      <c r="CJ209" s="72"/>
      <c r="CK209" s="72"/>
      <c r="CL209" s="72"/>
      <c r="CM209" s="72"/>
      <c r="CN209" s="72"/>
      <c r="CO209" s="72"/>
      <c r="CP209" s="72"/>
      <c r="CQ209" s="72"/>
      <c r="CR209" s="72"/>
      <c r="CS209" s="72"/>
      <c r="CT209" s="72"/>
      <c r="CU209" s="72"/>
      <c r="CV209" s="72"/>
      <c r="CW209" s="72"/>
      <c r="CX209" s="72"/>
      <c r="CY209" s="72"/>
      <c r="CZ209" s="72"/>
      <c r="DA209" s="72"/>
      <c r="DB209" s="72"/>
      <c r="DC209" s="72"/>
      <c r="DD209" s="72"/>
      <c r="DE209" s="72"/>
      <c r="DF209" s="72"/>
      <c r="DG209" s="72"/>
      <c r="DH209" s="72"/>
      <c r="DI209" s="72"/>
      <c r="DJ209" s="72"/>
      <c r="DK209" s="72"/>
      <c r="DL209" s="72"/>
      <c r="DM209" s="72"/>
      <c r="DN209" s="72"/>
      <c r="DO209" s="72"/>
      <c r="DP209" s="72"/>
      <c r="DQ209" s="72"/>
      <c r="DR209" s="72"/>
      <c r="DS209" s="72"/>
      <c r="DT209" s="72"/>
      <c r="DU209" s="72"/>
      <c r="DV209" s="72"/>
      <c r="DW209" s="72"/>
      <c r="DX209" s="72"/>
      <c r="DY209" s="72"/>
      <c r="DZ209" s="72"/>
      <c r="EA209" s="72"/>
      <c r="EB209" s="72"/>
      <c r="EC209" s="72"/>
      <c r="ED209" s="72"/>
      <c r="EE209" s="72"/>
      <c r="EF209" s="72"/>
      <c r="EG209" s="72"/>
      <c r="EH209" s="72"/>
      <c r="EI209" s="72"/>
      <c r="EJ209" s="72"/>
      <c r="EK209" s="72"/>
      <c r="EL209" s="72"/>
      <c r="EM209" s="72"/>
      <c r="EN209" s="72"/>
      <c r="EO209" s="72"/>
      <c r="EP209" s="72"/>
      <c r="EQ209" s="72"/>
      <c r="ER209" s="72"/>
      <c r="ES209" s="72"/>
      <c r="ET209" s="72"/>
      <c r="EU209" s="72"/>
      <c r="EV209" s="72"/>
      <c r="EW209" s="72"/>
      <c r="EX209" s="72"/>
      <c r="EY209" s="72"/>
      <c r="EZ209" s="72"/>
      <c r="FA209" s="72"/>
      <c r="FB209" s="72"/>
      <c r="FC209" s="72"/>
      <c r="FD209" s="72"/>
      <c r="FE209" s="72"/>
      <c r="FF209" s="72"/>
      <c r="FG209" s="72"/>
      <c r="FH209" s="72"/>
      <c r="FI209" s="72"/>
      <c r="FJ209" s="72"/>
      <c r="FK209" s="72"/>
      <c r="FL209" s="72"/>
      <c r="FM209" s="72"/>
      <c r="FN209" s="72"/>
      <c r="FO209" s="72"/>
      <c r="FP209" s="72"/>
      <c r="FQ209" s="72"/>
      <c r="FR209" s="72"/>
      <c r="FS209" s="72"/>
      <c r="FT209" s="72"/>
      <c r="FU209" s="72"/>
      <c r="FV209" s="72"/>
      <c r="FW209" s="72"/>
      <c r="FX209" s="72"/>
      <c r="FY209" s="72"/>
      <c r="FZ209" s="72"/>
      <c r="GA209" s="72"/>
      <c r="GB209" s="72"/>
      <c r="GC209" s="72"/>
      <c r="GD209" s="72"/>
      <c r="GE209" s="72"/>
      <c r="GF209" s="72"/>
      <c r="GG209" s="72"/>
      <c r="GH209" s="72"/>
      <c r="GI209" s="72"/>
      <c r="GJ209" s="72"/>
      <c r="GK209" s="72"/>
      <c r="GL209" s="72"/>
      <c r="GM209" s="72"/>
      <c r="GN209" s="72"/>
      <c r="GO209" s="72"/>
      <c r="GP209" s="72"/>
      <c r="GQ209" s="72"/>
      <c r="GR209" s="72"/>
      <c r="GS209" s="72"/>
      <c r="GT209" s="72"/>
      <c r="GU209" s="72"/>
      <c r="GV209" s="72"/>
      <c r="GW209" s="72"/>
      <c r="GX209" s="72"/>
      <c r="GY209" s="72"/>
      <c r="GZ209" s="72"/>
      <c r="HA209" s="72"/>
      <c r="HB209" s="72"/>
      <c r="HC209" s="72"/>
      <c r="HD209" s="72"/>
      <c r="HE209" s="72"/>
      <c r="HF209" s="72"/>
      <c r="HG209" s="72"/>
      <c r="HH209" s="72"/>
      <c r="HI209" s="72"/>
      <c r="HJ209" s="72"/>
      <c r="HK209" s="72"/>
      <c r="HL209" s="72"/>
      <c r="HM209" s="72"/>
      <c r="HN209" s="72"/>
      <c r="HO209" s="72"/>
      <c r="HP209" s="72"/>
      <c r="HQ209" s="72"/>
      <c r="HR209" s="72"/>
      <c r="HS209" s="72"/>
      <c r="HT209" s="72"/>
      <c r="HU209" s="72"/>
      <c r="HV209" s="72"/>
      <c r="HW209" s="72"/>
      <c r="HX209" s="72"/>
      <c r="HY209" s="72"/>
      <c r="HZ209" s="72"/>
      <c r="IA209" s="72"/>
      <c r="IB209" s="72"/>
      <c r="IC209" s="72"/>
      <c r="ID209" s="72"/>
      <c r="IE209" s="72"/>
      <c r="IF209" s="72"/>
      <c r="IG209" s="72"/>
      <c r="IH209" s="72"/>
      <c r="II209" s="72"/>
      <c r="IJ209" s="72"/>
      <c r="IK209" s="72"/>
      <c r="IL209" s="72"/>
      <c r="IM209" s="72"/>
      <c r="IN209" s="72"/>
      <c r="IO209" s="72"/>
      <c r="IP209" s="72"/>
      <c r="IQ209" s="72"/>
      <c r="IR209" s="72"/>
      <c r="IS209" s="72"/>
      <c r="IT209" s="72"/>
      <c r="IU209" s="72"/>
      <c r="IV209" s="72"/>
      <c r="IW209" s="72"/>
      <c r="IX209" s="72"/>
    </row>
    <row r="210" spans="1:258" x14ac:dyDescent="0.3">
      <c r="A210" s="109"/>
      <c r="B210" s="122" t="s">
        <v>2447</v>
      </c>
      <c r="C210" s="109"/>
      <c r="D210" s="109"/>
      <c r="E210" s="123">
        <f>IF($B206-E$8&lt;0,0,LOOKUP($B206-(E$8-1),$C$399:$C$420,$E$399:$E$420))</f>
        <v>4.462E-2</v>
      </c>
      <c r="F210" s="109"/>
      <c r="G210" s="123">
        <f>IF($B206-G$8&lt;0,0,LOOKUP($B206-(G$8-1),$C$399:$C$420,$E$399:$E$420))</f>
        <v>4.5220000000000003E-2</v>
      </c>
      <c r="H210" s="124"/>
      <c r="I210" s="123">
        <f>IF($B206-I$8&lt;0,0,LOOKUP($B206-(I$8-1),$C$399:$C$420,$E$399:$E$420))</f>
        <v>4.888E-2</v>
      </c>
      <c r="J210" s="124"/>
      <c r="K210" s="123">
        <f>IF($B206-K$8&lt;0,0,LOOKUP($B206-(K$8-1),$C$399:$C$420,$E$399:$E$420))</f>
        <v>5.2850000000000001E-2</v>
      </c>
      <c r="L210" s="124"/>
      <c r="M210" s="123">
        <f>IF($B206-M$8&lt;0,0,LOOKUP($B206-(M$8-1),$C$399:$C$420,$E$399:$E$420))</f>
        <v>5.713E-2</v>
      </c>
      <c r="N210" s="109"/>
      <c r="O210" s="123">
        <f>IF($B206-O$8&lt;0,0,LOOKUP($B206-(O$8-1),$C$399:$C$420,$E$399:$E$420))</f>
        <v>6.1769999999999999E-2</v>
      </c>
      <c r="P210" s="124"/>
      <c r="Q210" s="123">
        <f>IF($B206-Q$8&lt;0,0,LOOKUP($B206-(Q$8-1),$C$399:$C$420,$E$399:$E$420))</f>
        <v>6.6769999999999996E-2</v>
      </c>
      <c r="R210" s="124"/>
      <c r="S210" s="123">
        <f>IF($B206-S$8&lt;0,0,LOOKUP($B206-(S$8-1),$C$399:$C$420,$E$399:$E$420))</f>
        <v>7.2190000000000004E-2</v>
      </c>
      <c r="T210" s="124"/>
      <c r="U210" s="123">
        <f>IF($B206-U$8&lt;0,0,LOOKUP($B206-(U$8-1),$C$399:$C$420,$E$399:$E$420))</f>
        <v>3.7499999999999999E-2</v>
      </c>
      <c r="V210" s="124"/>
      <c r="W210" s="123">
        <f>IF($B206-W$8&lt;0,0,LOOKUP($B206-(W$8-1),$C$399:$C$420,$E$399:$E$420))</f>
        <v>0</v>
      </c>
      <c r="X210" s="109"/>
      <c r="Y210" s="123">
        <f>IF($B206-Y$8&lt;0,0,LOOKUP($B206-(Y$8-1),$C$399:$C$420,$E$399:$E$420))</f>
        <v>0</v>
      </c>
      <c r="Z210" s="124"/>
      <c r="AA210" s="123">
        <f>IF($B206-AA$8&lt;0,0,LOOKUP($B206-(AA$8-1),$C$399:$C$420,$E$399:$E$420))</f>
        <v>0</v>
      </c>
      <c r="AB210" s="124"/>
      <c r="AC210" s="123">
        <f>IF($B206-AC$8&lt;0,0,LOOKUP($B206-(AC$8-1),$C$399:$C$420,$E$399:$E$420))</f>
        <v>0</v>
      </c>
      <c r="AD210" s="124"/>
      <c r="AE210" s="123">
        <f>IF($B206-AE$8&lt;0,0,LOOKUP($B206-(AE$8-1),$C$399:$C$420,$E$399:$E$420))</f>
        <v>0</v>
      </c>
      <c r="AF210" s="124"/>
      <c r="AG210" s="123">
        <f>IF($B206-AG$8&lt;0,0,LOOKUP($B206-(AG$8-1),$C$399:$C$420,$E$399:$E$420))</f>
        <v>0</v>
      </c>
      <c r="AH210" s="109"/>
      <c r="AI210" s="123">
        <f>IF($B206-AI$8&lt;0,0,LOOKUP($B206-(AI$8-1),$C$399:$C$420,$E$399:$E$420))</f>
        <v>0</v>
      </c>
      <c r="AJ210" s="109"/>
      <c r="AK210" s="123">
        <f>IF($B206-AK$8&lt;0,0,LOOKUP($B206-(AK$8-1),$C$399:$C$420,$E$399:$E$420))</f>
        <v>0</v>
      </c>
      <c r="AL210" s="109"/>
      <c r="AM210" s="123">
        <f>IF($B206-AM$8&lt;0,0,LOOKUP($B206-(AM$8-1),$C$399:$C$420,$E$399:$E$420))</f>
        <v>0</v>
      </c>
      <c r="AN210" s="109"/>
      <c r="AO210" s="123">
        <f>IF($B206-AO$8&lt;0,0,LOOKUP($B206-(AO$8-1),$C$399:$C$420,$E$399:$E$420))</f>
        <v>0</v>
      </c>
      <c r="AP210" s="109"/>
      <c r="AQ210" s="123">
        <f>IF($B206-AQ$8&lt;0,0,LOOKUP($B206-(AQ$8-1),$C$399:$C$420,$E$399:$E$420))</f>
        <v>0</v>
      </c>
      <c r="AR210" s="109"/>
      <c r="AS210" s="123">
        <f>IF($B206-AS$8&lt;0,0,LOOKUP($B206-(AS$8-1),$C$399:$C$420,$E$399:$E$420))</f>
        <v>0</v>
      </c>
      <c r="AT210" s="109"/>
      <c r="AU210" s="123">
        <f>IF($B206-AU$8&lt;0,0,LOOKUP($B206-(AU$8-1),$C$399:$C$420,$E$399:$E$420))</f>
        <v>0</v>
      </c>
      <c r="AV210" s="109"/>
      <c r="AW210" s="123">
        <f>IF($B206-AW$8&lt;0,0,LOOKUP($B206-(AW$8-1),$C$399:$C$420,$E$399:$E$420))</f>
        <v>0</v>
      </c>
      <c r="AX210" s="109"/>
      <c r="AY210" s="123">
        <f>IF($B206-AY$8&lt;0,0,LOOKUP($B206-(AY$8-1),$C$399:$C$420,$E$399:$E$420))</f>
        <v>0</v>
      </c>
      <c r="AZ210" s="109"/>
      <c r="BA210" s="123">
        <f>IF($B206-BA$8&lt;0,0,LOOKUP($B206-(BA$8-1),$C$399:$C$420,$E$399:$E$420))</f>
        <v>0</v>
      </c>
      <c r="BB210" s="109"/>
      <c r="BC210" s="109"/>
      <c r="BD210" s="109"/>
      <c r="BE210" s="109"/>
      <c r="BF210" s="109"/>
      <c r="BG210" s="124"/>
      <c r="BH210" s="124"/>
      <c r="BI210" s="124"/>
      <c r="BJ210" s="109"/>
      <c r="BK210" s="109"/>
      <c r="BL210" s="109"/>
      <c r="BM210" s="109"/>
      <c r="BN210" s="109"/>
      <c r="BO210" s="109"/>
      <c r="BP210" s="109"/>
      <c r="BQ210" s="109"/>
      <c r="BR210" s="109"/>
      <c r="BS210" s="109"/>
      <c r="BT210" s="109"/>
      <c r="BU210" s="109"/>
      <c r="BV210" s="109"/>
      <c r="BW210" s="109"/>
      <c r="BX210" s="109"/>
      <c r="BY210" s="109"/>
      <c r="BZ210" s="109"/>
      <c r="CA210" s="109"/>
      <c r="CB210" s="109"/>
      <c r="CC210" s="109"/>
      <c r="CD210" s="109"/>
      <c r="CE210" s="109"/>
      <c r="CF210" s="109"/>
      <c r="CG210" s="109"/>
      <c r="CH210" s="109"/>
      <c r="CI210" s="109"/>
      <c r="CJ210" s="109"/>
      <c r="CK210" s="109"/>
      <c r="CL210" s="109"/>
      <c r="CM210" s="109"/>
      <c r="CN210" s="109"/>
      <c r="CO210" s="109"/>
      <c r="CP210" s="109"/>
      <c r="CQ210" s="109"/>
      <c r="CR210" s="109"/>
      <c r="CS210" s="109"/>
      <c r="CT210" s="109"/>
      <c r="CU210" s="109"/>
      <c r="CV210" s="109"/>
      <c r="CW210" s="109"/>
      <c r="CX210" s="109"/>
      <c r="CY210" s="109"/>
      <c r="CZ210" s="109"/>
      <c r="DA210" s="109"/>
      <c r="DB210" s="109"/>
      <c r="DC210" s="109"/>
      <c r="DD210" s="109"/>
      <c r="DE210" s="109"/>
      <c r="DF210" s="109"/>
      <c r="DG210" s="109"/>
      <c r="DH210" s="109"/>
      <c r="DI210" s="109"/>
      <c r="DJ210" s="109"/>
      <c r="DK210" s="109"/>
      <c r="DL210" s="109"/>
      <c r="DM210" s="109"/>
      <c r="DN210" s="109"/>
      <c r="DO210" s="109"/>
      <c r="DP210" s="109"/>
      <c r="DQ210" s="109"/>
      <c r="DR210" s="109"/>
      <c r="DS210" s="109"/>
      <c r="DT210" s="109"/>
      <c r="DU210" s="109"/>
      <c r="DV210" s="109"/>
      <c r="DW210" s="109"/>
      <c r="DX210" s="109"/>
      <c r="DY210" s="109"/>
      <c r="DZ210" s="109"/>
      <c r="EA210" s="109"/>
      <c r="EB210" s="109"/>
      <c r="EC210" s="109"/>
      <c r="ED210" s="109"/>
      <c r="EE210" s="109"/>
      <c r="EF210" s="109"/>
      <c r="EG210" s="109"/>
      <c r="EH210" s="109"/>
      <c r="EI210" s="109"/>
      <c r="EJ210" s="109"/>
      <c r="EK210" s="109"/>
      <c r="EL210" s="109"/>
      <c r="EM210" s="109"/>
      <c r="EN210" s="109"/>
      <c r="EO210" s="109"/>
      <c r="EP210" s="109"/>
      <c r="EQ210" s="109"/>
      <c r="ER210" s="109"/>
      <c r="ES210" s="109"/>
      <c r="ET210" s="109"/>
      <c r="EU210" s="109"/>
      <c r="EV210" s="109"/>
      <c r="EW210" s="109"/>
      <c r="EX210" s="109"/>
      <c r="EY210" s="109"/>
      <c r="EZ210" s="109"/>
      <c r="FA210" s="109"/>
      <c r="FB210" s="109"/>
      <c r="FC210" s="109"/>
      <c r="FD210" s="109"/>
      <c r="FE210" s="109"/>
      <c r="FF210" s="109"/>
      <c r="FG210" s="109"/>
      <c r="FH210" s="109"/>
      <c r="FI210" s="109"/>
      <c r="FJ210" s="109"/>
      <c r="FK210" s="109"/>
      <c r="FL210" s="109"/>
      <c r="FM210" s="109"/>
      <c r="FN210" s="109"/>
      <c r="FO210" s="109"/>
      <c r="FP210" s="109"/>
      <c r="FQ210" s="109"/>
      <c r="FR210" s="109"/>
      <c r="FS210" s="109"/>
      <c r="FT210" s="109"/>
      <c r="FU210" s="109"/>
      <c r="FV210" s="109"/>
      <c r="FW210" s="109"/>
      <c r="FX210" s="109"/>
      <c r="FY210" s="109"/>
      <c r="FZ210" s="109"/>
      <c r="GA210" s="109"/>
      <c r="GB210" s="109"/>
      <c r="GC210" s="109"/>
      <c r="GD210" s="109"/>
      <c r="GE210" s="109"/>
      <c r="GF210" s="109"/>
      <c r="GG210" s="109"/>
      <c r="GH210" s="109"/>
      <c r="GI210" s="109"/>
      <c r="GJ210" s="109"/>
      <c r="GK210" s="109"/>
      <c r="GL210" s="109"/>
      <c r="GM210" s="109"/>
      <c r="GN210" s="109"/>
      <c r="GO210" s="109"/>
      <c r="GP210" s="109"/>
      <c r="GQ210" s="109"/>
      <c r="GR210" s="109"/>
      <c r="GS210" s="109"/>
      <c r="GT210" s="109"/>
      <c r="GU210" s="109"/>
      <c r="GV210" s="109"/>
      <c r="GW210" s="109"/>
      <c r="GX210" s="109"/>
      <c r="GY210" s="109"/>
      <c r="GZ210" s="109"/>
      <c r="HA210" s="109"/>
      <c r="HB210" s="109"/>
      <c r="HC210" s="109"/>
      <c r="HD210" s="109"/>
      <c r="HE210" s="109"/>
      <c r="HF210" s="109"/>
      <c r="HG210" s="109"/>
      <c r="HH210" s="109"/>
      <c r="HI210" s="109"/>
      <c r="HJ210" s="109"/>
      <c r="HK210" s="109"/>
      <c r="HL210" s="109"/>
      <c r="HM210" s="109"/>
      <c r="HN210" s="109"/>
      <c r="HO210" s="109"/>
      <c r="HP210" s="109"/>
      <c r="HQ210" s="109"/>
      <c r="HR210" s="109"/>
      <c r="HS210" s="109"/>
      <c r="HT210" s="109"/>
      <c r="HU210" s="109"/>
      <c r="HV210" s="109"/>
      <c r="HW210" s="109"/>
      <c r="HX210" s="109"/>
      <c r="HY210" s="109"/>
      <c r="HZ210" s="109"/>
      <c r="IA210" s="109"/>
      <c r="IB210" s="109"/>
      <c r="IC210" s="109"/>
      <c r="ID210" s="109"/>
      <c r="IE210" s="109"/>
      <c r="IF210" s="109"/>
      <c r="IG210" s="109"/>
      <c r="IH210" s="109"/>
      <c r="II210" s="109"/>
      <c r="IJ210" s="109"/>
      <c r="IK210" s="109"/>
      <c r="IL210" s="109"/>
      <c r="IM210" s="109"/>
      <c r="IN210" s="109"/>
      <c r="IO210" s="109"/>
      <c r="IP210" s="109"/>
      <c r="IQ210" s="109"/>
      <c r="IR210" s="109"/>
      <c r="IS210" s="109"/>
      <c r="IT210" s="109"/>
      <c r="IU210" s="109"/>
      <c r="IV210" s="109"/>
      <c r="IW210" s="109"/>
      <c r="IX210" s="109"/>
    </row>
    <row r="211" spans="1:258" x14ac:dyDescent="0.3">
      <c r="A211" s="72"/>
      <c r="B211" s="72"/>
      <c r="C211" s="72"/>
      <c r="D211" s="72"/>
      <c r="E211" s="125"/>
      <c r="F211" s="120"/>
      <c r="G211" s="125"/>
      <c r="I211" s="125"/>
      <c r="K211" s="125"/>
      <c r="L211" s="120"/>
      <c r="M211" s="125"/>
      <c r="N211" s="120"/>
      <c r="O211" s="125"/>
      <c r="P211" s="120"/>
      <c r="Q211" s="125"/>
      <c r="R211" s="120"/>
      <c r="S211" s="125"/>
      <c r="T211" s="120"/>
      <c r="U211" s="125"/>
      <c r="V211" s="120"/>
      <c r="W211" s="125"/>
      <c r="X211" s="120"/>
      <c r="Y211" s="125"/>
      <c r="Z211" s="120"/>
      <c r="AA211" s="125"/>
      <c r="AB211" s="120"/>
      <c r="AC211" s="125"/>
      <c r="AD211" s="120"/>
      <c r="AE211" s="125"/>
      <c r="AF211" s="120"/>
      <c r="AG211" s="125"/>
      <c r="AH211" s="120"/>
      <c r="AI211" s="125"/>
      <c r="AJ211" s="120"/>
      <c r="AK211" s="125"/>
      <c r="AL211" s="72"/>
      <c r="AM211" s="125"/>
      <c r="AN211" s="72"/>
      <c r="AO211" s="125"/>
      <c r="AP211" s="72"/>
      <c r="AQ211" s="125"/>
      <c r="AR211" s="72"/>
      <c r="AS211" s="125"/>
      <c r="AT211" s="72"/>
      <c r="AU211" s="125"/>
      <c r="AV211" s="72"/>
      <c r="AW211" s="125"/>
      <c r="AX211" s="72"/>
      <c r="AY211" s="125"/>
      <c r="AZ211" s="72"/>
      <c r="BA211" s="125"/>
      <c r="BB211" s="72"/>
      <c r="BC211" s="72"/>
      <c r="BD211" s="72"/>
      <c r="BE211" s="72"/>
      <c r="BF211" s="72"/>
    </row>
    <row r="212" spans="1:258" x14ac:dyDescent="0.3">
      <c r="A212" s="72"/>
      <c r="B212" s="85" t="s">
        <v>2448</v>
      </c>
      <c r="C212" s="72"/>
      <c r="D212" s="72"/>
      <c r="E212" s="120">
        <f>ROUND((E207-E208)*E210,0)</f>
        <v>0</v>
      </c>
      <c r="F212" s="120"/>
      <c r="G212" s="120">
        <f>ROUND((G207-G208)*G210,0)</f>
        <v>0</v>
      </c>
      <c r="I212" s="120">
        <f>ROUND((I207-I208)*I210,0)</f>
        <v>0</v>
      </c>
      <c r="K212" s="120">
        <f>ROUND((K207-K208)*K210,0)</f>
        <v>0</v>
      </c>
      <c r="L212" s="120"/>
      <c r="M212" s="120">
        <f>ROUND((M207-M208)*M210,0)</f>
        <v>211747</v>
      </c>
      <c r="N212" s="120"/>
      <c r="O212" s="120">
        <f>ROUND((O207-O208)*O210,0)</f>
        <v>263987</v>
      </c>
      <c r="P212" s="120"/>
      <c r="Q212" s="120">
        <f>ROUND((Q207-Q208)*Q210,0)</f>
        <v>19979497</v>
      </c>
      <c r="R212" s="120"/>
      <c r="S212" s="120">
        <f>ROUND((S207-S208)*S210,0)</f>
        <v>21040</v>
      </c>
      <c r="T212" s="120"/>
      <c r="U212" s="120">
        <f>ROUND((U207-U208)*U210,0)</f>
        <v>222066</v>
      </c>
      <c r="V212" s="120"/>
      <c r="W212" s="120">
        <f>ROUND((W207-W208)*W210,0)</f>
        <v>0</v>
      </c>
      <c r="X212" s="120"/>
      <c r="Y212" s="120">
        <f>ROUND((Y207-Y208)*Y210,0)</f>
        <v>0</v>
      </c>
      <c r="Z212" s="120"/>
      <c r="AA212" s="120">
        <f>ROUND((AA207-AA208)*AA210,0)</f>
        <v>0</v>
      </c>
      <c r="AB212" s="120"/>
      <c r="AC212" s="120">
        <f>ROUND((AC207-AC208)*AC210,0)</f>
        <v>0</v>
      </c>
      <c r="AD212" s="120"/>
      <c r="AE212" s="120">
        <f>ROUND((AE207-AE208)*AE210,0)</f>
        <v>0</v>
      </c>
      <c r="AF212" s="120"/>
      <c r="AG212" s="120">
        <f>ROUND((AG207-AG208)*AG210,0)</f>
        <v>0</v>
      </c>
      <c r="AH212" s="120"/>
      <c r="AI212" s="120">
        <f>ROUND((AI207-AI208)*AI210,0)</f>
        <v>0</v>
      </c>
      <c r="AJ212" s="120"/>
      <c r="AK212" s="120">
        <f>ROUND((AK207-AK208)*AK210,0)</f>
        <v>0</v>
      </c>
      <c r="AL212" s="72"/>
      <c r="AM212" s="120">
        <f>ROUND((AM207-AM208)*AM210,0)</f>
        <v>0</v>
      </c>
      <c r="AN212" s="72"/>
      <c r="AO212" s="120">
        <f>ROUND((AO207-AO208)*AO210,0)</f>
        <v>0</v>
      </c>
      <c r="AP212" s="72"/>
      <c r="AQ212" s="120">
        <f>ROUND((AQ207-AQ208)*AQ210,0)</f>
        <v>0</v>
      </c>
      <c r="AR212" s="72"/>
      <c r="AS212" s="120">
        <f>ROUND((AS207-AS208)*AS210,0)</f>
        <v>0</v>
      </c>
      <c r="AT212" s="72"/>
      <c r="AU212" s="120">
        <f>ROUND((AU207-AU208)*AU210,0)</f>
        <v>0</v>
      </c>
      <c r="AV212" s="72"/>
      <c r="AW212" s="120">
        <f>ROUND((AW207-AW208)*AW210,0)</f>
        <v>0</v>
      </c>
      <c r="AX212" s="72"/>
      <c r="AY212" s="120">
        <f>ROUND((AY207-AY208)*AY210,0)</f>
        <v>0</v>
      </c>
      <c r="AZ212" s="72"/>
      <c r="BA212" s="120">
        <f>ROUND((BA207-BA208)*BA210,0)</f>
        <v>0</v>
      </c>
      <c r="BB212" s="72"/>
      <c r="BC212" s="72"/>
      <c r="BD212" s="72"/>
      <c r="BE212" s="72"/>
      <c r="BF212" s="72"/>
    </row>
    <row r="213" spans="1:258" x14ac:dyDescent="0.3">
      <c r="A213" s="72"/>
      <c r="B213" s="85" t="s">
        <v>2449</v>
      </c>
      <c r="C213" s="72"/>
      <c r="D213" s="72"/>
      <c r="E213" s="74">
        <f>IF(E$114=$B206,E208,0)</f>
        <v>0</v>
      </c>
      <c r="F213" s="120"/>
      <c r="G213" s="74">
        <f>IF(G$114=$B206,G208,0)</f>
        <v>0</v>
      </c>
      <c r="I213" s="74">
        <f>IF(I$114=$B206,I208,0)</f>
        <v>0</v>
      </c>
      <c r="K213" s="74">
        <f>IF(K$114=$B206,K208,0)</f>
        <v>0</v>
      </c>
      <c r="L213" s="120"/>
      <c r="M213" s="74">
        <f>IF(M$114=$B206,M208,0)</f>
        <v>0</v>
      </c>
      <c r="N213" s="120"/>
      <c r="O213" s="74">
        <f>IF(O$114=$B206,O208,0)</f>
        <v>0</v>
      </c>
      <c r="P213" s="120"/>
      <c r="Q213" s="74">
        <f>IF(Q$114=$B206,Q208,0)</f>
        <v>0</v>
      </c>
      <c r="R213" s="120"/>
      <c r="S213" s="74">
        <f>IF(S$114=$B206,S208,0)</f>
        <v>0</v>
      </c>
      <c r="T213" s="120"/>
      <c r="U213" s="74">
        <f>IF(U$114=$B206,U208,0)</f>
        <v>5921770</v>
      </c>
      <c r="V213" s="120"/>
      <c r="W213" s="74">
        <f>IF(W$114=$B206,W208,0)</f>
        <v>0</v>
      </c>
      <c r="X213" s="120"/>
      <c r="Y213" s="74">
        <f>IF(Y$114=$B206,Y208,0)</f>
        <v>0</v>
      </c>
      <c r="Z213" s="120"/>
      <c r="AA213" s="74">
        <f>IF(AA$114=$B206,AA208,0)</f>
        <v>0</v>
      </c>
      <c r="AB213" s="120"/>
      <c r="AC213" s="74">
        <f>IF(AC$114=$B206,AC208,0)</f>
        <v>0</v>
      </c>
      <c r="AD213" s="120"/>
      <c r="AE213" s="74">
        <f>IF(AE$114=$B206,AE208,0)</f>
        <v>0</v>
      </c>
      <c r="AF213" s="120"/>
      <c r="AG213" s="74">
        <f>IF(AG$114=$B206,AG208,0)</f>
        <v>0</v>
      </c>
      <c r="AH213" s="120"/>
      <c r="AI213" s="74">
        <f>IF(AI$114=$B206,AI208,0)</f>
        <v>0</v>
      </c>
      <c r="AJ213" s="120"/>
      <c r="AK213" s="74">
        <f>IF(AK$114=$B206,AK208,0)</f>
        <v>0</v>
      </c>
      <c r="AL213" s="72"/>
      <c r="AM213" s="74">
        <f>IF(AM$114=$B206,AM208,0)</f>
        <v>0</v>
      </c>
      <c r="AN213" s="72"/>
      <c r="AO213" s="74">
        <f>IF(AO$114=$B206,AO208,0)</f>
        <v>0</v>
      </c>
      <c r="AP213" s="72"/>
      <c r="AQ213" s="74">
        <f>IF(AQ$114=$B206,AQ208,0)</f>
        <v>0</v>
      </c>
      <c r="AR213" s="72"/>
      <c r="AS213" s="74">
        <f>IF(AS$114=$B206,AS208,0)</f>
        <v>0</v>
      </c>
      <c r="AT213" s="72"/>
      <c r="AU213" s="74">
        <f>IF(AU$114=$B206,AU208,0)</f>
        <v>0</v>
      </c>
      <c r="AV213" s="72"/>
      <c r="AW213" s="74">
        <f>IF(AW$114=$B206,AW208,0)</f>
        <v>0</v>
      </c>
      <c r="AX213" s="72"/>
      <c r="AY213" s="74">
        <f>IF(AY$114=$B206,AY208,0)</f>
        <v>0</v>
      </c>
      <c r="AZ213" s="72"/>
      <c r="BA213" s="74">
        <f>IF(BA$114=$B206,BA208,0)</f>
        <v>0</v>
      </c>
      <c r="BB213" s="72"/>
      <c r="BC213" s="72"/>
      <c r="BD213" s="72"/>
      <c r="BE213" s="72"/>
      <c r="BF213" s="72"/>
    </row>
    <row r="214" spans="1:258" ht="13.5" thickBot="1" x14ac:dyDescent="0.35">
      <c r="A214" s="72"/>
      <c r="B214" s="85" t="str">
        <f>"Total Tax Depreciation  -  "&amp;B206</f>
        <v>Total Tax Depreciation  -  2009</v>
      </c>
      <c r="C214" s="72"/>
      <c r="D214" s="72"/>
      <c r="E214" s="126">
        <f>E212+E213</f>
        <v>0</v>
      </c>
      <c r="F214" s="120"/>
      <c r="G214" s="126">
        <f>G212+G213</f>
        <v>0</v>
      </c>
      <c r="I214" s="126">
        <f>I212+I213</f>
        <v>0</v>
      </c>
      <c r="K214" s="126">
        <f>K212+K213</f>
        <v>0</v>
      </c>
      <c r="L214" s="120"/>
      <c r="M214" s="126">
        <f>M212+M213</f>
        <v>211747</v>
      </c>
      <c r="N214" s="120"/>
      <c r="O214" s="126">
        <f>O212+O213</f>
        <v>263987</v>
      </c>
      <c r="P214" s="120"/>
      <c r="Q214" s="126">
        <f>Q212+Q213</f>
        <v>19979497</v>
      </c>
      <c r="R214" s="120"/>
      <c r="S214" s="126">
        <f>S212+S213</f>
        <v>21040</v>
      </c>
      <c r="T214" s="120"/>
      <c r="U214" s="126">
        <f>U212+U213</f>
        <v>6143836</v>
      </c>
      <c r="V214" s="120"/>
      <c r="W214" s="126">
        <f>W212+W213</f>
        <v>0</v>
      </c>
      <c r="X214" s="120"/>
      <c r="Y214" s="126">
        <f>Y212+Y213</f>
        <v>0</v>
      </c>
      <c r="Z214" s="120"/>
      <c r="AA214" s="126">
        <f>AA212+AA213</f>
        <v>0</v>
      </c>
      <c r="AB214" s="120"/>
      <c r="AC214" s="126">
        <f>AC212+AC213</f>
        <v>0</v>
      </c>
      <c r="AD214" s="120"/>
      <c r="AE214" s="126">
        <f>AE212+AE213</f>
        <v>0</v>
      </c>
      <c r="AF214" s="120"/>
      <c r="AG214" s="126">
        <f>AG212+AG213</f>
        <v>0</v>
      </c>
      <c r="AH214" s="120"/>
      <c r="AI214" s="126">
        <f>AI212+AI213</f>
        <v>0</v>
      </c>
      <c r="AJ214" s="120"/>
      <c r="AK214" s="126">
        <f>AK212+AK213</f>
        <v>0</v>
      </c>
      <c r="AL214" s="72"/>
      <c r="AM214" s="126">
        <f>AM212+AM213</f>
        <v>0</v>
      </c>
      <c r="AN214" s="72"/>
      <c r="AO214" s="126">
        <f>AO212+AO213</f>
        <v>0</v>
      </c>
      <c r="AP214" s="72"/>
      <c r="AQ214" s="126">
        <f>AQ212+AQ213</f>
        <v>0</v>
      </c>
      <c r="AR214" s="72"/>
      <c r="AS214" s="126">
        <f>AS212+AS213</f>
        <v>0</v>
      </c>
      <c r="AT214" s="72"/>
      <c r="AU214" s="126">
        <f>AU212+AU213</f>
        <v>0</v>
      </c>
      <c r="AV214" s="72"/>
      <c r="AW214" s="126">
        <f>AW212+AW213</f>
        <v>0</v>
      </c>
      <c r="AX214" s="72"/>
      <c r="AY214" s="126">
        <f>AY212+AY213</f>
        <v>0</v>
      </c>
      <c r="AZ214" s="72"/>
      <c r="BA214" s="126">
        <f>BA212+BA213</f>
        <v>0</v>
      </c>
      <c r="BB214" s="72"/>
      <c r="BC214" s="72"/>
      <c r="BD214" s="72"/>
      <c r="BE214" s="72"/>
      <c r="BF214" s="72"/>
      <c r="BG214" s="103"/>
    </row>
    <row r="215" spans="1:258" ht="13.5" thickTop="1" x14ac:dyDescent="0.3">
      <c r="A215" s="72"/>
      <c r="B215" s="72"/>
      <c r="C215" s="72"/>
      <c r="D215" s="72"/>
      <c r="E215" s="125"/>
      <c r="F215" s="120"/>
      <c r="G215" s="125"/>
      <c r="I215" s="125"/>
      <c r="K215" s="120"/>
      <c r="L215" s="120"/>
      <c r="M215" s="120"/>
      <c r="N215" s="120"/>
      <c r="O215" s="120"/>
      <c r="P215" s="120"/>
      <c r="Q215" s="120"/>
      <c r="R215" s="120"/>
      <c r="S215" s="120"/>
      <c r="T215" s="120"/>
      <c r="U215" s="120"/>
      <c r="V215" s="120"/>
      <c r="W215" s="120"/>
      <c r="X215" s="120"/>
      <c r="Y215" s="120"/>
      <c r="Z215" s="120"/>
      <c r="AA215" s="120"/>
      <c r="AB215" s="120"/>
      <c r="AC215" s="120"/>
      <c r="AD215" s="120"/>
      <c r="AE215" s="120"/>
      <c r="AF215" s="120"/>
      <c r="AG215" s="120"/>
      <c r="AH215" s="120"/>
      <c r="AI215" s="120"/>
      <c r="AJ215" s="120"/>
      <c r="AK215" s="120"/>
      <c r="AL215" s="72"/>
      <c r="AM215" s="120"/>
      <c r="AN215" s="72"/>
      <c r="AO215" s="120"/>
      <c r="AP215" s="72"/>
      <c r="AQ215" s="120"/>
      <c r="AR215" s="72"/>
      <c r="AS215" s="120"/>
      <c r="AT215" s="72"/>
      <c r="AU215" s="120"/>
      <c r="AV215" s="72"/>
      <c r="AW215" s="120"/>
      <c r="AX215" s="72"/>
      <c r="AY215" s="120"/>
      <c r="AZ215" s="72"/>
      <c r="BA215" s="120"/>
      <c r="BB215" s="72"/>
      <c r="BC215" s="72"/>
      <c r="BD215" s="72"/>
      <c r="BE215" s="72"/>
      <c r="BF215" s="72"/>
    </row>
    <row r="216" spans="1:258" x14ac:dyDescent="0.3">
      <c r="A216" s="72"/>
      <c r="B216" s="72"/>
      <c r="C216" s="72"/>
      <c r="D216" s="72"/>
      <c r="E216" s="125"/>
      <c r="F216" s="120"/>
      <c r="G216" s="125"/>
      <c r="I216" s="125"/>
      <c r="K216" s="120"/>
      <c r="L216" s="120"/>
      <c r="M216" s="120"/>
      <c r="N216" s="120"/>
      <c r="O216" s="120"/>
      <c r="P216" s="120"/>
      <c r="Q216" s="120"/>
      <c r="R216" s="120"/>
      <c r="S216" s="120"/>
      <c r="T216" s="120"/>
      <c r="U216" s="120"/>
      <c r="V216" s="120"/>
      <c r="W216" s="120"/>
      <c r="X216" s="120"/>
      <c r="Y216" s="120"/>
      <c r="Z216" s="120"/>
      <c r="AA216" s="120"/>
      <c r="AB216" s="120"/>
      <c r="AC216" s="120"/>
      <c r="AD216" s="120"/>
      <c r="AE216" s="120"/>
      <c r="AF216" s="120"/>
      <c r="AG216" s="120"/>
      <c r="AH216" s="120"/>
      <c r="AI216" s="120"/>
      <c r="AJ216" s="120"/>
      <c r="AK216" s="120"/>
      <c r="AL216" s="72"/>
      <c r="AM216" s="120"/>
      <c r="AN216" s="72"/>
      <c r="AO216" s="120"/>
      <c r="AP216" s="72"/>
      <c r="AQ216" s="120"/>
      <c r="AR216" s="72"/>
      <c r="AS216" s="120"/>
      <c r="AT216" s="72"/>
      <c r="AU216" s="120"/>
      <c r="AV216" s="72"/>
      <c r="AW216" s="120"/>
      <c r="AX216" s="72"/>
      <c r="AY216" s="120"/>
      <c r="AZ216" s="72"/>
      <c r="BA216" s="120"/>
      <c r="BB216" s="72"/>
      <c r="BC216" s="72"/>
      <c r="BD216" s="72"/>
      <c r="BE216" s="72"/>
      <c r="BF216" s="72"/>
    </row>
    <row r="217" spans="1:258" x14ac:dyDescent="0.3">
      <c r="A217" s="72"/>
      <c r="B217" s="119">
        <v>2010</v>
      </c>
      <c r="C217" s="72"/>
      <c r="D217" s="72"/>
      <c r="E217" s="127"/>
      <c r="F217" s="120"/>
      <c r="G217" s="127"/>
      <c r="I217" s="127"/>
      <c r="K217" s="120"/>
      <c r="L217" s="120"/>
      <c r="M217" s="120"/>
      <c r="N217" s="120"/>
      <c r="O217" s="120"/>
      <c r="P217" s="120"/>
      <c r="Q217" s="120"/>
      <c r="R217" s="120"/>
      <c r="S217" s="120"/>
      <c r="T217" s="120"/>
      <c r="U217" s="120"/>
      <c r="V217" s="120"/>
      <c r="W217" s="120"/>
      <c r="X217" s="120"/>
      <c r="Y217" s="120"/>
      <c r="Z217" s="120"/>
      <c r="AA217" s="120"/>
      <c r="AB217" s="120"/>
      <c r="AC217" s="120"/>
      <c r="AD217" s="120"/>
      <c r="AE217" s="120"/>
      <c r="AF217" s="120"/>
      <c r="AG217" s="120"/>
      <c r="AH217" s="120"/>
      <c r="AI217" s="120"/>
      <c r="AJ217" s="120"/>
      <c r="AK217" s="120"/>
      <c r="AL217" s="72"/>
      <c r="AM217" s="120"/>
      <c r="AN217" s="72"/>
      <c r="AO217" s="120"/>
      <c r="AP217" s="72"/>
      <c r="AQ217" s="120"/>
      <c r="AR217" s="72"/>
      <c r="AS217" s="120"/>
      <c r="AT217" s="72"/>
      <c r="AU217" s="120"/>
      <c r="AV217" s="72"/>
      <c r="AW217" s="120"/>
      <c r="AX217" s="72"/>
      <c r="AY217" s="120"/>
      <c r="AZ217" s="72"/>
      <c r="BA217" s="120"/>
      <c r="BB217" s="72"/>
      <c r="BC217" s="72"/>
      <c r="BD217" s="72"/>
      <c r="BE217" s="72"/>
      <c r="BF217" s="72"/>
    </row>
    <row r="218" spans="1:258" x14ac:dyDescent="0.3">
      <c r="A218" s="72"/>
      <c r="B218" s="85" t="s">
        <v>2408</v>
      </c>
      <c r="C218" s="72"/>
      <c r="D218" s="72"/>
      <c r="E218" s="120">
        <f>IF(E$114&lt;=$B217,E$24,0)</f>
        <v>0</v>
      </c>
      <c r="F218" s="120"/>
      <c r="G218" s="120">
        <f>IF(G$114&lt;=$B217,G$24,0)</f>
        <v>0</v>
      </c>
      <c r="I218" s="120">
        <f>IF(I$114&lt;=$B217,I$24,0)</f>
        <v>0</v>
      </c>
      <c r="K218" s="120">
        <f>IF(K$114&lt;=$B217,K$24,0)</f>
        <v>0</v>
      </c>
      <c r="L218" s="120"/>
      <c r="M218" s="120">
        <f>IF(M$114&lt;=$B217,M$24,0)</f>
        <v>3706400.915</v>
      </c>
      <c r="N218" s="120"/>
      <c r="O218" s="120">
        <f>IF(O$114&lt;=$B217,O$24,0)</f>
        <v>4273710.8949999996</v>
      </c>
      <c r="P218" s="120"/>
      <c r="Q218" s="120">
        <f>IF(Q$114&lt;=$B217,Q$24,0)</f>
        <v>299228647.71000004</v>
      </c>
      <c r="R218" s="120"/>
      <c r="S218" s="120">
        <f>IF(S$114&lt;=$B217,S$24,0)</f>
        <v>582899.13500000001</v>
      </c>
      <c r="T218" s="120"/>
      <c r="U218" s="120">
        <f>IF(U$114&lt;=$B217,U$24,0)</f>
        <v>11843540.959999999</v>
      </c>
      <c r="V218" s="120"/>
      <c r="W218" s="120">
        <f>IF(W$114&lt;=$B217,W$24,0)</f>
        <v>-84640.994999999937</v>
      </c>
      <c r="X218" s="120"/>
      <c r="Y218" s="120">
        <f>IF(Y$114&lt;=$B217,Y$24,0)</f>
        <v>0</v>
      </c>
      <c r="Z218" s="120"/>
      <c r="AA218" s="120">
        <f>IF(AA$114&lt;=$B217,AA$24,0)</f>
        <v>0</v>
      </c>
      <c r="AB218" s="120"/>
      <c r="AC218" s="120">
        <f>IF(AC$114&lt;=$B217,AC$24,0)</f>
        <v>0</v>
      </c>
      <c r="AD218" s="120"/>
      <c r="AE218" s="120">
        <f>IF(AE$114&lt;=$B217,AE$24,0)</f>
        <v>0</v>
      </c>
      <c r="AF218" s="120"/>
      <c r="AG218" s="120">
        <f>IF(AG$114&lt;=$B217,AG$24,0)</f>
        <v>0</v>
      </c>
      <c r="AH218" s="120"/>
      <c r="AI218" s="120">
        <f>IF(AI$114&lt;=$B217,AI$24,0)</f>
        <v>0</v>
      </c>
      <c r="AJ218" s="120"/>
      <c r="AK218" s="120">
        <f>IF(AK$114&lt;=$B217,AK$24,0)</f>
        <v>0</v>
      </c>
      <c r="AL218" s="72"/>
      <c r="AM218" s="120">
        <f>IF(AM$114&lt;=$B217,AM$24,0)</f>
        <v>0</v>
      </c>
      <c r="AN218" s="72"/>
      <c r="AO218" s="120">
        <f>IF(AO$114&lt;=$B217,AO$24,0)</f>
        <v>0</v>
      </c>
      <c r="AP218" s="72"/>
      <c r="AQ218" s="120">
        <f>IF(AQ$114&lt;=$B217,AQ$24,0)</f>
        <v>0</v>
      </c>
      <c r="AR218" s="72"/>
      <c r="AS218" s="120">
        <f>IF(AS$114&lt;=$B217,AS$24,0)</f>
        <v>0</v>
      </c>
      <c r="AT218" s="72"/>
      <c r="AU218" s="120">
        <f>IF(AU$114&lt;=$B217,AU$24,0)</f>
        <v>0</v>
      </c>
      <c r="AV218" s="72"/>
      <c r="AW218" s="120">
        <f>IF(AW$114&lt;=$B217,AW$24,0)</f>
        <v>0</v>
      </c>
      <c r="AX218" s="72"/>
      <c r="AY218" s="120">
        <f>IF(AY$114&lt;=$B217,AY$24,0)</f>
        <v>0</v>
      </c>
      <c r="AZ218" s="72"/>
      <c r="BA218" s="120">
        <f>IF(BA$114&lt;=$B217,BA$24,0)</f>
        <v>0</v>
      </c>
      <c r="BB218" s="72"/>
      <c r="BC218" s="72"/>
      <c r="BD218" s="72"/>
      <c r="BE218" s="72"/>
      <c r="BF218" s="72"/>
    </row>
    <row r="219" spans="1:258" x14ac:dyDescent="0.3">
      <c r="A219" s="72"/>
      <c r="B219" s="85" t="s">
        <v>2445</v>
      </c>
      <c r="C219" s="72"/>
      <c r="D219" s="72"/>
      <c r="E219" s="121">
        <f>ROUND(E218*E$12,0)</f>
        <v>0</v>
      </c>
      <c r="F219" s="120"/>
      <c r="G219" s="121">
        <f>ROUND(G218*G$12,0)</f>
        <v>0</v>
      </c>
      <c r="I219" s="121">
        <f>ROUND(I218*I$12,0)</f>
        <v>0</v>
      </c>
      <c r="K219" s="121">
        <f>ROUND(K218*K$12,0)</f>
        <v>0</v>
      </c>
      <c r="L219" s="120"/>
      <c r="M219" s="121">
        <f>ROUND(M218*M$12,0)</f>
        <v>0</v>
      </c>
      <c r="N219" s="120"/>
      <c r="O219" s="121">
        <f>ROUND(O218*O$12,0)</f>
        <v>0</v>
      </c>
      <c r="P219" s="120"/>
      <c r="Q219" s="121">
        <f>ROUND(Q218*Q$12,0)</f>
        <v>0</v>
      </c>
      <c r="R219" s="120"/>
      <c r="S219" s="121">
        <f>ROUND(S218*S$12,0)</f>
        <v>291450</v>
      </c>
      <c r="T219" s="120"/>
      <c r="U219" s="121">
        <f>ROUND(U218*U$12,0)</f>
        <v>5921770</v>
      </c>
      <c r="V219" s="120"/>
      <c r="W219" s="121">
        <f>ROUND(W218*W$12,0)</f>
        <v>-42320</v>
      </c>
      <c r="X219" s="120"/>
      <c r="Y219" s="121">
        <f>ROUND(Y218*Y$12,0)</f>
        <v>0</v>
      </c>
      <c r="Z219" s="120"/>
      <c r="AA219" s="121">
        <f>ROUND(AA218*AA$12,0)</f>
        <v>0</v>
      </c>
      <c r="AB219" s="120"/>
      <c r="AC219" s="121">
        <f>ROUND(AC218*AC$12,0)</f>
        <v>0</v>
      </c>
      <c r="AD219" s="120"/>
      <c r="AE219" s="121">
        <f>ROUND(AE218*AE$12,0)</f>
        <v>0</v>
      </c>
      <c r="AF219" s="120"/>
      <c r="AG219" s="121">
        <f>ROUND(AG218*AG$12,0)</f>
        <v>0</v>
      </c>
      <c r="AH219" s="120"/>
      <c r="AI219" s="121">
        <f>ROUND(AI218*AI$12,0)</f>
        <v>0</v>
      </c>
      <c r="AJ219" s="120"/>
      <c r="AK219" s="121">
        <f>ROUND(AK218*AK$12,0)</f>
        <v>0</v>
      </c>
      <c r="AL219" s="72"/>
      <c r="AM219" s="121">
        <f>ROUND(AM218*AM$12,0)</f>
        <v>0</v>
      </c>
      <c r="AN219" s="72"/>
      <c r="AO219" s="121">
        <f>ROUND(AO218*AO$12,0)</f>
        <v>0</v>
      </c>
      <c r="AP219" s="72"/>
      <c r="AQ219" s="121">
        <f>ROUND(AQ218*AQ$12,0)</f>
        <v>0</v>
      </c>
      <c r="AR219" s="72"/>
      <c r="AS219" s="121">
        <f>ROUND(AS218*AS$12,0)</f>
        <v>0</v>
      </c>
      <c r="AT219" s="72"/>
      <c r="AU219" s="121">
        <f>ROUND(AU218*AU$12,0)</f>
        <v>0</v>
      </c>
      <c r="AV219" s="72"/>
      <c r="AW219" s="121">
        <f>ROUND(AW218*AW$12,0)</f>
        <v>0</v>
      </c>
      <c r="AX219" s="72"/>
      <c r="AY219" s="121">
        <f>ROUND(AY218*AY$12,0)</f>
        <v>0</v>
      </c>
      <c r="AZ219" s="72"/>
      <c r="BA219" s="121">
        <f>ROUND(BA218*BA$12,0)</f>
        <v>0</v>
      </c>
      <c r="BB219" s="72"/>
      <c r="BC219" s="72"/>
      <c r="BD219" s="72"/>
      <c r="BE219" s="72"/>
      <c r="BF219" s="72"/>
    </row>
    <row r="220" spans="1:258" s="109" customFormat="1" x14ac:dyDescent="0.3">
      <c r="A220" s="72"/>
      <c r="B220" s="85" t="s">
        <v>2446</v>
      </c>
      <c r="C220" s="72"/>
      <c r="D220" s="72"/>
      <c r="E220" s="120">
        <f>E218-E219</f>
        <v>0</v>
      </c>
      <c r="F220" s="120"/>
      <c r="G220" s="120">
        <f>G218-G219</f>
        <v>0</v>
      </c>
      <c r="H220" s="74"/>
      <c r="I220" s="120">
        <f>I218-I219</f>
        <v>0</v>
      </c>
      <c r="J220" s="74"/>
      <c r="K220" s="120">
        <f>K218-K219</f>
        <v>0</v>
      </c>
      <c r="L220" s="120"/>
      <c r="M220" s="120">
        <f>M218-M219</f>
        <v>3706400.915</v>
      </c>
      <c r="N220" s="120"/>
      <c r="O220" s="120">
        <f>O218-O219</f>
        <v>4273710.8949999996</v>
      </c>
      <c r="P220" s="120"/>
      <c r="Q220" s="120">
        <f>Q218-Q219</f>
        <v>299228647.71000004</v>
      </c>
      <c r="R220" s="120"/>
      <c r="S220" s="120">
        <f>S218-S219</f>
        <v>291449.13500000001</v>
      </c>
      <c r="T220" s="120"/>
      <c r="U220" s="120">
        <f>U218-U219</f>
        <v>5921770.959999999</v>
      </c>
      <c r="V220" s="120"/>
      <c r="W220" s="120">
        <f>W218-W219</f>
        <v>-42320.994999999937</v>
      </c>
      <c r="X220" s="120"/>
      <c r="Y220" s="120">
        <f>Y218-Y219</f>
        <v>0</v>
      </c>
      <c r="Z220" s="120"/>
      <c r="AA220" s="120">
        <f>AA218-AA219</f>
        <v>0</v>
      </c>
      <c r="AB220" s="120"/>
      <c r="AC220" s="120">
        <f>AC218-AC219</f>
        <v>0</v>
      </c>
      <c r="AD220" s="120"/>
      <c r="AE220" s="120">
        <f>AE218-AE219</f>
        <v>0</v>
      </c>
      <c r="AF220" s="120"/>
      <c r="AG220" s="120">
        <f>AG218-AG219</f>
        <v>0</v>
      </c>
      <c r="AH220" s="120"/>
      <c r="AI220" s="120">
        <f>AI218-AI219</f>
        <v>0</v>
      </c>
      <c r="AJ220" s="120"/>
      <c r="AK220" s="120">
        <f>AK218-AK219</f>
        <v>0</v>
      </c>
      <c r="AL220" s="72"/>
      <c r="AM220" s="120">
        <f>AM218-AM219</f>
        <v>0</v>
      </c>
      <c r="AN220" s="72"/>
      <c r="AO220" s="120">
        <f>AO218-AO219</f>
        <v>0</v>
      </c>
      <c r="AP220" s="72"/>
      <c r="AQ220" s="120">
        <f>AQ218-AQ219</f>
        <v>0</v>
      </c>
      <c r="AR220" s="72"/>
      <c r="AS220" s="120">
        <f>AS218-AS219</f>
        <v>0</v>
      </c>
      <c r="AT220" s="72"/>
      <c r="AU220" s="120">
        <f>AU218-AU219</f>
        <v>0</v>
      </c>
      <c r="AV220" s="72"/>
      <c r="AW220" s="120">
        <f>AW218-AW219</f>
        <v>0</v>
      </c>
      <c r="AX220" s="72"/>
      <c r="AY220" s="120">
        <f>AY218-AY219</f>
        <v>0</v>
      </c>
      <c r="AZ220" s="72"/>
      <c r="BA220" s="120">
        <f>BA218-BA219</f>
        <v>0</v>
      </c>
      <c r="BB220" s="72"/>
      <c r="BC220" s="72"/>
      <c r="BD220" s="72"/>
      <c r="BE220" s="72"/>
      <c r="BF220" s="72"/>
      <c r="BG220" s="74"/>
      <c r="BH220" s="74"/>
      <c r="BI220" s="74"/>
      <c r="BJ220" s="72"/>
      <c r="BK220" s="72"/>
      <c r="BL220" s="72"/>
      <c r="BM220" s="72"/>
      <c r="BN220" s="72"/>
      <c r="BO220" s="72"/>
      <c r="BP220" s="72"/>
      <c r="BQ220" s="72"/>
      <c r="BR220" s="72"/>
      <c r="BS220" s="72"/>
      <c r="BT220" s="72"/>
      <c r="BU220" s="72"/>
      <c r="BV220" s="72"/>
      <c r="BW220" s="72"/>
      <c r="BX220" s="72"/>
      <c r="BY220" s="72"/>
      <c r="BZ220" s="72"/>
      <c r="CA220" s="72"/>
      <c r="CB220" s="72"/>
      <c r="CC220" s="72"/>
      <c r="CD220" s="72"/>
      <c r="CE220" s="72"/>
      <c r="CF220" s="72"/>
      <c r="CG220" s="72"/>
      <c r="CH220" s="72"/>
      <c r="CI220" s="72"/>
      <c r="CJ220" s="72"/>
      <c r="CK220" s="72"/>
      <c r="CL220" s="72"/>
      <c r="CM220" s="72"/>
      <c r="CN220" s="72"/>
      <c r="CO220" s="72"/>
      <c r="CP220" s="72"/>
      <c r="CQ220" s="72"/>
      <c r="CR220" s="72"/>
      <c r="CS220" s="72"/>
      <c r="CT220" s="72"/>
      <c r="CU220" s="72"/>
      <c r="CV220" s="72"/>
      <c r="CW220" s="72"/>
      <c r="CX220" s="72"/>
      <c r="CY220" s="72"/>
      <c r="CZ220" s="72"/>
      <c r="DA220" s="72"/>
      <c r="DB220" s="72"/>
      <c r="DC220" s="72"/>
      <c r="DD220" s="72"/>
      <c r="DE220" s="72"/>
      <c r="DF220" s="72"/>
      <c r="DG220" s="72"/>
      <c r="DH220" s="72"/>
      <c r="DI220" s="72"/>
      <c r="DJ220" s="72"/>
      <c r="DK220" s="72"/>
      <c r="DL220" s="72"/>
      <c r="DM220" s="72"/>
      <c r="DN220" s="72"/>
      <c r="DO220" s="72"/>
      <c r="DP220" s="72"/>
      <c r="DQ220" s="72"/>
      <c r="DR220" s="72"/>
      <c r="DS220" s="72"/>
      <c r="DT220" s="72"/>
      <c r="DU220" s="72"/>
      <c r="DV220" s="72"/>
      <c r="DW220" s="72"/>
      <c r="DX220" s="72"/>
      <c r="DY220" s="72"/>
      <c r="DZ220" s="72"/>
      <c r="EA220" s="72"/>
      <c r="EB220" s="72"/>
      <c r="EC220" s="72"/>
      <c r="ED220" s="72"/>
      <c r="EE220" s="72"/>
      <c r="EF220" s="72"/>
      <c r="EG220" s="72"/>
      <c r="EH220" s="72"/>
      <c r="EI220" s="72"/>
      <c r="EJ220" s="72"/>
      <c r="EK220" s="72"/>
      <c r="EL220" s="72"/>
      <c r="EM220" s="72"/>
      <c r="EN220" s="72"/>
      <c r="EO220" s="72"/>
      <c r="EP220" s="72"/>
      <c r="EQ220" s="72"/>
      <c r="ER220" s="72"/>
      <c r="ES220" s="72"/>
      <c r="ET220" s="72"/>
      <c r="EU220" s="72"/>
      <c r="EV220" s="72"/>
      <c r="EW220" s="72"/>
      <c r="EX220" s="72"/>
      <c r="EY220" s="72"/>
      <c r="EZ220" s="72"/>
      <c r="FA220" s="72"/>
      <c r="FB220" s="72"/>
      <c r="FC220" s="72"/>
      <c r="FD220" s="72"/>
      <c r="FE220" s="72"/>
      <c r="FF220" s="72"/>
      <c r="FG220" s="72"/>
      <c r="FH220" s="72"/>
      <c r="FI220" s="72"/>
      <c r="FJ220" s="72"/>
      <c r="FK220" s="72"/>
      <c r="FL220" s="72"/>
      <c r="FM220" s="72"/>
      <c r="FN220" s="72"/>
      <c r="FO220" s="72"/>
      <c r="FP220" s="72"/>
      <c r="FQ220" s="72"/>
      <c r="FR220" s="72"/>
      <c r="FS220" s="72"/>
      <c r="FT220" s="72"/>
      <c r="FU220" s="72"/>
      <c r="FV220" s="72"/>
      <c r="FW220" s="72"/>
      <c r="FX220" s="72"/>
      <c r="FY220" s="72"/>
      <c r="FZ220" s="72"/>
      <c r="GA220" s="72"/>
      <c r="GB220" s="72"/>
      <c r="GC220" s="72"/>
      <c r="GD220" s="72"/>
      <c r="GE220" s="72"/>
      <c r="GF220" s="72"/>
      <c r="GG220" s="72"/>
      <c r="GH220" s="72"/>
      <c r="GI220" s="72"/>
      <c r="GJ220" s="72"/>
      <c r="GK220" s="72"/>
      <c r="GL220" s="72"/>
      <c r="GM220" s="72"/>
      <c r="GN220" s="72"/>
      <c r="GO220" s="72"/>
      <c r="GP220" s="72"/>
      <c r="GQ220" s="72"/>
      <c r="GR220" s="72"/>
      <c r="GS220" s="72"/>
      <c r="GT220" s="72"/>
      <c r="GU220" s="72"/>
      <c r="GV220" s="72"/>
      <c r="GW220" s="72"/>
      <c r="GX220" s="72"/>
      <c r="GY220" s="72"/>
      <c r="GZ220" s="72"/>
      <c r="HA220" s="72"/>
      <c r="HB220" s="72"/>
      <c r="HC220" s="72"/>
      <c r="HD220" s="72"/>
      <c r="HE220" s="72"/>
      <c r="HF220" s="72"/>
      <c r="HG220" s="72"/>
      <c r="HH220" s="72"/>
      <c r="HI220" s="72"/>
      <c r="HJ220" s="72"/>
      <c r="HK220" s="72"/>
      <c r="HL220" s="72"/>
      <c r="HM220" s="72"/>
      <c r="HN220" s="72"/>
      <c r="HO220" s="72"/>
      <c r="HP220" s="72"/>
      <c r="HQ220" s="72"/>
      <c r="HR220" s="72"/>
      <c r="HS220" s="72"/>
      <c r="HT220" s="72"/>
      <c r="HU220" s="72"/>
      <c r="HV220" s="72"/>
      <c r="HW220" s="72"/>
      <c r="HX220" s="72"/>
      <c r="HY220" s="72"/>
      <c r="HZ220" s="72"/>
      <c r="IA220" s="72"/>
      <c r="IB220" s="72"/>
      <c r="IC220" s="72"/>
      <c r="ID220" s="72"/>
      <c r="IE220" s="72"/>
      <c r="IF220" s="72"/>
      <c r="IG220" s="72"/>
      <c r="IH220" s="72"/>
      <c r="II220" s="72"/>
      <c r="IJ220" s="72"/>
      <c r="IK220" s="72"/>
      <c r="IL220" s="72"/>
      <c r="IM220" s="72"/>
      <c r="IN220" s="72"/>
      <c r="IO220" s="72"/>
      <c r="IP220" s="72"/>
      <c r="IQ220" s="72"/>
      <c r="IR220" s="72"/>
      <c r="IS220" s="72"/>
      <c r="IT220" s="72"/>
      <c r="IU220" s="72"/>
      <c r="IV220" s="72"/>
      <c r="IW220" s="72"/>
      <c r="IX220" s="72"/>
    </row>
    <row r="221" spans="1:258" x14ac:dyDescent="0.3">
      <c r="A221" s="109"/>
      <c r="B221" s="122" t="s">
        <v>2447</v>
      </c>
      <c r="C221" s="109"/>
      <c r="D221" s="109"/>
      <c r="E221" s="123">
        <f>IF($B217-E$8&lt;0,0,LOOKUP($B217-(E$8-1),$C$399:$C$420,$E$399:$E$420))</f>
        <v>4.4609999999999997E-2</v>
      </c>
      <c r="F221" s="109"/>
      <c r="G221" s="123">
        <f>IF($B217-G$8&lt;0,0,LOOKUP($B217-(G$8-1),$C$399:$C$420,$E$399:$E$420))</f>
        <v>4.462E-2</v>
      </c>
      <c r="H221" s="124"/>
      <c r="I221" s="123">
        <f>IF($B217-I$8&lt;0,0,LOOKUP($B217-(I$8-1),$C$399:$C$420,$E$399:$E$420))</f>
        <v>4.5220000000000003E-2</v>
      </c>
      <c r="J221" s="124"/>
      <c r="K221" s="123">
        <f>IF($B217-K$8&lt;0,0,LOOKUP($B217-(K$8-1),$C$399:$C$420,$E$399:$E$420))</f>
        <v>4.888E-2</v>
      </c>
      <c r="L221" s="124"/>
      <c r="M221" s="123">
        <f>IF($B217-M$8&lt;0,0,LOOKUP($B217-(M$8-1),$C$399:$C$420,$E$399:$E$420))</f>
        <v>5.2850000000000001E-2</v>
      </c>
      <c r="N221" s="109"/>
      <c r="O221" s="123">
        <f>IF($B217-O$8&lt;0,0,LOOKUP($B217-(O$8-1),$C$399:$C$420,$E$399:$E$420))</f>
        <v>5.713E-2</v>
      </c>
      <c r="P221" s="124"/>
      <c r="Q221" s="123">
        <f>IF($B217-Q$8&lt;0,0,LOOKUP($B217-(Q$8-1),$C$399:$C$420,$E$399:$E$420))</f>
        <v>6.1769999999999999E-2</v>
      </c>
      <c r="R221" s="124"/>
      <c r="S221" s="123">
        <f>IF($B217-S$8&lt;0,0,LOOKUP($B217-(S$8-1),$C$399:$C$420,$E$399:$E$420))</f>
        <v>6.6769999999999996E-2</v>
      </c>
      <c r="T221" s="124"/>
      <c r="U221" s="123">
        <f>IF($B217-U$8&lt;0,0,LOOKUP($B217-(U$8-1),$C$399:$C$420,$E$399:$E$420))</f>
        <v>7.2190000000000004E-2</v>
      </c>
      <c r="V221" s="124"/>
      <c r="W221" s="123">
        <f>IF($B217-W$8&lt;0,0,LOOKUP($B217-(W$8-1),$C$399:$C$420,$E$399:$E$420))</f>
        <v>3.7499999999999999E-2</v>
      </c>
      <c r="X221" s="109"/>
      <c r="Y221" s="123">
        <f>IF($B217-Y$8&lt;0,0,LOOKUP($B217-(Y$8-1),$C$399:$C$420,$E$399:$E$420))</f>
        <v>0</v>
      </c>
      <c r="Z221" s="124"/>
      <c r="AA221" s="123">
        <f>IF($B217-AA$8&lt;0,0,LOOKUP($B217-(AA$8-1),$C$399:$C$420,$E$399:$E$420))</f>
        <v>0</v>
      </c>
      <c r="AB221" s="124"/>
      <c r="AC221" s="123">
        <f>IF($B217-AC$8&lt;0,0,LOOKUP($B217-(AC$8-1),$C$399:$C$420,$E$399:$E$420))</f>
        <v>0</v>
      </c>
      <c r="AD221" s="124"/>
      <c r="AE221" s="123">
        <f>IF($B217-AE$8&lt;0,0,LOOKUP($B217-(AE$8-1),$C$399:$C$420,$E$399:$E$420))</f>
        <v>0</v>
      </c>
      <c r="AF221" s="124"/>
      <c r="AG221" s="123">
        <f>IF($B217-AG$8&lt;0,0,LOOKUP($B217-(AG$8-1),$C$399:$C$420,$E$399:$E$420))</f>
        <v>0</v>
      </c>
      <c r="AH221" s="109"/>
      <c r="AI221" s="123">
        <f>IF($B217-AI$8&lt;0,0,LOOKUP($B217-(AI$8-1),$C$399:$C$420,$E$399:$E$420))</f>
        <v>0</v>
      </c>
      <c r="AJ221" s="109"/>
      <c r="AK221" s="123">
        <f>IF($B217-AK$8&lt;0,0,LOOKUP($B217-(AK$8-1),$C$399:$C$420,$E$399:$E$420))</f>
        <v>0</v>
      </c>
      <c r="AL221" s="109"/>
      <c r="AM221" s="123">
        <f>IF($B217-AM$8&lt;0,0,LOOKUP($B217-(AM$8-1),$C$399:$C$420,$E$399:$E$420))</f>
        <v>0</v>
      </c>
      <c r="AN221" s="109"/>
      <c r="AO221" s="123">
        <f>IF($B217-AO$8&lt;0,0,LOOKUP($B217-(AO$8-1),$C$399:$C$420,$E$399:$E$420))</f>
        <v>0</v>
      </c>
      <c r="AP221" s="109"/>
      <c r="AQ221" s="123">
        <f>IF($B217-AQ$8&lt;0,0,LOOKUP($B217-(AQ$8-1),$C$399:$C$420,$E$399:$E$420))</f>
        <v>0</v>
      </c>
      <c r="AR221" s="109"/>
      <c r="AS221" s="123">
        <f>IF($B217-AS$8&lt;0,0,LOOKUP($B217-(AS$8-1),$C$399:$C$420,$E$399:$E$420))</f>
        <v>0</v>
      </c>
      <c r="AT221" s="109"/>
      <c r="AU221" s="123">
        <f>IF($B217-AU$8&lt;0,0,LOOKUP($B217-(AU$8-1),$C$399:$C$420,$E$399:$E$420))</f>
        <v>0</v>
      </c>
      <c r="AV221" s="109"/>
      <c r="AW221" s="123">
        <f>IF($B217-AW$8&lt;0,0,LOOKUP($B217-(AW$8-1),$C$399:$C$420,$E$399:$E$420))</f>
        <v>0</v>
      </c>
      <c r="AX221" s="109"/>
      <c r="AY221" s="123">
        <f>IF($B217-AY$8&lt;0,0,LOOKUP($B217-(AY$8-1),$C$399:$C$420,$E$399:$E$420))</f>
        <v>0</v>
      </c>
      <c r="AZ221" s="109"/>
      <c r="BA221" s="123">
        <f>IF($B217-BA$8&lt;0,0,LOOKUP($B217-(BA$8-1),$C$399:$C$420,$E$399:$E$420))</f>
        <v>0</v>
      </c>
      <c r="BB221" s="109"/>
      <c r="BC221" s="109"/>
      <c r="BD221" s="109"/>
      <c r="BE221" s="109"/>
      <c r="BF221" s="109"/>
      <c r="BG221" s="124"/>
      <c r="BH221" s="124"/>
      <c r="BI221" s="124"/>
      <c r="BJ221" s="109"/>
      <c r="BK221" s="109"/>
      <c r="BL221" s="109"/>
      <c r="BM221" s="109"/>
      <c r="BN221" s="109"/>
      <c r="BO221" s="109"/>
      <c r="BP221" s="109"/>
      <c r="BQ221" s="109"/>
      <c r="BR221" s="109"/>
      <c r="BS221" s="109"/>
      <c r="BT221" s="109"/>
      <c r="BU221" s="109"/>
      <c r="BV221" s="109"/>
      <c r="BW221" s="109"/>
      <c r="BX221" s="109"/>
      <c r="BY221" s="109"/>
      <c r="BZ221" s="109"/>
      <c r="CA221" s="109"/>
      <c r="CB221" s="109"/>
      <c r="CC221" s="109"/>
      <c r="CD221" s="109"/>
      <c r="CE221" s="109"/>
      <c r="CF221" s="109"/>
      <c r="CG221" s="109"/>
      <c r="CH221" s="109"/>
      <c r="CI221" s="109"/>
      <c r="CJ221" s="109"/>
      <c r="CK221" s="109"/>
      <c r="CL221" s="109"/>
      <c r="CM221" s="109"/>
      <c r="CN221" s="109"/>
      <c r="CO221" s="109"/>
      <c r="CP221" s="109"/>
      <c r="CQ221" s="109"/>
      <c r="CR221" s="109"/>
      <c r="CS221" s="109"/>
      <c r="CT221" s="109"/>
      <c r="CU221" s="109"/>
      <c r="CV221" s="109"/>
      <c r="CW221" s="109"/>
      <c r="CX221" s="109"/>
      <c r="CY221" s="109"/>
      <c r="CZ221" s="109"/>
      <c r="DA221" s="109"/>
      <c r="DB221" s="109"/>
      <c r="DC221" s="109"/>
      <c r="DD221" s="109"/>
      <c r="DE221" s="109"/>
      <c r="DF221" s="109"/>
      <c r="DG221" s="109"/>
      <c r="DH221" s="109"/>
      <c r="DI221" s="109"/>
      <c r="DJ221" s="109"/>
      <c r="DK221" s="109"/>
      <c r="DL221" s="109"/>
      <c r="DM221" s="109"/>
      <c r="DN221" s="109"/>
      <c r="DO221" s="109"/>
      <c r="DP221" s="109"/>
      <c r="DQ221" s="109"/>
      <c r="DR221" s="109"/>
      <c r="DS221" s="109"/>
      <c r="DT221" s="109"/>
      <c r="DU221" s="109"/>
      <c r="DV221" s="109"/>
      <c r="DW221" s="109"/>
      <c r="DX221" s="109"/>
      <c r="DY221" s="109"/>
      <c r="DZ221" s="109"/>
      <c r="EA221" s="109"/>
      <c r="EB221" s="109"/>
      <c r="EC221" s="109"/>
      <c r="ED221" s="109"/>
      <c r="EE221" s="109"/>
      <c r="EF221" s="109"/>
      <c r="EG221" s="109"/>
      <c r="EH221" s="109"/>
      <c r="EI221" s="109"/>
      <c r="EJ221" s="109"/>
      <c r="EK221" s="109"/>
      <c r="EL221" s="109"/>
      <c r="EM221" s="109"/>
      <c r="EN221" s="109"/>
      <c r="EO221" s="109"/>
      <c r="EP221" s="109"/>
      <c r="EQ221" s="109"/>
      <c r="ER221" s="109"/>
      <c r="ES221" s="109"/>
      <c r="ET221" s="109"/>
      <c r="EU221" s="109"/>
      <c r="EV221" s="109"/>
      <c r="EW221" s="109"/>
      <c r="EX221" s="109"/>
      <c r="EY221" s="109"/>
      <c r="EZ221" s="109"/>
      <c r="FA221" s="109"/>
      <c r="FB221" s="109"/>
      <c r="FC221" s="109"/>
      <c r="FD221" s="109"/>
      <c r="FE221" s="109"/>
      <c r="FF221" s="109"/>
      <c r="FG221" s="109"/>
      <c r="FH221" s="109"/>
      <c r="FI221" s="109"/>
      <c r="FJ221" s="109"/>
      <c r="FK221" s="109"/>
      <c r="FL221" s="109"/>
      <c r="FM221" s="109"/>
      <c r="FN221" s="109"/>
      <c r="FO221" s="109"/>
      <c r="FP221" s="109"/>
      <c r="FQ221" s="109"/>
      <c r="FR221" s="109"/>
      <c r="FS221" s="109"/>
      <c r="FT221" s="109"/>
      <c r="FU221" s="109"/>
      <c r="FV221" s="109"/>
      <c r="FW221" s="109"/>
      <c r="FX221" s="109"/>
      <c r="FY221" s="109"/>
      <c r="FZ221" s="109"/>
      <c r="GA221" s="109"/>
      <c r="GB221" s="109"/>
      <c r="GC221" s="109"/>
      <c r="GD221" s="109"/>
      <c r="GE221" s="109"/>
      <c r="GF221" s="109"/>
      <c r="GG221" s="109"/>
      <c r="GH221" s="109"/>
      <c r="GI221" s="109"/>
      <c r="GJ221" s="109"/>
      <c r="GK221" s="109"/>
      <c r="GL221" s="109"/>
      <c r="GM221" s="109"/>
      <c r="GN221" s="109"/>
      <c r="GO221" s="109"/>
      <c r="GP221" s="109"/>
      <c r="GQ221" s="109"/>
      <c r="GR221" s="109"/>
      <c r="GS221" s="109"/>
      <c r="GT221" s="109"/>
      <c r="GU221" s="109"/>
      <c r="GV221" s="109"/>
      <c r="GW221" s="109"/>
      <c r="GX221" s="109"/>
      <c r="GY221" s="109"/>
      <c r="GZ221" s="109"/>
      <c r="HA221" s="109"/>
      <c r="HB221" s="109"/>
      <c r="HC221" s="109"/>
      <c r="HD221" s="109"/>
      <c r="HE221" s="109"/>
      <c r="HF221" s="109"/>
      <c r="HG221" s="109"/>
      <c r="HH221" s="109"/>
      <c r="HI221" s="109"/>
      <c r="HJ221" s="109"/>
      <c r="HK221" s="109"/>
      <c r="HL221" s="109"/>
      <c r="HM221" s="109"/>
      <c r="HN221" s="109"/>
      <c r="HO221" s="109"/>
      <c r="HP221" s="109"/>
      <c r="HQ221" s="109"/>
      <c r="HR221" s="109"/>
      <c r="HS221" s="109"/>
      <c r="HT221" s="109"/>
      <c r="HU221" s="109"/>
      <c r="HV221" s="109"/>
      <c r="HW221" s="109"/>
      <c r="HX221" s="109"/>
      <c r="HY221" s="109"/>
      <c r="HZ221" s="109"/>
      <c r="IA221" s="109"/>
      <c r="IB221" s="109"/>
      <c r="IC221" s="109"/>
      <c r="ID221" s="109"/>
      <c r="IE221" s="109"/>
      <c r="IF221" s="109"/>
      <c r="IG221" s="109"/>
      <c r="IH221" s="109"/>
      <c r="II221" s="109"/>
      <c r="IJ221" s="109"/>
      <c r="IK221" s="109"/>
      <c r="IL221" s="109"/>
      <c r="IM221" s="109"/>
      <c r="IN221" s="109"/>
      <c r="IO221" s="109"/>
      <c r="IP221" s="109"/>
      <c r="IQ221" s="109"/>
      <c r="IR221" s="109"/>
      <c r="IS221" s="109"/>
      <c r="IT221" s="109"/>
      <c r="IU221" s="109"/>
      <c r="IV221" s="109"/>
      <c r="IW221" s="109"/>
      <c r="IX221" s="109"/>
    </row>
    <row r="222" spans="1:258" x14ac:dyDescent="0.3">
      <c r="A222" s="72"/>
      <c r="B222" s="72"/>
      <c r="C222" s="72"/>
      <c r="D222" s="72"/>
      <c r="E222" s="125"/>
      <c r="F222" s="120"/>
      <c r="G222" s="125"/>
      <c r="I222" s="125"/>
      <c r="K222" s="125"/>
      <c r="L222" s="120"/>
      <c r="M222" s="125"/>
      <c r="N222" s="120"/>
      <c r="O222" s="125"/>
      <c r="P222" s="120"/>
      <c r="Q222" s="125"/>
      <c r="R222" s="120"/>
      <c r="S222" s="125"/>
      <c r="T222" s="120"/>
      <c r="U222" s="125"/>
      <c r="V222" s="120"/>
      <c r="W222" s="125"/>
      <c r="X222" s="120"/>
      <c r="Y222" s="125"/>
      <c r="Z222" s="120"/>
      <c r="AA222" s="125"/>
      <c r="AB222" s="120"/>
      <c r="AC222" s="125"/>
      <c r="AD222" s="120"/>
      <c r="AE222" s="125"/>
      <c r="AF222" s="120"/>
      <c r="AG222" s="125"/>
      <c r="AH222" s="120"/>
      <c r="AI222" s="125"/>
      <c r="AJ222" s="120"/>
      <c r="AK222" s="125"/>
      <c r="AL222" s="72"/>
      <c r="AM222" s="125"/>
      <c r="AN222" s="72"/>
      <c r="AO222" s="125"/>
      <c r="AP222" s="72"/>
      <c r="AQ222" s="125"/>
      <c r="AR222" s="72"/>
      <c r="AS222" s="125"/>
      <c r="AT222" s="72"/>
      <c r="AU222" s="125"/>
      <c r="AV222" s="72"/>
      <c r="AW222" s="125"/>
      <c r="AX222" s="72"/>
      <c r="AY222" s="125"/>
      <c r="AZ222" s="72"/>
      <c r="BA222" s="125"/>
      <c r="BB222" s="72"/>
      <c r="BC222" s="72"/>
      <c r="BD222" s="72"/>
      <c r="BE222" s="72"/>
      <c r="BF222" s="72"/>
    </row>
    <row r="223" spans="1:258" x14ac:dyDescent="0.3">
      <c r="A223" s="72"/>
      <c r="B223" s="85" t="s">
        <v>2448</v>
      </c>
      <c r="C223" s="72"/>
      <c r="D223" s="72"/>
      <c r="E223" s="120">
        <f>ROUND((E218-E219)*E221,0)</f>
        <v>0</v>
      </c>
      <c r="F223" s="120"/>
      <c r="G223" s="120">
        <f>ROUND((G218-G219)*G221,0)</f>
        <v>0</v>
      </c>
      <c r="I223" s="120">
        <f>ROUND((I218-I219)*I221,0)</f>
        <v>0</v>
      </c>
      <c r="K223" s="120">
        <f>ROUND((K218-K219)*K221,0)</f>
        <v>0</v>
      </c>
      <c r="L223" s="120"/>
      <c r="M223" s="120">
        <f>ROUND((M218-M219)*M221,0)</f>
        <v>195883</v>
      </c>
      <c r="N223" s="120"/>
      <c r="O223" s="120">
        <f>ROUND((O218-O219)*O221,0)</f>
        <v>244157</v>
      </c>
      <c r="P223" s="120"/>
      <c r="Q223" s="120">
        <f>ROUND((Q218-Q219)*Q221,0)</f>
        <v>18483354</v>
      </c>
      <c r="R223" s="120"/>
      <c r="S223" s="120">
        <f>ROUND((S218-S219)*S221,0)</f>
        <v>19460</v>
      </c>
      <c r="T223" s="120"/>
      <c r="U223" s="120">
        <f>ROUND((U218-U219)*U221,0)</f>
        <v>427493</v>
      </c>
      <c r="V223" s="120"/>
      <c r="W223" s="120">
        <f>ROUND((W218-W219)*W221,0)</f>
        <v>-1587</v>
      </c>
      <c r="X223" s="120"/>
      <c r="Y223" s="120">
        <f>ROUND((Y218-Y219)*Y221,0)</f>
        <v>0</v>
      </c>
      <c r="Z223" s="120"/>
      <c r="AA223" s="120">
        <f>ROUND((AA218-AA219)*AA221,0)</f>
        <v>0</v>
      </c>
      <c r="AB223" s="120"/>
      <c r="AC223" s="120">
        <f>ROUND((AC218-AC219)*AC221,0)</f>
        <v>0</v>
      </c>
      <c r="AD223" s="120"/>
      <c r="AE223" s="120">
        <f>ROUND((AE218-AE219)*AE221,0)</f>
        <v>0</v>
      </c>
      <c r="AF223" s="120"/>
      <c r="AG223" s="120">
        <f>ROUND((AG218-AG219)*AG221,0)</f>
        <v>0</v>
      </c>
      <c r="AH223" s="120"/>
      <c r="AI223" s="120">
        <f>ROUND((AI218-AI219)*AI221,0)</f>
        <v>0</v>
      </c>
      <c r="AJ223" s="120"/>
      <c r="AK223" s="120">
        <f>ROUND((AK218-AK219)*AK221,0)</f>
        <v>0</v>
      </c>
      <c r="AL223" s="72"/>
      <c r="AM223" s="120">
        <f>ROUND((AM218-AM219)*AM221,0)</f>
        <v>0</v>
      </c>
      <c r="AN223" s="72"/>
      <c r="AO223" s="120">
        <f>ROUND((AO218-AO219)*AO221,0)</f>
        <v>0</v>
      </c>
      <c r="AP223" s="72"/>
      <c r="AQ223" s="120">
        <f>ROUND((AQ218-AQ219)*AQ221,0)</f>
        <v>0</v>
      </c>
      <c r="AR223" s="72"/>
      <c r="AS223" s="120">
        <f>ROUND((AS218-AS219)*AS221,0)</f>
        <v>0</v>
      </c>
      <c r="AT223" s="72"/>
      <c r="AU223" s="120">
        <f>ROUND((AU218-AU219)*AU221,0)</f>
        <v>0</v>
      </c>
      <c r="AV223" s="72"/>
      <c r="AW223" s="120">
        <f>ROUND((AW218-AW219)*AW221,0)</f>
        <v>0</v>
      </c>
      <c r="AX223" s="72"/>
      <c r="AY223" s="120">
        <f>ROUND((AY218-AY219)*AY221,0)</f>
        <v>0</v>
      </c>
      <c r="AZ223" s="72"/>
      <c r="BA223" s="120">
        <f>ROUND((BA218-BA219)*BA221,0)</f>
        <v>0</v>
      </c>
      <c r="BB223" s="72"/>
      <c r="BC223" s="72"/>
      <c r="BD223" s="72"/>
      <c r="BE223" s="72"/>
      <c r="BF223" s="72"/>
    </row>
    <row r="224" spans="1:258" x14ac:dyDescent="0.3">
      <c r="A224" s="72"/>
      <c r="B224" s="85" t="s">
        <v>2449</v>
      </c>
      <c r="C224" s="72"/>
      <c r="D224" s="72"/>
      <c r="E224" s="74">
        <f>IF(E$114=$B217,E219,0)</f>
        <v>0</v>
      </c>
      <c r="F224" s="120"/>
      <c r="G224" s="74">
        <f>IF(G$114=$B217,G219,0)</f>
        <v>0</v>
      </c>
      <c r="I224" s="74">
        <f>IF(I$114=$B217,I219,0)</f>
        <v>0</v>
      </c>
      <c r="K224" s="74">
        <f>IF(K$114=$B217,K219,0)</f>
        <v>0</v>
      </c>
      <c r="L224" s="120"/>
      <c r="M224" s="74">
        <f>IF(M$114=$B217,M219,0)</f>
        <v>0</v>
      </c>
      <c r="N224" s="120"/>
      <c r="O224" s="74">
        <f>IF(O$114=$B217,O219,0)</f>
        <v>0</v>
      </c>
      <c r="P224" s="120"/>
      <c r="Q224" s="74">
        <f>IF(Q$114=$B217,Q219,0)</f>
        <v>0</v>
      </c>
      <c r="R224" s="120"/>
      <c r="S224" s="74">
        <f>IF(S$114=$B217,S219,0)</f>
        <v>0</v>
      </c>
      <c r="T224" s="120"/>
      <c r="U224" s="74">
        <f>IF(U$114=$B217,U219,0)</f>
        <v>0</v>
      </c>
      <c r="V224" s="120"/>
      <c r="W224" s="74">
        <f>IF(W$114=$B217,W219,0)</f>
        <v>-42320</v>
      </c>
      <c r="X224" s="120"/>
      <c r="Y224" s="74">
        <f>IF(Y$114=$B217,Y219,0)</f>
        <v>0</v>
      </c>
      <c r="Z224" s="120"/>
      <c r="AA224" s="74">
        <f>IF(AA$114=$B217,AA219,0)</f>
        <v>0</v>
      </c>
      <c r="AB224" s="120"/>
      <c r="AC224" s="74">
        <f>IF(AC$114=$B217,AC219,0)</f>
        <v>0</v>
      </c>
      <c r="AD224" s="120"/>
      <c r="AE224" s="74">
        <f>IF(AE$114=$B217,AE219,0)</f>
        <v>0</v>
      </c>
      <c r="AF224" s="120"/>
      <c r="AG224" s="74">
        <f>IF(AG$114=$B217,AG219,0)</f>
        <v>0</v>
      </c>
      <c r="AH224" s="120"/>
      <c r="AI224" s="74">
        <f>IF(AI$114=$B217,AI219,0)</f>
        <v>0</v>
      </c>
      <c r="AJ224" s="120"/>
      <c r="AK224" s="74">
        <f>IF(AK$114=$B217,AK219,0)</f>
        <v>0</v>
      </c>
      <c r="AL224" s="72"/>
      <c r="AM224" s="74">
        <f>IF(AM$114=$B217,AM219,0)</f>
        <v>0</v>
      </c>
      <c r="AN224" s="72"/>
      <c r="AO224" s="74">
        <f>IF(AO$114=$B217,AO219,0)</f>
        <v>0</v>
      </c>
      <c r="AP224" s="72"/>
      <c r="AQ224" s="74">
        <f>IF(AQ$114=$B217,AQ219,0)</f>
        <v>0</v>
      </c>
      <c r="AR224" s="72"/>
      <c r="AS224" s="74">
        <f>IF(AS$114=$B217,AS219,0)</f>
        <v>0</v>
      </c>
      <c r="AT224" s="72"/>
      <c r="AU224" s="74">
        <f>IF(AU$114=$B217,AU219,0)</f>
        <v>0</v>
      </c>
      <c r="AV224" s="72"/>
      <c r="AW224" s="74">
        <f>IF(AW$114=$B217,AW219,0)</f>
        <v>0</v>
      </c>
      <c r="AX224" s="72"/>
      <c r="AY224" s="74">
        <f>IF(AY$114=$B217,AY219,0)</f>
        <v>0</v>
      </c>
      <c r="AZ224" s="72"/>
      <c r="BA224" s="74">
        <f>IF(BA$114=$B217,BA219,0)</f>
        <v>0</v>
      </c>
      <c r="BB224" s="72"/>
      <c r="BC224" s="72"/>
      <c r="BD224" s="72"/>
      <c r="BE224" s="72"/>
      <c r="BF224" s="72"/>
    </row>
    <row r="225" spans="1:258" ht="13.5" thickBot="1" x14ac:dyDescent="0.35">
      <c r="A225" s="72"/>
      <c r="B225" s="85" t="str">
        <f>"Total Tax Depreciation  -  "&amp;B217</f>
        <v>Total Tax Depreciation  -  2010</v>
      </c>
      <c r="C225" s="72"/>
      <c r="D225" s="72"/>
      <c r="E225" s="126">
        <f>E223+E224</f>
        <v>0</v>
      </c>
      <c r="F225" s="120"/>
      <c r="G225" s="126">
        <f>G223+G224</f>
        <v>0</v>
      </c>
      <c r="I225" s="126">
        <f>I223+I224</f>
        <v>0</v>
      </c>
      <c r="K225" s="126">
        <f>K223+K224</f>
        <v>0</v>
      </c>
      <c r="L225" s="120"/>
      <c r="M225" s="126">
        <f>M223+M224</f>
        <v>195883</v>
      </c>
      <c r="N225" s="120"/>
      <c r="O225" s="126">
        <f>O223+O224</f>
        <v>244157</v>
      </c>
      <c r="P225" s="120"/>
      <c r="Q225" s="126">
        <f>Q223+Q224</f>
        <v>18483354</v>
      </c>
      <c r="R225" s="120"/>
      <c r="S225" s="126">
        <f>S223+S224</f>
        <v>19460</v>
      </c>
      <c r="T225" s="120"/>
      <c r="U225" s="126">
        <f>U223+U224</f>
        <v>427493</v>
      </c>
      <c r="V225" s="120"/>
      <c r="W225" s="126">
        <f>W223+W224</f>
        <v>-43907</v>
      </c>
      <c r="X225" s="120"/>
      <c r="Y225" s="126">
        <f>Y223+Y224</f>
        <v>0</v>
      </c>
      <c r="Z225" s="120"/>
      <c r="AA225" s="126">
        <f>AA223+AA224</f>
        <v>0</v>
      </c>
      <c r="AB225" s="120"/>
      <c r="AC225" s="126">
        <f>AC223+AC224</f>
        <v>0</v>
      </c>
      <c r="AD225" s="120"/>
      <c r="AE225" s="126">
        <f>AE223+AE224</f>
        <v>0</v>
      </c>
      <c r="AF225" s="120"/>
      <c r="AG225" s="126">
        <f>AG223+AG224</f>
        <v>0</v>
      </c>
      <c r="AH225" s="120"/>
      <c r="AI225" s="126">
        <f>AI223+AI224</f>
        <v>0</v>
      </c>
      <c r="AJ225" s="120"/>
      <c r="AK225" s="126">
        <f>AK223+AK224</f>
        <v>0</v>
      </c>
      <c r="AL225" s="72"/>
      <c r="AM225" s="126">
        <f>AM223+AM224</f>
        <v>0</v>
      </c>
      <c r="AN225" s="72"/>
      <c r="AO225" s="126">
        <f>AO223+AO224</f>
        <v>0</v>
      </c>
      <c r="AP225" s="72"/>
      <c r="AQ225" s="126">
        <f>AQ223+AQ224</f>
        <v>0</v>
      </c>
      <c r="AR225" s="72"/>
      <c r="AS225" s="126">
        <f>AS223+AS224</f>
        <v>0</v>
      </c>
      <c r="AT225" s="72"/>
      <c r="AU225" s="126">
        <f>AU223+AU224</f>
        <v>0</v>
      </c>
      <c r="AV225" s="72"/>
      <c r="AW225" s="126">
        <f>AW223+AW224</f>
        <v>0</v>
      </c>
      <c r="AX225" s="72"/>
      <c r="AY225" s="126">
        <f>AY223+AY224</f>
        <v>0</v>
      </c>
      <c r="AZ225" s="72"/>
      <c r="BA225" s="126">
        <f>BA223+BA224</f>
        <v>0</v>
      </c>
      <c r="BB225" s="72"/>
      <c r="BC225" s="72"/>
      <c r="BD225" s="72"/>
      <c r="BE225" s="72"/>
      <c r="BF225" s="72"/>
      <c r="BG225" s="103"/>
    </row>
    <row r="226" spans="1:258" ht="13.5" thickTop="1" x14ac:dyDescent="0.3">
      <c r="A226" s="72"/>
      <c r="B226" s="72"/>
      <c r="C226" s="72"/>
      <c r="D226" s="72"/>
      <c r="E226" s="125"/>
      <c r="F226" s="120"/>
      <c r="G226" s="125"/>
      <c r="I226" s="125"/>
      <c r="K226" s="120"/>
      <c r="L226" s="120"/>
      <c r="M226" s="120"/>
      <c r="N226" s="120"/>
      <c r="O226" s="120"/>
      <c r="P226" s="120"/>
      <c r="Q226" s="120"/>
      <c r="R226" s="120"/>
      <c r="S226" s="120"/>
      <c r="T226" s="120"/>
      <c r="U226" s="120"/>
      <c r="V226" s="120"/>
      <c r="W226" s="120"/>
      <c r="X226" s="120"/>
      <c r="Y226" s="120"/>
      <c r="Z226" s="120"/>
      <c r="AA226" s="120"/>
      <c r="AB226" s="120"/>
      <c r="AC226" s="120"/>
      <c r="AD226" s="120"/>
      <c r="AE226" s="120"/>
      <c r="AF226" s="120"/>
      <c r="AG226" s="120"/>
      <c r="AH226" s="120"/>
      <c r="AI226" s="120"/>
      <c r="AJ226" s="120"/>
      <c r="AK226" s="120"/>
      <c r="AL226" s="72"/>
      <c r="AM226" s="120"/>
      <c r="AN226" s="72"/>
      <c r="AO226" s="120"/>
      <c r="AP226" s="72"/>
      <c r="AQ226" s="120"/>
      <c r="AR226" s="72"/>
      <c r="AS226" s="120"/>
      <c r="AT226" s="72"/>
      <c r="AU226" s="120"/>
      <c r="AV226" s="72"/>
      <c r="AW226" s="120"/>
      <c r="AX226" s="72"/>
      <c r="AY226" s="120"/>
      <c r="AZ226" s="72"/>
      <c r="BA226" s="120"/>
      <c r="BB226" s="72"/>
      <c r="BC226" s="72"/>
      <c r="BD226" s="72"/>
      <c r="BE226" s="72"/>
      <c r="BF226" s="72"/>
    </row>
    <row r="227" spans="1:258" x14ac:dyDescent="0.3">
      <c r="A227" s="72"/>
      <c r="B227" s="72"/>
      <c r="C227" s="72"/>
      <c r="D227" s="72"/>
      <c r="E227" s="125"/>
      <c r="F227" s="120"/>
      <c r="G227" s="125"/>
      <c r="I227" s="125"/>
      <c r="K227" s="120"/>
      <c r="L227" s="120"/>
      <c r="M227" s="120"/>
      <c r="N227" s="120"/>
      <c r="O227" s="120"/>
      <c r="P227" s="120"/>
      <c r="Q227" s="120"/>
      <c r="R227" s="120"/>
      <c r="S227" s="120"/>
      <c r="T227" s="120"/>
      <c r="U227" s="120"/>
      <c r="V227" s="120"/>
      <c r="W227" s="120"/>
      <c r="X227" s="120"/>
      <c r="Y227" s="120"/>
      <c r="Z227" s="120"/>
      <c r="AA227" s="120"/>
      <c r="AB227" s="120"/>
      <c r="AC227" s="120"/>
      <c r="AD227" s="120"/>
      <c r="AE227" s="120"/>
      <c r="AF227" s="120"/>
      <c r="AG227" s="120"/>
      <c r="AH227" s="120"/>
      <c r="AI227" s="120"/>
      <c r="AJ227" s="120"/>
      <c r="AK227" s="120"/>
      <c r="AL227" s="72"/>
      <c r="AM227" s="120"/>
      <c r="AN227" s="72"/>
      <c r="AO227" s="120"/>
      <c r="AP227" s="72"/>
      <c r="AQ227" s="120"/>
      <c r="AR227" s="72"/>
      <c r="AS227" s="120"/>
      <c r="AT227" s="72"/>
      <c r="AU227" s="120"/>
      <c r="AV227" s="72"/>
      <c r="AW227" s="120"/>
      <c r="AX227" s="72"/>
      <c r="AY227" s="120"/>
      <c r="AZ227" s="72"/>
      <c r="BA227" s="120"/>
      <c r="BB227" s="72"/>
      <c r="BC227" s="72"/>
      <c r="BD227" s="72"/>
      <c r="BE227" s="72"/>
      <c r="BF227" s="72"/>
    </row>
    <row r="228" spans="1:258" x14ac:dyDescent="0.3">
      <c r="A228" s="72"/>
      <c r="B228" s="119">
        <v>2011</v>
      </c>
      <c r="C228" s="72"/>
      <c r="D228" s="72"/>
      <c r="E228" s="127"/>
      <c r="F228" s="120"/>
      <c r="G228" s="127"/>
      <c r="I228" s="127"/>
      <c r="K228" s="120"/>
      <c r="L228" s="120"/>
      <c r="M228" s="120"/>
      <c r="N228" s="120"/>
      <c r="O228" s="120"/>
      <c r="P228" s="120"/>
      <c r="Q228" s="120"/>
      <c r="R228" s="120"/>
      <c r="S228" s="120"/>
      <c r="T228" s="120"/>
      <c r="U228" s="120"/>
      <c r="V228" s="120"/>
      <c r="W228" s="120"/>
      <c r="X228" s="120"/>
      <c r="Y228" s="120"/>
      <c r="Z228" s="120"/>
      <c r="AA228" s="120"/>
      <c r="AB228" s="120"/>
      <c r="AC228" s="120"/>
      <c r="AD228" s="120"/>
      <c r="AE228" s="120"/>
      <c r="AF228" s="120"/>
      <c r="AG228" s="120"/>
      <c r="AH228" s="120"/>
      <c r="AI228" s="120"/>
      <c r="AJ228" s="120"/>
      <c r="AK228" s="120"/>
      <c r="AL228" s="72"/>
      <c r="AM228" s="120"/>
      <c r="AN228" s="72"/>
      <c r="AO228" s="120"/>
      <c r="AP228" s="72"/>
      <c r="AQ228" s="120"/>
      <c r="AR228" s="72"/>
      <c r="AS228" s="120"/>
      <c r="AT228" s="72"/>
      <c r="AU228" s="120"/>
      <c r="AV228" s="72"/>
      <c r="AW228" s="120"/>
      <c r="AX228" s="72"/>
      <c r="AY228" s="120"/>
      <c r="AZ228" s="72"/>
      <c r="BA228" s="120"/>
      <c r="BB228" s="72"/>
      <c r="BC228" s="72"/>
      <c r="BD228" s="72"/>
      <c r="BE228" s="72"/>
      <c r="BF228" s="72"/>
    </row>
    <row r="229" spans="1:258" x14ac:dyDescent="0.3">
      <c r="A229" s="72"/>
      <c r="B229" s="85" t="s">
        <v>2408</v>
      </c>
      <c r="C229" s="72"/>
      <c r="D229" s="72"/>
      <c r="E229" s="120">
        <f>IF(E$114&lt;=$B228,E$24,0)</f>
        <v>0</v>
      </c>
      <c r="F229" s="120"/>
      <c r="G229" s="120">
        <f>IF(G$114&lt;=$B228,G$24,0)</f>
        <v>0</v>
      </c>
      <c r="I229" s="120">
        <f>IF(I$114&lt;=$B228,I$24,0)</f>
        <v>0</v>
      </c>
      <c r="K229" s="120">
        <f>IF(K$114&lt;=$B228,K$24,0)</f>
        <v>0</v>
      </c>
      <c r="L229" s="120"/>
      <c r="M229" s="120">
        <f>IF(M$114&lt;=$B228,M$24,0)</f>
        <v>3706400.915</v>
      </c>
      <c r="N229" s="120"/>
      <c r="O229" s="120">
        <f>IF(O$114&lt;=$B228,O$24,0)</f>
        <v>4273710.8949999996</v>
      </c>
      <c r="P229" s="120"/>
      <c r="Q229" s="120">
        <f>IF(Q$114&lt;=$B228,Q$24,0)</f>
        <v>299228647.71000004</v>
      </c>
      <c r="R229" s="120"/>
      <c r="S229" s="120">
        <f>IF(S$114&lt;=$B228,S$24,0)</f>
        <v>582899.13500000001</v>
      </c>
      <c r="T229" s="120"/>
      <c r="U229" s="120">
        <f>IF(U$114&lt;=$B228,U$24,0)</f>
        <v>11843540.959999999</v>
      </c>
      <c r="V229" s="120"/>
      <c r="W229" s="120">
        <f>IF(W$114&lt;=$B228,W$24,0)</f>
        <v>-84640.994999999937</v>
      </c>
      <c r="X229" s="120"/>
      <c r="Y229" s="120">
        <f>IF(Y$114&lt;=$B228,Y$24,0)</f>
        <v>3236832.7199999993</v>
      </c>
      <c r="Z229" s="120"/>
      <c r="AA229" s="120">
        <f>IF(AA$114&lt;=$B228,AA$24,0)</f>
        <v>0</v>
      </c>
      <c r="AB229" s="120"/>
      <c r="AC229" s="120">
        <f>IF(AC$114&lt;=$B228,AC$24,0)</f>
        <v>0</v>
      </c>
      <c r="AD229" s="120"/>
      <c r="AE229" s="120">
        <f>IF(AE$114&lt;=$B228,AE$24,0)</f>
        <v>0</v>
      </c>
      <c r="AF229" s="120"/>
      <c r="AG229" s="120">
        <f>IF(AG$114&lt;=$B228,AG$24,0)</f>
        <v>0</v>
      </c>
      <c r="AH229" s="120"/>
      <c r="AI229" s="120">
        <f>IF(AI$114&lt;=$B228,AI$24,0)</f>
        <v>0</v>
      </c>
      <c r="AJ229" s="120"/>
      <c r="AK229" s="120">
        <f>IF(AK$114&lt;=$B228,AK$24,0)</f>
        <v>0</v>
      </c>
      <c r="AL229" s="72"/>
      <c r="AM229" s="120">
        <f>IF(AM$114&lt;=$B228,AM$24,0)</f>
        <v>0</v>
      </c>
      <c r="AN229" s="72"/>
      <c r="AO229" s="120">
        <f>IF(AO$114&lt;=$B228,AO$24,0)</f>
        <v>0</v>
      </c>
      <c r="AP229" s="72"/>
      <c r="AQ229" s="120">
        <f>IF(AQ$114&lt;=$B228,AQ$24,0)</f>
        <v>0</v>
      </c>
      <c r="AR229" s="72"/>
      <c r="AS229" s="120">
        <f>IF(AS$114&lt;=$B228,AS$24,0)</f>
        <v>0</v>
      </c>
      <c r="AT229" s="72"/>
      <c r="AU229" s="120">
        <f>IF(AU$114&lt;=$B228,AU$24,0)</f>
        <v>0</v>
      </c>
      <c r="AV229" s="72"/>
      <c r="AW229" s="120">
        <f>IF(AW$114&lt;=$B228,AW$24,0)</f>
        <v>0</v>
      </c>
      <c r="AX229" s="72"/>
      <c r="AY229" s="120">
        <f>IF(AY$114&lt;=$B228,AY$24,0)</f>
        <v>0</v>
      </c>
      <c r="AZ229" s="72"/>
      <c r="BA229" s="120">
        <f>IF(BA$114&lt;=$B228,BA$24,0)</f>
        <v>0</v>
      </c>
      <c r="BB229" s="72"/>
      <c r="BC229" s="72"/>
      <c r="BD229" s="72"/>
      <c r="BE229" s="72"/>
      <c r="BF229" s="72"/>
    </row>
    <row r="230" spans="1:258" x14ac:dyDescent="0.3">
      <c r="A230" s="72"/>
      <c r="B230" s="85" t="s">
        <v>2445</v>
      </c>
      <c r="C230" s="72"/>
      <c r="D230" s="72"/>
      <c r="E230" s="121">
        <f>ROUND(E229*E$12,0)</f>
        <v>0</v>
      </c>
      <c r="F230" s="120"/>
      <c r="G230" s="121">
        <f>ROUND(G229*G$12,0)</f>
        <v>0</v>
      </c>
      <c r="I230" s="121">
        <f>ROUND(I229*I$12,0)</f>
        <v>0</v>
      </c>
      <c r="K230" s="121">
        <f>ROUND(K229*K$12,0)</f>
        <v>0</v>
      </c>
      <c r="L230" s="120"/>
      <c r="M230" s="121">
        <f>ROUND(M229*M$12,0)</f>
        <v>0</v>
      </c>
      <c r="N230" s="120"/>
      <c r="O230" s="121">
        <f>ROUND(O229*O$12,0)</f>
        <v>0</v>
      </c>
      <c r="P230" s="120"/>
      <c r="Q230" s="121">
        <f>ROUND(Q229*Q$12,0)</f>
        <v>0</v>
      </c>
      <c r="R230" s="120"/>
      <c r="S230" s="121">
        <f>ROUND(S229*S$12,0)</f>
        <v>291450</v>
      </c>
      <c r="T230" s="120"/>
      <c r="U230" s="121">
        <f>ROUND(U229*U$12,0)</f>
        <v>5921770</v>
      </c>
      <c r="V230" s="120"/>
      <c r="W230" s="121">
        <f>ROUND(W229*W$12,0)</f>
        <v>-42320</v>
      </c>
      <c r="X230" s="120"/>
      <c r="Y230" s="121">
        <f>ROUND(Y229*Y$12,0)</f>
        <v>3236833</v>
      </c>
      <c r="Z230" s="120"/>
      <c r="AA230" s="121">
        <f>ROUND(AA229*AA$12,0)</f>
        <v>0</v>
      </c>
      <c r="AB230" s="120"/>
      <c r="AC230" s="121">
        <f>ROUND(AC229*AC$12,0)</f>
        <v>0</v>
      </c>
      <c r="AD230" s="120"/>
      <c r="AE230" s="121">
        <f>ROUND(AE229*AE$12,0)</f>
        <v>0</v>
      </c>
      <c r="AF230" s="120"/>
      <c r="AG230" s="121">
        <f>ROUND(AG229*AG$12,0)</f>
        <v>0</v>
      </c>
      <c r="AH230" s="120"/>
      <c r="AI230" s="121">
        <f>ROUND(AI229*AI$12,0)</f>
        <v>0</v>
      </c>
      <c r="AJ230" s="120"/>
      <c r="AK230" s="121">
        <f>ROUND(AK229*AK$12,0)</f>
        <v>0</v>
      </c>
      <c r="AL230" s="72"/>
      <c r="AM230" s="121">
        <f>ROUND(AM229*AM$12,0)</f>
        <v>0</v>
      </c>
      <c r="AN230" s="72"/>
      <c r="AO230" s="121">
        <f>ROUND(AO229*AO$12,0)</f>
        <v>0</v>
      </c>
      <c r="AP230" s="72"/>
      <c r="AQ230" s="121">
        <f>ROUND(AQ229*AQ$12,0)</f>
        <v>0</v>
      </c>
      <c r="AR230" s="72"/>
      <c r="AS230" s="121">
        <f>ROUND(AS229*AS$12,0)</f>
        <v>0</v>
      </c>
      <c r="AT230" s="72"/>
      <c r="AU230" s="121">
        <f>ROUND(AU229*AU$12,0)</f>
        <v>0</v>
      </c>
      <c r="AV230" s="72"/>
      <c r="AW230" s="121">
        <f>ROUND(AW229*AW$12,0)</f>
        <v>0</v>
      </c>
      <c r="AX230" s="72"/>
      <c r="AY230" s="121">
        <f>ROUND(AY229*AY$12,0)</f>
        <v>0</v>
      </c>
      <c r="AZ230" s="72"/>
      <c r="BA230" s="121">
        <f>ROUND(BA229*BA$12,0)</f>
        <v>0</v>
      </c>
      <c r="BB230" s="72"/>
      <c r="BC230" s="72"/>
      <c r="BD230" s="72"/>
      <c r="BE230" s="72"/>
      <c r="BF230" s="72"/>
    </row>
    <row r="231" spans="1:258" s="109" customFormat="1" x14ac:dyDescent="0.3">
      <c r="A231" s="72"/>
      <c r="B231" s="85" t="s">
        <v>2446</v>
      </c>
      <c r="C231" s="72"/>
      <c r="D231" s="72"/>
      <c r="E231" s="120">
        <f>E229-E230</f>
        <v>0</v>
      </c>
      <c r="F231" s="120"/>
      <c r="G231" s="120">
        <f>G229-G230</f>
        <v>0</v>
      </c>
      <c r="H231" s="74"/>
      <c r="I231" s="120">
        <f>I229-I230</f>
        <v>0</v>
      </c>
      <c r="J231" s="74"/>
      <c r="K231" s="120">
        <f>K229-K230</f>
        <v>0</v>
      </c>
      <c r="L231" s="120"/>
      <c r="M231" s="120">
        <f>M229-M230</f>
        <v>3706400.915</v>
      </c>
      <c r="N231" s="120"/>
      <c r="O231" s="120">
        <f>O229-O230</f>
        <v>4273710.8949999996</v>
      </c>
      <c r="P231" s="120"/>
      <c r="Q231" s="120">
        <f>Q229-Q230</f>
        <v>299228647.71000004</v>
      </c>
      <c r="R231" s="120"/>
      <c r="S231" s="120">
        <f>S229-S230</f>
        <v>291449.13500000001</v>
      </c>
      <c r="T231" s="120"/>
      <c r="U231" s="120">
        <f>U229-U230</f>
        <v>5921770.959999999</v>
      </c>
      <c r="V231" s="120"/>
      <c r="W231" s="120">
        <f>W229-W230</f>
        <v>-42320.994999999937</v>
      </c>
      <c r="X231" s="120"/>
      <c r="Y231" s="120">
        <f>Y229-Y230</f>
        <v>-0.28000000072643161</v>
      </c>
      <c r="Z231" s="120"/>
      <c r="AA231" s="120">
        <f>AA229-AA230</f>
        <v>0</v>
      </c>
      <c r="AB231" s="120"/>
      <c r="AC231" s="120">
        <f>AC229-AC230</f>
        <v>0</v>
      </c>
      <c r="AD231" s="120"/>
      <c r="AE231" s="120">
        <f>AE229-AE230</f>
        <v>0</v>
      </c>
      <c r="AF231" s="120"/>
      <c r="AG231" s="120">
        <f>AG229-AG230</f>
        <v>0</v>
      </c>
      <c r="AH231" s="120"/>
      <c r="AI231" s="120">
        <f>AI229-AI230</f>
        <v>0</v>
      </c>
      <c r="AJ231" s="120"/>
      <c r="AK231" s="120">
        <f>AK229-AK230</f>
        <v>0</v>
      </c>
      <c r="AL231" s="72"/>
      <c r="AM231" s="120">
        <f>AM229-AM230</f>
        <v>0</v>
      </c>
      <c r="AN231" s="72"/>
      <c r="AO231" s="120">
        <f>AO229-AO230</f>
        <v>0</v>
      </c>
      <c r="AP231" s="72"/>
      <c r="AQ231" s="120">
        <f>AQ229-AQ230</f>
        <v>0</v>
      </c>
      <c r="AR231" s="72"/>
      <c r="AS231" s="120">
        <f>AS229-AS230</f>
        <v>0</v>
      </c>
      <c r="AT231" s="72"/>
      <c r="AU231" s="120">
        <f>AU229-AU230</f>
        <v>0</v>
      </c>
      <c r="AV231" s="72"/>
      <c r="AW231" s="120">
        <f>AW229-AW230</f>
        <v>0</v>
      </c>
      <c r="AX231" s="72"/>
      <c r="AY231" s="120">
        <f>AY229-AY230</f>
        <v>0</v>
      </c>
      <c r="AZ231" s="72"/>
      <c r="BA231" s="120">
        <f>BA229-BA230</f>
        <v>0</v>
      </c>
      <c r="BB231" s="72"/>
      <c r="BC231" s="72"/>
      <c r="BD231" s="72"/>
      <c r="BE231" s="72"/>
      <c r="BF231" s="72"/>
      <c r="BG231" s="74"/>
      <c r="BH231" s="74"/>
      <c r="BI231" s="74"/>
      <c r="BJ231" s="72"/>
      <c r="BK231" s="72"/>
      <c r="BL231" s="72"/>
      <c r="BM231" s="72"/>
      <c r="BN231" s="72"/>
      <c r="BO231" s="72"/>
      <c r="BP231" s="72"/>
      <c r="BQ231" s="72"/>
      <c r="BR231" s="72"/>
      <c r="BS231" s="72"/>
      <c r="BT231" s="72"/>
      <c r="BU231" s="72"/>
      <c r="BV231" s="72"/>
      <c r="BW231" s="72"/>
      <c r="BX231" s="72"/>
      <c r="BY231" s="72"/>
      <c r="BZ231" s="72"/>
      <c r="CA231" s="72"/>
      <c r="CB231" s="72"/>
      <c r="CC231" s="72"/>
      <c r="CD231" s="72"/>
      <c r="CE231" s="72"/>
      <c r="CF231" s="72"/>
      <c r="CG231" s="72"/>
      <c r="CH231" s="72"/>
      <c r="CI231" s="72"/>
      <c r="CJ231" s="72"/>
      <c r="CK231" s="72"/>
      <c r="CL231" s="72"/>
      <c r="CM231" s="72"/>
      <c r="CN231" s="72"/>
      <c r="CO231" s="72"/>
      <c r="CP231" s="72"/>
      <c r="CQ231" s="72"/>
      <c r="CR231" s="72"/>
      <c r="CS231" s="72"/>
      <c r="CT231" s="72"/>
      <c r="CU231" s="72"/>
      <c r="CV231" s="72"/>
      <c r="CW231" s="72"/>
      <c r="CX231" s="72"/>
      <c r="CY231" s="72"/>
      <c r="CZ231" s="72"/>
      <c r="DA231" s="72"/>
      <c r="DB231" s="72"/>
      <c r="DC231" s="72"/>
      <c r="DD231" s="72"/>
      <c r="DE231" s="72"/>
      <c r="DF231" s="72"/>
      <c r="DG231" s="72"/>
      <c r="DH231" s="72"/>
      <c r="DI231" s="72"/>
      <c r="DJ231" s="72"/>
      <c r="DK231" s="72"/>
      <c r="DL231" s="72"/>
      <c r="DM231" s="72"/>
      <c r="DN231" s="72"/>
      <c r="DO231" s="72"/>
      <c r="DP231" s="72"/>
      <c r="DQ231" s="72"/>
      <c r="DR231" s="72"/>
      <c r="DS231" s="72"/>
      <c r="DT231" s="72"/>
      <c r="DU231" s="72"/>
      <c r="DV231" s="72"/>
      <c r="DW231" s="72"/>
      <c r="DX231" s="72"/>
      <c r="DY231" s="72"/>
      <c r="DZ231" s="72"/>
      <c r="EA231" s="72"/>
      <c r="EB231" s="72"/>
      <c r="EC231" s="72"/>
      <c r="ED231" s="72"/>
      <c r="EE231" s="72"/>
      <c r="EF231" s="72"/>
      <c r="EG231" s="72"/>
      <c r="EH231" s="72"/>
      <c r="EI231" s="72"/>
      <c r="EJ231" s="72"/>
      <c r="EK231" s="72"/>
      <c r="EL231" s="72"/>
      <c r="EM231" s="72"/>
      <c r="EN231" s="72"/>
      <c r="EO231" s="72"/>
      <c r="EP231" s="72"/>
      <c r="EQ231" s="72"/>
      <c r="ER231" s="72"/>
      <c r="ES231" s="72"/>
      <c r="ET231" s="72"/>
      <c r="EU231" s="72"/>
      <c r="EV231" s="72"/>
      <c r="EW231" s="72"/>
      <c r="EX231" s="72"/>
      <c r="EY231" s="72"/>
      <c r="EZ231" s="72"/>
      <c r="FA231" s="72"/>
      <c r="FB231" s="72"/>
      <c r="FC231" s="72"/>
      <c r="FD231" s="72"/>
      <c r="FE231" s="72"/>
      <c r="FF231" s="72"/>
      <c r="FG231" s="72"/>
      <c r="FH231" s="72"/>
      <c r="FI231" s="72"/>
      <c r="FJ231" s="72"/>
      <c r="FK231" s="72"/>
      <c r="FL231" s="72"/>
      <c r="FM231" s="72"/>
      <c r="FN231" s="72"/>
      <c r="FO231" s="72"/>
      <c r="FP231" s="72"/>
      <c r="FQ231" s="72"/>
      <c r="FR231" s="72"/>
      <c r="FS231" s="72"/>
      <c r="FT231" s="72"/>
      <c r="FU231" s="72"/>
      <c r="FV231" s="72"/>
      <c r="FW231" s="72"/>
      <c r="FX231" s="72"/>
      <c r="FY231" s="72"/>
      <c r="FZ231" s="72"/>
      <c r="GA231" s="72"/>
      <c r="GB231" s="72"/>
      <c r="GC231" s="72"/>
      <c r="GD231" s="72"/>
      <c r="GE231" s="72"/>
      <c r="GF231" s="72"/>
      <c r="GG231" s="72"/>
      <c r="GH231" s="72"/>
      <c r="GI231" s="72"/>
      <c r="GJ231" s="72"/>
      <c r="GK231" s="72"/>
      <c r="GL231" s="72"/>
      <c r="GM231" s="72"/>
      <c r="GN231" s="72"/>
      <c r="GO231" s="72"/>
      <c r="GP231" s="72"/>
      <c r="GQ231" s="72"/>
      <c r="GR231" s="72"/>
      <c r="GS231" s="72"/>
      <c r="GT231" s="72"/>
      <c r="GU231" s="72"/>
      <c r="GV231" s="72"/>
      <c r="GW231" s="72"/>
      <c r="GX231" s="72"/>
      <c r="GY231" s="72"/>
      <c r="GZ231" s="72"/>
      <c r="HA231" s="72"/>
      <c r="HB231" s="72"/>
      <c r="HC231" s="72"/>
      <c r="HD231" s="72"/>
      <c r="HE231" s="72"/>
      <c r="HF231" s="72"/>
      <c r="HG231" s="72"/>
      <c r="HH231" s="72"/>
      <c r="HI231" s="72"/>
      <c r="HJ231" s="72"/>
      <c r="HK231" s="72"/>
      <c r="HL231" s="72"/>
      <c r="HM231" s="72"/>
      <c r="HN231" s="72"/>
      <c r="HO231" s="72"/>
      <c r="HP231" s="72"/>
      <c r="HQ231" s="72"/>
      <c r="HR231" s="72"/>
      <c r="HS231" s="72"/>
      <c r="HT231" s="72"/>
      <c r="HU231" s="72"/>
      <c r="HV231" s="72"/>
      <c r="HW231" s="72"/>
      <c r="HX231" s="72"/>
      <c r="HY231" s="72"/>
      <c r="HZ231" s="72"/>
      <c r="IA231" s="72"/>
      <c r="IB231" s="72"/>
      <c r="IC231" s="72"/>
      <c r="ID231" s="72"/>
      <c r="IE231" s="72"/>
      <c r="IF231" s="72"/>
      <c r="IG231" s="72"/>
      <c r="IH231" s="72"/>
      <c r="II231" s="72"/>
      <c r="IJ231" s="72"/>
      <c r="IK231" s="72"/>
      <c r="IL231" s="72"/>
      <c r="IM231" s="72"/>
      <c r="IN231" s="72"/>
      <c r="IO231" s="72"/>
      <c r="IP231" s="72"/>
      <c r="IQ231" s="72"/>
      <c r="IR231" s="72"/>
      <c r="IS231" s="72"/>
      <c r="IT231" s="72"/>
      <c r="IU231" s="72"/>
      <c r="IV231" s="72"/>
      <c r="IW231" s="72"/>
      <c r="IX231" s="72"/>
    </row>
    <row r="232" spans="1:258" x14ac:dyDescent="0.3">
      <c r="A232" s="109"/>
      <c r="B232" s="122" t="s">
        <v>2447</v>
      </c>
      <c r="C232" s="109"/>
      <c r="D232" s="109"/>
      <c r="E232" s="123">
        <f>IF($B228-E$8&lt;0,0,LOOKUP($B228-(E$8-1),$C$399:$C$420,$E$399:$E$420))</f>
        <v>4.462E-2</v>
      </c>
      <c r="F232" s="109"/>
      <c r="G232" s="123">
        <f>IF($B228-G$8&lt;0,0,LOOKUP($B228-(G$8-1),$C$399:$C$420,$E$399:$E$420))</f>
        <v>4.4609999999999997E-2</v>
      </c>
      <c r="H232" s="124"/>
      <c r="I232" s="123">
        <f>IF($B228-I$8&lt;0,0,LOOKUP($B228-(I$8-1),$C$399:$C$420,$E$399:$E$420))</f>
        <v>4.462E-2</v>
      </c>
      <c r="J232" s="124"/>
      <c r="K232" s="123">
        <f>IF($B228-K$8&lt;0,0,LOOKUP($B228-(K$8-1),$C$399:$C$420,$E$399:$E$420))</f>
        <v>4.5220000000000003E-2</v>
      </c>
      <c r="L232" s="124"/>
      <c r="M232" s="123">
        <f>IF($B228-M$8&lt;0,0,LOOKUP($B228-(M$8-1),$C$399:$C$420,$E$399:$E$420))</f>
        <v>4.888E-2</v>
      </c>
      <c r="N232" s="109"/>
      <c r="O232" s="123">
        <f>IF($B228-O$8&lt;0,0,LOOKUP($B228-(O$8-1),$C$399:$C$420,$E$399:$E$420))</f>
        <v>5.2850000000000001E-2</v>
      </c>
      <c r="P232" s="124"/>
      <c r="Q232" s="123">
        <f>IF($B228-Q$8&lt;0,0,LOOKUP($B228-(Q$8-1),$C$399:$C$420,$E$399:$E$420))</f>
        <v>5.713E-2</v>
      </c>
      <c r="R232" s="124"/>
      <c r="S232" s="123">
        <f>IF($B228-S$8&lt;0,0,LOOKUP($B228-(S$8-1),$C$399:$C$420,$E$399:$E$420))</f>
        <v>6.1769999999999999E-2</v>
      </c>
      <c r="T232" s="124"/>
      <c r="U232" s="123">
        <f>IF($B228-U$8&lt;0,0,LOOKUP($B228-(U$8-1),$C$399:$C$420,$E$399:$E$420))</f>
        <v>6.6769999999999996E-2</v>
      </c>
      <c r="V232" s="124"/>
      <c r="W232" s="123">
        <f>IF($B228-W$8&lt;0,0,LOOKUP($B228-(W$8-1),$C$399:$C$420,$E$399:$E$420))</f>
        <v>7.2190000000000004E-2</v>
      </c>
      <c r="X232" s="109"/>
      <c r="Y232" s="123">
        <f>IF($B228-Y$8&lt;0,0,LOOKUP($B228-(Y$8-1),$C$399:$C$420,$E$399:$E$420))</f>
        <v>3.7499999999999999E-2</v>
      </c>
      <c r="Z232" s="124"/>
      <c r="AA232" s="123">
        <f>IF($B228-AA$8&lt;0,0,LOOKUP($B228-(AA$8-1),$C$399:$C$420,$E$399:$E$420))</f>
        <v>0</v>
      </c>
      <c r="AB232" s="124"/>
      <c r="AC232" s="123">
        <f>IF($B228-AC$8&lt;0,0,LOOKUP($B228-(AC$8-1),$C$399:$C$420,$E$399:$E$420))</f>
        <v>0</v>
      </c>
      <c r="AD232" s="124"/>
      <c r="AE232" s="123">
        <f>IF($B228-AE$8&lt;0,0,LOOKUP($B228-(AE$8-1),$C$399:$C$420,$E$399:$E$420))</f>
        <v>0</v>
      </c>
      <c r="AF232" s="124"/>
      <c r="AG232" s="123">
        <f>IF($B228-AG$8&lt;0,0,LOOKUP($B228-(AG$8-1),$C$399:$C$420,$E$399:$E$420))</f>
        <v>0</v>
      </c>
      <c r="AH232" s="109"/>
      <c r="AI232" s="123">
        <f>IF($B228-AI$8&lt;0,0,LOOKUP($B228-(AI$8-1),$C$399:$C$420,$E$399:$E$420))</f>
        <v>0</v>
      </c>
      <c r="AJ232" s="109"/>
      <c r="AK232" s="123">
        <f>IF($B228-AK$8&lt;0,0,LOOKUP($B228-(AK$8-1),$C$399:$C$420,$E$399:$E$420))</f>
        <v>0</v>
      </c>
      <c r="AL232" s="109"/>
      <c r="AM232" s="123">
        <f>IF($B228-AM$8&lt;0,0,LOOKUP($B228-(AM$8-1),$C$399:$C$420,$E$399:$E$420))</f>
        <v>0</v>
      </c>
      <c r="AN232" s="109"/>
      <c r="AO232" s="123">
        <f>IF($B228-AO$8&lt;0,0,LOOKUP($B228-(AO$8-1),$C$399:$C$420,$E$399:$E$420))</f>
        <v>0</v>
      </c>
      <c r="AP232" s="109"/>
      <c r="AQ232" s="123">
        <f>IF($B228-AQ$8&lt;0,0,LOOKUP($B228-(AQ$8-1),$C$399:$C$420,$E$399:$E$420))</f>
        <v>0</v>
      </c>
      <c r="AR232" s="109"/>
      <c r="AS232" s="123">
        <f>IF($B228-AS$8&lt;0,0,LOOKUP($B228-(AS$8-1),$C$399:$C$420,$E$399:$E$420))</f>
        <v>0</v>
      </c>
      <c r="AT232" s="109"/>
      <c r="AU232" s="123">
        <f>IF($B228-AU$8&lt;0,0,LOOKUP($B228-(AU$8-1),$C$399:$C$420,$E$399:$E$420))</f>
        <v>0</v>
      </c>
      <c r="AV232" s="109"/>
      <c r="AW232" s="123">
        <f>IF($B228-AW$8&lt;0,0,LOOKUP($B228-(AW$8-1),$C$399:$C$420,$E$399:$E$420))</f>
        <v>0</v>
      </c>
      <c r="AX232" s="109"/>
      <c r="AY232" s="123">
        <f>IF($B228-AY$8&lt;0,0,LOOKUP($B228-(AY$8-1),$C$399:$C$420,$E$399:$E$420))</f>
        <v>0</v>
      </c>
      <c r="AZ232" s="109"/>
      <c r="BA232" s="123">
        <f>IF($B228-BA$8&lt;0,0,LOOKUP($B228-(BA$8-1),$C$399:$C$420,$E$399:$E$420))</f>
        <v>0</v>
      </c>
      <c r="BB232" s="109"/>
      <c r="BC232" s="109"/>
      <c r="BD232" s="109"/>
      <c r="BE232" s="109"/>
      <c r="BF232" s="109"/>
      <c r="BG232" s="124"/>
      <c r="BH232" s="124"/>
      <c r="BI232" s="124"/>
      <c r="BJ232" s="109"/>
      <c r="BK232" s="109"/>
      <c r="BL232" s="109"/>
      <c r="BM232" s="109"/>
      <c r="BN232" s="109"/>
      <c r="BO232" s="109"/>
      <c r="BP232" s="109"/>
      <c r="BQ232" s="109"/>
      <c r="BR232" s="109"/>
      <c r="BS232" s="109"/>
      <c r="BT232" s="109"/>
      <c r="BU232" s="109"/>
      <c r="BV232" s="109"/>
      <c r="BW232" s="109"/>
      <c r="BX232" s="109"/>
      <c r="BY232" s="109"/>
      <c r="BZ232" s="109"/>
      <c r="CA232" s="109"/>
      <c r="CB232" s="109"/>
      <c r="CC232" s="109"/>
      <c r="CD232" s="109"/>
      <c r="CE232" s="109"/>
      <c r="CF232" s="109"/>
      <c r="CG232" s="109"/>
      <c r="CH232" s="109"/>
      <c r="CI232" s="109"/>
      <c r="CJ232" s="109"/>
      <c r="CK232" s="109"/>
      <c r="CL232" s="109"/>
      <c r="CM232" s="109"/>
      <c r="CN232" s="109"/>
      <c r="CO232" s="109"/>
      <c r="CP232" s="109"/>
      <c r="CQ232" s="109"/>
      <c r="CR232" s="109"/>
      <c r="CS232" s="109"/>
      <c r="CT232" s="109"/>
      <c r="CU232" s="109"/>
      <c r="CV232" s="109"/>
      <c r="CW232" s="109"/>
      <c r="CX232" s="109"/>
      <c r="CY232" s="109"/>
      <c r="CZ232" s="109"/>
      <c r="DA232" s="109"/>
      <c r="DB232" s="109"/>
      <c r="DC232" s="109"/>
      <c r="DD232" s="109"/>
      <c r="DE232" s="109"/>
      <c r="DF232" s="109"/>
      <c r="DG232" s="109"/>
      <c r="DH232" s="109"/>
      <c r="DI232" s="109"/>
      <c r="DJ232" s="109"/>
      <c r="DK232" s="109"/>
      <c r="DL232" s="109"/>
      <c r="DM232" s="109"/>
      <c r="DN232" s="109"/>
      <c r="DO232" s="109"/>
      <c r="DP232" s="109"/>
      <c r="DQ232" s="109"/>
      <c r="DR232" s="109"/>
      <c r="DS232" s="109"/>
      <c r="DT232" s="109"/>
      <c r="DU232" s="109"/>
      <c r="DV232" s="109"/>
      <c r="DW232" s="109"/>
      <c r="DX232" s="109"/>
      <c r="DY232" s="109"/>
      <c r="DZ232" s="109"/>
      <c r="EA232" s="109"/>
      <c r="EB232" s="109"/>
      <c r="EC232" s="109"/>
      <c r="ED232" s="109"/>
      <c r="EE232" s="109"/>
      <c r="EF232" s="109"/>
      <c r="EG232" s="109"/>
      <c r="EH232" s="109"/>
      <c r="EI232" s="109"/>
      <c r="EJ232" s="109"/>
      <c r="EK232" s="109"/>
      <c r="EL232" s="109"/>
      <c r="EM232" s="109"/>
      <c r="EN232" s="109"/>
      <c r="EO232" s="109"/>
      <c r="EP232" s="109"/>
      <c r="EQ232" s="109"/>
      <c r="ER232" s="109"/>
      <c r="ES232" s="109"/>
      <c r="ET232" s="109"/>
      <c r="EU232" s="109"/>
      <c r="EV232" s="109"/>
      <c r="EW232" s="109"/>
      <c r="EX232" s="109"/>
      <c r="EY232" s="109"/>
      <c r="EZ232" s="109"/>
      <c r="FA232" s="109"/>
      <c r="FB232" s="109"/>
      <c r="FC232" s="109"/>
      <c r="FD232" s="109"/>
      <c r="FE232" s="109"/>
      <c r="FF232" s="109"/>
      <c r="FG232" s="109"/>
      <c r="FH232" s="109"/>
      <c r="FI232" s="109"/>
      <c r="FJ232" s="109"/>
      <c r="FK232" s="109"/>
      <c r="FL232" s="109"/>
      <c r="FM232" s="109"/>
      <c r="FN232" s="109"/>
      <c r="FO232" s="109"/>
      <c r="FP232" s="109"/>
      <c r="FQ232" s="109"/>
      <c r="FR232" s="109"/>
      <c r="FS232" s="109"/>
      <c r="FT232" s="109"/>
      <c r="FU232" s="109"/>
      <c r="FV232" s="109"/>
      <c r="FW232" s="109"/>
      <c r="FX232" s="109"/>
      <c r="FY232" s="109"/>
      <c r="FZ232" s="109"/>
      <c r="GA232" s="109"/>
      <c r="GB232" s="109"/>
      <c r="GC232" s="109"/>
      <c r="GD232" s="109"/>
      <c r="GE232" s="109"/>
      <c r="GF232" s="109"/>
      <c r="GG232" s="109"/>
      <c r="GH232" s="109"/>
      <c r="GI232" s="109"/>
      <c r="GJ232" s="109"/>
      <c r="GK232" s="109"/>
      <c r="GL232" s="109"/>
      <c r="GM232" s="109"/>
      <c r="GN232" s="109"/>
      <c r="GO232" s="109"/>
      <c r="GP232" s="109"/>
      <c r="GQ232" s="109"/>
      <c r="GR232" s="109"/>
      <c r="GS232" s="109"/>
      <c r="GT232" s="109"/>
      <c r="GU232" s="109"/>
      <c r="GV232" s="109"/>
      <c r="GW232" s="109"/>
      <c r="GX232" s="109"/>
      <c r="GY232" s="109"/>
      <c r="GZ232" s="109"/>
      <c r="HA232" s="109"/>
      <c r="HB232" s="109"/>
      <c r="HC232" s="109"/>
      <c r="HD232" s="109"/>
      <c r="HE232" s="109"/>
      <c r="HF232" s="109"/>
      <c r="HG232" s="109"/>
      <c r="HH232" s="109"/>
      <c r="HI232" s="109"/>
      <c r="HJ232" s="109"/>
      <c r="HK232" s="109"/>
      <c r="HL232" s="109"/>
      <c r="HM232" s="109"/>
      <c r="HN232" s="109"/>
      <c r="HO232" s="109"/>
      <c r="HP232" s="109"/>
      <c r="HQ232" s="109"/>
      <c r="HR232" s="109"/>
      <c r="HS232" s="109"/>
      <c r="HT232" s="109"/>
      <c r="HU232" s="109"/>
      <c r="HV232" s="109"/>
      <c r="HW232" s="109"/>
      <c r="HX232" s="109"/>
      <c r="HY232" s="109"/>
      <c r="HZ232" s="109"/>
      <c r="IA232" s="109"/>
      <c r="IB232" s="109"/>
      <c r="IC232" s="109"/>
      <c r="ID232" s="109"/>
      <c r="IE232" s="109"/>
      <c r="IF232" s="109"/>
      <c r="IG232" s="109"/>
      <c r="IH232" s="109"/>
      <c r="II232" s="109"/>
      <c r="IJ232" s="109"/>
      <c r="IK232" s="109"/>
      <c r="IL232" s="109"/>
      <c r="IM232" s="109"/>
      <c r="IN232" s="109"/>
      <c r="IO232" s="109"/>
      <c r="IP232" s="109"/>
      <c r="IQ232" s="109"/>
      <c r="IR232" s="109"/>
      <c r="IS232" s="109"/>
      <c r="IT232" s="109"/>
      <c r="IU232" s="109"/>
      <c r="IV232" s="109"/>
      <c r="IW232" s="109"/>
      <c r="IX232" s="109"/>
    </row>
    <row r="233" spans="1:258" x14ac:dyDescent="0.3">
      <c r="A233" s="72"/>
      <c r="B233" s="72"/>
      <c r="C233" s="72"/>
      <c r="D233" s="72"/>
      <c r="E233" s="125"/>
      <c r="F233" s="120"/>
      <c r="G233" s="125"/>
      <c r="I233" s="125"/>
      <c r="K233" s="125"/>
      <c r="L233" s="120"/>
      <c r="M233" s="125"/>
      <c r="N233" s="120"/>
      <c r="O233" s="125"/>
      <c r="P233" s="120"/>
      <c r="Q233" s="125"/>
      <c r="R233" s="120"/>
      <c r="S233" s="125"/>
      <c r="T233" s="120"/>
      <c r="U233" s="125"/>
      <c r="V233" s="120"/>
      <c r="W233" s="125"/>
      <c r="X233" s="120"/>
      <c r="Y233" s="125"/>
      <c r="Z233" s="120"/>
      <c r="AA233" s="125"/>
      <c r="AB233" s="120"/>
      <c r="AC233" s="125"/>
      <c r="AD233" s="120"/>
      <c r="AE233" s="125"/>
      <c r="AF233" s="120"/>
      <c r="AG233" s="125"/>
      <c r="AH233" s="120"/>
      <c r="AI233" s="125"/>
      <c r="AJ233" s="120"/>
      <c r="AK233" s="125"/>
      <c r="AL233" s="72"/>
      <c r="AM233" s="125"/>
      <c r="AN233" s="72"/>
      <c r="AO233" s="125"/>
      <c r="AP233" s="72"/>
      <c r="AQ233" s="125"/>
      <c r="AR233" s="72"/>
      <c r="AS233" s="125"/>
      <c r="AT233" s="72"/>
      <c r="AU233" s="125"/>
      <c r="AV233" s="72"/>
      <c r="AW233" s="125"/>
      <c r="AX233" s="72"/>
      <c r="AY233" s="125"/>
      <c r="AZ233" s="72"/>
      <c r="BA233" s="125"/>
      <c r="BB233" s="72"/>
      <c r="BC233" s="72"/>
      <c r="BD233" s="72"/>
      <c r="BE233" s="72"/>
      <c r="BF233" s="72"/>
    </row>
    <row r="234" spans="1:258" x14ac:dyDescent="0.3">
      <c r="A234" s="72"/>
      <c r="B234" s="85" t="s">
        <v>2448</v>
      </c>
      <c r="C234" s="72"/>
      <c r="D234" s="72"/>
      <c r="E234" s="120">
        <f>ROUND((E229-E230)*E232,0)</f>
        <v>0</v>
      </c>
      <c r="F234" s="120"/>
      <c r="G234" s="120">
        <f>ROUND((G229-G230)*G232,0)</f>
        <v>0</v>
      </c>
      <c r="I234" s="120">
        <f>ROUND((I229-I230)*I232,0)</f>
        <v>0</v>
      </c>
      <c r="K234" s="120">
        <f>ROUND((K229-K230)*K232,0)</f>
        <v>0</v>
      </c>
      <c r="L234" s="120"/>
      <c r="M234" s="120">
        <f>ROUND((M229-M230)*M232,0)</f>
        <v>181169</v>
      </c>
      <c r="N234" s="120"/>
      <c r="O234" s="120">
        <f>ROUND((O229-O230)*O232,0)</f>
        <v>225866</v>
      </c>
      <c r="P234" s="120"/>
      <c r="Q234" s="120">
        <f>ROUND((Q229-Q230)*Q232,0)</f>
        <v>17094933</v>
      </c>
      <c r="R234" s="120"/>
      <c r="S234" s="120">
        <f>ROUND((S229-S230)*S232,0)</f>
        <v>18003</v>
      </c>
      <c r="T234" s="120"/>
      <c r="U234" s="120">
        <f>ROUND((U229-U230)*U232,0)</f>
        <v>395397</v>
      </c>
      <c r="V234" s="120"/>
      <c r="W234" s="120">
        <f>ROUND((W229-W230)*W232,0)</f>
        <v>-3055</v>
      </c>
      <c r="X234" s="120"/>
      <c r="Y234" s="120">
        <f>ROUND((Y229-Y230)*Y232,0)</f>
        <v>0</v>
      </c>
      <c r="Z234" s="120"/>
      <c r="AA234" s="120">
        <f>ROUND((AA229-AA230)*AA232,0)</f>
        <v>0</v>
      </c>
      <c r="AB234" s="120"/>
      <c r="AC234" s="120">
        <f>ROUND((AC229-AC230)*AC232,0)</f>
        <v>0</v>
      </c>
      <c r="AD234" s="120"/>
      <c r="AE234" s="120">
        <f>ROUND((AE229-AE230)*AE232,0)</f>
        <v>0</v>
      </c>
      <c r="AF234" s="120"/>
      <c r="AG234" s="120">
        <f>ROUND((AG229-AG230)*AG232,0)</f>
        <v>0</v>
      </c>
      <c r="AH234" s="120"/>
      <c r="AI234" s="120">
        <f>ROUND((AI229-AI230)*AI232,0)</f>
        <v>0</v>
      </c>
      <c r="AJ234" s="120"/>
      <c r="AK234" s="120">
        <f>ROUND((AK229-AK230)*AK232,0)</f>
        <v>0</v>
      </c>
      <c r="AL234" s="72"/>
      <c r="AM234" s="120">
        <f>ROUND((AM229-AM230)*AM232,0)</f>
        <v>0</v>
      </c>
      <c r="AN234" s="72"/>
      <c r="AO234" s="120">
        <f>ROUND((AO229-AO230)*AO232,0)</f>
        <v>0</v>
      </c>
      <c r="AP234" s="72"/>
      <c r="AQ234" s="120">
        <f>ROUND((AQ229-AQ230)*AQ232,0)</f>
        <v>0</v>
      </c>
      <c r="AR234" s="72"/>
      <c r="AS234" s="120">
        <f>ROUND((AS229-AS230)*AS232,0)</f>
        <v>0</v>
      </c>
      <c r="AT234" s="72"/>
      <c r="AU234" s="120">
        <f>ROUND((AU229-AU230)*AU232,0)</f>
        <v>0</v>
      </c>
      <c r="AV234" s="72"/>
      <c r="AW234" s="120">
        <f>ROUND((AW229-AW230)*AW232,0)</f>
        <v>0</v>
      </c>
      <c r="AX234" s="72"/>
      <c r="AY234" s="120">
        <f>ROUND((AY229-AY230)*AY232,0)</f>
        <v>0</v>
      </c>
      <c r="AZ234" s="72"/>
      <c r="BA234" s="120">
        <f>ROUND((BA229-BA230)*BA232,0)</f>
        <v>0</v>
      </c>
      <c r="BB234" s="72"/>
      <c r="BC234" s="72"/>
      <c r="BD234" s="72"/>
      <c r="BE234" s="72"/>
      <c r="BF234" s="72"/>
    </row>
    <row r="235" spans="1:258" x14ac:dyDescent="0.3">
      <c r="A235" s="72"/>
      <c r="B235" s="85" t="s">
        <v>2449</v>
      </c>
      <c r="C235" s="72"/>
      <c r="D235" s="72"/>
      <c r="E235" s="74">
        <f>IF(E$114=$B228,E230,0)</f>
        <v>0</v>
      </c>
      <c r="F235" s="120"/>
      <c r="G235" s="74">
        <f>IF(G$114=$B228,G230,0)</f>
        <v>0</v>
      </c>
      <c r="I235" s="74">
        <f>IF(I$114=$B228,I230,0)</f>
        <v>0</v>
      </c>
      <c r="K235" s="74">
        <f>IF(K$114=$B228,K230,0)</f>
        <v>0</v>
      </c>
      <c r="L235" s="120"/>
      <c r="M235" s="74">
        <f>IF(M$114=$B228,M230,0)</f>
        <v>0</v>
      </c>
      <c r="N235" s="120"/>
      <c r="O235" s="74">
        <f>IF(O$114=$B228,O230,0)</f>
        <v>0</v>
      </c>
      <c r="P235" s="120"/>
      <c r="Q235" s="74">
        <f>IF(Q$114=$B228,Q230,0)</f>
        <v>0</v>
      </c>
      <c r="R235" s="120"/>
      <c r="S235" s="74">
        <f>IF(S$114=$B228,S230,0)</f>
        <v>0</v>
      </c>
      <c r="T235" s="120"/>
      <c r="U235" s="74">
        <f>IF(U$114=$B228,U230,0)</f>
        <v>0</v>
      </c>
      <c r="V235" s="120"/>
      <c r="W235" s="74">
        <f>IF(W$114=$B228,W230,0)</f>
        <v>0</v>
      </c>
      <c r="X235" s="120"/>
      <c r="Y235" s="74">
        <f>IF(Y$114=$B228,Y230,0)</f>
        <v>3236833</v>
      </c>
      <c r="Z235" s="120"/>
      <c r="AA235" s="74">
        <f>IF(AA$114=$B228,AA230,0)</f>
        <v>0</v>
      </c>
      <c r="AB235" s="120"/>
      <c r="AC235" s="74">
        <f>IF(AC$114=$B228,AC230,0)</f>
        <v>0</v>
      </c>
      <c r="AD235" s="120"/>
      <c r="AE235" s="74">
        <f>IF(AE$114=$B228,AE230,0)</f>
        <v>0</v>
      </c>
      <c r="AF235" s="120"/>
      <c r="AG235" s="74">
        <f>IF(AG$114=$B228,AG230,0)</f>
        <v>0</v>
      </c>
      <c r="AH235" s="120"/>
      <c r="AI235" s="74">
        <f>IF(AI$114=$B228,AI230,0)</f>
        <v>0</v>
      </c>
      <c r="AJ235" s="120"/>
      <c r="AK235" s="74">
        <f>IF(AK$114=$B228,AK230,0)</f>
        <v>0</v>
      </c>
      <c r="AL235" s="72"/>
      <c r="AM235" s="74">
        <f>IF(AM$114=$B228,AM230,0)</f>
        <v>0</v>
      </c>
      <c r="AN235" s="72"/>
      <c r="AO235" s="74">
        <f>IF(AO$114=$B228,AO230,0)</f>
        <v>0</v>
      </c>
      <c r="AP235" s="72"/>
      <c r="AQ235" s="74">
        <f>IF(AQ$114=$B228,AQ230,0)</f>
        <v>0</v>
      </c>
      <c r="AR235" s="72"/>
      <c r="AS235" s="74">
        <f>IF(AS$114=$B228,AS230,0)</f>
        <v>0</v>
      </c>
      <c r="AT235" s="72"/>
      <c r="AU235" s="74">
        <f>IF(AU$114=$B228,AU230,0)</f>
        <v>0</v>
      </c>
      <c r="AV235" s="72"/>
      <c r="AW235" s="74">
        <f>IF(AW$114=$B228,AW230,0)</f>
        <v>0</v>
      </c>
      <c r="AX235" s="72"/>
      <c r="AY235" s="74">
        <f>IF(AY$114=$B228,AY230,0)</f>
        <v>0</v>
      </c>
      <c r="AZ235" s="72"/>
      <c r="BA235" s="74">
        <f>IF(BA$114=$B228,BA230,0)</f>
        <v>0</v>
      </c>
      <c r="BB235" s="72"/>
      <c r="BC235" s="72"/>
      <c r="BD235" s="72"/>
      <c r="BE235" s="72"/>
      <c r="BF235" s="72"/>
    </row>
    <row r="236" spans="1:258" ht="13.5" thickBot="1" x14ac:dyDescent="0.35">
      <c r="A236" s="72"/>
      <c r="B236" s="85" t="str">
        <f>"Total Tax Depreciation  -  "&amp;B228</f>
        <v>Total Tax Depreciation  -  2011</v>
      </c>
      <c r="C236" s="72"/>
      <c r="D236" s="72"/>
      <c r="E236" s="126">
        <f>E234+E235</f>
        <v>0</v>
      </c>
      <c r="F236" s="120"/>
      <c r="G236" s="126">
        <f>G234+G235</f>
        <v>0</v>
      </c>
      <c r="I236" s="126">
        <f>I234+I235</f>
        <v>0</v>
      </c>
      <c r="K236" s="126">
        <f>K234+K235</f>
        <v>0</v>
      </c>
      <c r="L236" s="120"/>
      <c r="M236" s="126">
        <f>M234+M235</f>
        <v>181169</v>
      </c>
      <c r="N236" s="120"/>
      <c r="O236" s="126">
        <f>O234+O235</f>
        <v>225866</v>
      </c>
      <c r="P236" s="120"/>
      <c r="Q236" s="126">
        <f>Q234+Q235</f>
        <v>17094933</v>
      </c>
      <c r="R236" s="120"/>
      <c r="S236" s="126">
        <f>S234+S235</f>
        <v>18003</v>
      </c>
      <c r="T236" s="120"/>
      <c r="U236" s="126">
        <f>U234+U235</f>
        <v>395397</v>
      </c>
      <c r="V236" s="120"/>
      <c r="W236" s="126">
        <f>W234+W235</f>
        <v>-3055</v>
      </c>
      <c r="X236" s="120"/>
      <c r="Y236" s="126">
        <f>Y234+Y235</f>
        <v>3236833</v>
      </c>
      <c r="Z236" s="120"/>
      <c r="AA236" s="126">
        <f>AA234+AA235</f>
        <v>0</v>
      </c>
      <c r="AB236" s="120"/>
      <c r="AC236" s="126">
        <f>AC234+AC235</f>
        <v>0</v>
      </c>
      <c r="AD236" s="120"/>
      <c r="AE236" s="126">
        <f>AE234+AE235</f>
        <v>0</v>
      </c>
      <c r="AF236" s="120"/>
      <c r="AG236" s="126">
        <f>AG234+AG235</f>
        <v>0</v>
      </c>
      <c r="AH236" s="120"/>
      <c r="AI236" s="126">
        <f>AI234+AI235</f>
        <v>0</v>
      </c>
      <c r="AJ236" s="120"/>
      <c r="AK236" s="126">
        <f>AK234+AK235</f>
        <v>0</v>
      </c>
      <c r="AL236" s="72"/>
      <c r="AM236" s="126">
        <f>AM234+AM235</f>
        <v>0</v>
      </c>
      <c r="AN236" s="72"/>
      <c r="AO236" s="126">
        <f>AO234+AO235</f>
        <v>0</v>
      </c>
      <c r="AP236" s="72"/>
      <c r="AQ236" s="126">
        <f>AQ234+AQ235</f>
        <v>0</v>
      </c>
      <c r="AR236" s="72"/>
      <c r="AS236" s="126">
        <f>AS234+AS235</f>
        <v>0</v>
      </c>
      <c r="AT236" s="72"/>
      <c r="AU236" s="126">
        <f>AU234+AU235</f>
        <v>0</v>
      </c>
      <c r="AV236" s="72"/>
      <c r="AW236" s="126">
        <f>AW234+AW235</f>
        <v>0</v>
      </c>
      <c r="AX236" s="72"/>
      <c r="AY236" s="126">
        <f>AY234+AY235</f>
        <v>0</v>
      </c>
      <c r="AZ236" s="72"/>
      <c r="BA236" s="126">
        <f>BA234+BA235</f>
        <v>0</v>
      </c>
      <c r="BB236" s="72"/>
      <c r="BC236" s="72"/>
      <c r="BD236" s="72"/>
      <c r="BE236" s="72"/>
      <c r="BF236" s="72"/>
      <c r="BG236" s="103"/>
    </row>
    <row r="237" spans="1:258" ht="13.5" thickTop="1" x14ac:dyDescent="0.3">
      <c r="A237" s="72"/>
      <c r="B237" s="72"/>
      <c r="C237" s="72"/>
      <c r="D237" s="72"/>
      <c r="E237" s="125"/>
      <c r="F237" s="120"/>
      <c r="G237" s="125"/>
      <c r="I237" s="125"/>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0"/>
      <c r="AL237" s="72"/>
      <c r="AM237" s="120"/>
      <c r="AN237" s="72"/>
      <c r="AO237" s="120"/>
      <c r="AP237" s="72"/>
      <c r="AQ237" s="120"/>
      <c r="AR237" s="72"/>
      <c r="AS237" s="120"/>
      <c r="AT237" s="72"/>
      <c r="AU237" s="120"/>
      <c r="AV237" s="72"/>
      <c r="AW237" s="120"/>
      <c r="AX237" s="72"/>
      <c r="AY237" s="120"/>
      <c r="AZ237" s="72"/>
      <c r="BA237" s="120"/>
      <c r="BB237" s="72"/>
      <c r="BC237" s="72"/>
      <c r="BD237" s="72"/>
      <c r="BE237" s="72"/>
      <c r="BF237" s="72"/>
    </row>
    <row r="238" spans="1:258" x14ac:dyDescent="0.3">
      <c r="A238" s="72"/>
      <c r="B238" s="72"/>
      <c r="C238" s="72"/>
      <c r="D238" s="72"/>
      <c r="E238" s="125"/>
      <c r="F238" s="120"/>
      <c r="G238" s="125"/>
      <c r="I238" s="125"/>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0"/>
      <c r="AL238" s="72"/>
      <c r="AM238" s="120"/>
      <c r="AN238" s="72"/>
      <c r="AO238" s="120"/>
      <c r="AP238" s="72"/>
      <c r="AQ238" s="120"/>
      <c r="AR238" s="72"/>
      <c r="AS238" s="120"/>
      <c r="AT238" s="72"/>
      <c r="AU238" s="120"/>
      <c r="AV238" s="72"/>
      <c r="AW238" s="120"/>
      <c r="AX238" s="72"/>
      <c r="AY238" s="120"/>
      <c r="AZ238" s="72"/>
      <c r="BA238" s="120"/>
      <c r="BB238" s="72"/>
      <c r="BC238" s="72"/>
      <c r="BD238" s="72"/>
      <c r="BE238" s="72"/>
      <c r="BF238" s="72"/>
    </row>
    <row r="239" spans="1:258" x14ac:dyDescent="0.3">
      <c r="A239" s="72"/>
      <c r="B239" s="119">
        <v>2012</v>
      </c>
      <c r="C239" s="72"/>
      <c r="D239" s="72"/>
      <c r="E239" s="127"/>
      <c r="F239" s="120"/>
      <c r="G239" s="127"/>
      <c r="I239" s="127"/>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0"/>
      <c r="AL239" s="72"/>
      <c r="AM239" s="120"/>
      <c r="AN239" s="72"/>
      <c r="AO239" s="120"/>
      <c r="AP239" s="72"/>
      <c r="AQ239" s="120"/>
      <c r="AR239" s="72"/>
      <c r="AS239" s="120"/>
      <c r="AT239" s="72"/>
      <c r="AU239" s="120"/>
      <c r="AV239" s="72"/>
      <c r="AW239" s="120"/>
      <c r="AX239" s="72"/>
      <c r="AY239" s="120"/>
      <c r="AZ239" s="72"/>
      <c r="BA239" s="120"/>
      <c r="BB239" s="72"/>
      <c r="BC239" s="72"/>
      <c r="BD239" s="72"/>
      <c r="BE239" s="72"/>
      <c r="BF239" s="72"/>
    </row>
    <row r="240" spans="1:258" x14ac:dyDescent="0.3">
      <c r="A240" s="72"/>
      <c r="B240" s="85" t="s">
        <v>2408</v>
      </c>
      <c r="C240" s="72"/>
      <c r="D240" s="72"/>
      <c r="E240" s="120">
        <f>IF(E$114&lt;=$B239,E$24,0)</f>
        <v>0</v>
      </c>
      <c r="F240" s="120"/>
      <c r="G240" s="120">
        <f>IF(G$114&lt;=$B239,G$24,0)</f>
        <v>0</v>
      </c>
      <c r="I240" s="120">
        <f>IF(I$114&lt;=$B239,I$24,0)</f>
        <v>0</v>
      </c>
      <c r="K240" s="120">
        <f>IF(K$114&lt;=$B239,K$24,0)</f>
        <v>0</v>
      </c>
      <c r="L240" s="120"/>
      <c r="M240" s="120">
        <f>IF(M$114&lt;=$B239,M$24,0)</f>
        <v>3706400.915</v>
      </c>
      <c r="N240" s="120"/>
      <c r="O240" s="120">
        <f>IF(O$114&lt;=$B239,O$24,0)</f>
        <v>4273710.8949999996</v>
      </c>
      <c r="P240" s="120"/>
      <c r="Q240" s="120">
        <f>IF(Q$114&lt;=$B239,Q$24,0)</f>
        <v>299228647.71000004</v>
      </c>
      <c r="R240" s="120"/>
      <c r="S240" s="120">
        <f>IF(S$114&lt;=$B239,S$24,0)</f>
        <v>582899.13500000001</v>
      </c>
      <c r="T240" s="120"/>
      <c r="U240" s="120">
        <f>IF(U$114&lt;=$B239,U$24,0)</f>
        <v>11843540.959999999</v>
      </c>
      <c r="V240" s="120"/>
      <c r="W240" s="120">
        <f>IF(W$114&lt;=$B239,W$24,0)</f>
        <v>-84640.994999999937</v>
      </c>
      <c r="X240" s="120"/>
      <c r="Y240" s="120">
        <f>IF(Y$114&lt;=$B239,Y$24,0)</f>
        <v>3236832.7199999993</v>
      </c>
      <c r="Z240" s="120"/>
      <c r="AA240" s="120">
        <f>IF(AA$114&lt;=$B239,AA$24,0)</f>
        <v>873518.76000000013</v>
      </c>
      <c r="AB240" s="120"/>
      <c r="AC240" s="120">
        <f>IF(AC$114&lt;=$B239,AC$24,0)</f>
        <v>0</v>
      </c>
      <c r="AD240" s="120"/>
      <c r="AE240" s="120">
        <f>IF(AE$114&lt;=$B239,AE$24,0)</f>
        <v>0</v>
      </c>
      <c r="AF240" s="120"/>
      <c r="AG240" s="120">
        <f>IF(AG$114&lt;=$B239,AG$24,0)</f>
        <v>0</v>
      </c>
      <c r="AH240" s="120"/>
      <c r="AI240" s="120">
        <f>IF(AI$114&lt;=$B239,AI$24,0)</f>
        <v>0</v>
      </c>
      <c r="AJ240" s="120"/>
      <c r="AK240" s="120">
        <f>IF(AK$114&lt;=$B239,AK$24,0)</f>
        <v>0</v>
      </c>
      <c r="AL240" s="72"/>
      <c r="AM240" s="120">
        <f>IF(AM$114&lt;=$B239,AM$24,0)</f>
        <v>0</v>
      </c>
      <c r="AN240" s="72"/>
      <c r="AO240" s="120">
        <f>IF(AO$114&lt;=$B239,AO$24,0)</f>
        <v>0</v>
      </c>
      <c r="AP240" s="72"/>
      <c r="AQ240" s="120">
        <f>IF(AQ$114&lt;=$B239,AQ$24,0)</f>
        <v>0</v>
      </c>
      <c r="AR240" s="72"/>
      <c r="AS240" s="120">
        <f>IF(AS$114&lt;=$B239,AS$24,0)</f>
        <v>0</v>
      </c>
      <c r="AT240" s="72"/>
      <c r="AU240" s="120">
        <f>IF(AU$114&lt;=$B239,AU$24,0)</f>
        <v>0</v>
      </c>
      <c r="AV240" s="72"/>
      <c r="AW240" s="120">
        <f>IF(AW$114&lt;=$B239,AW$24,0)</f>
        <v>0</v>
      </c>
      <c r="AX240" s="72"/>
      <c r="AY240" s="120">
        <f>IF(AY$114&lt;=$B239,AY$24,0)</f>
        <v>0</v>
      </c>
      <c r="AZ240" s="72"/>
      <c r="BA240" s="120">
        <f>IF(BA$114&lt;=$B239,BA$24,0)</f>
        <v>0</v>
      </c>
      <c r="BB240" s="72"/>
      <c r="BC240" s="72"/>
      <c r="BD240" s="72"/>
      <c r="BE240" s="72"/>
      <c r="BF240" s="72"/>
    </row>
    <row r="241" spans="1:258" x14ac:dyDescent="0.3">
      <c r="A241" s="72"/>
      <c r="B241" s="85" t="s">
        <v>2445</v>
      </c>
      <c r="C241" s="72"/>
      <c r="D241" s="72"/>
      <c r="E241" s="121">
        <f>ROUND(E240*E$12,0)</f>
        <v>0</v>
      </c>
      <c r="F241" s="120"/>
      <c r="G241" s="121">
        <f>ROUND(G240*G$12,0)</f>
        <v>0</v>
      </c>
      <c r="I241" s="121">
        <f>ROUND(I240*I$12,0)</f>
        <v>0</v>
      </c>
      <c r="K241" s="121">
        <f>ROUND(K240*K$12,0)</f>
        <v>0</v>
      </c>
      <c r="L241" s="120"/>
      <c r="M241" s="121">
        <f>ROUND(M240*M$12,0)</f>
        <v>0</v>
      </c>
      <c r="N241" s="120"/>
      <c r="O241" s="121">
        <f>ROUND(O240*O$12,0)</f>
        <v>0</v>
      </c>
      <c r="P241" s="120"/>
      <c r="Q241" s="121">
        <f>ROUND(Q240*Q$12,0)</f>
        <v>0</v>
      </c>
      <c r="R241" s="120"/>
      <c r="S241" s="121">
        <f>ROUND(S240*S$12,0)</f>
        <v>291450</v>
      </c>
      <c r="T241" s="120"/>
      <c r="U241" s="121">
        <f>ROUND(U240*U$12,0)</f>
        <v>5921770</v>
      </c>
      <c r="V241" s="120"/>
      <c r="W241" s="121">
        <f>ROUND(W240*W$12,0)</f>
        <v>-42320</v>
      </c>
      <c r="X241" s="120"/>
      <c r="Y241" s="121">
        <f>ROUND(Y240*Y$12,0)</f>
        <v>3236833</v>
      </c>
      <c r="Z241" s="120"/>
      <c r="AA241" s="121">
        <f>ROUND(AA240*AA$12,0)</f>
        <v>436759</v>
      </c>
      <c r="AB241" s="120"/>
      <c r="AC241" s="121">
        <f>ROUND(AC240*AC$12,0)</f>
        <v>0</v>
      </c>
      <c r="AD241" s="120"/>
      <c r="AE241" s="121">
        <f>ROUND(AE240*AE$12,0)</f>
        <v>0</v>
      </c>
      <c r="AF241" s="120"/>
      <c r="AG241" s="121">
        <f>ROUND(AG240*AG$12,0)</f>
        <v>0</v>
      </c>
      <c r="AH241" s="120"/>
      <c r="AI241" s="121">
        <f>ROUND(AI240*AI$12,0)</f>
        <v>0</v>
      </c>
      <c r="AJ241" s="120"/>
      <c r="AK241" s="121">
        <f>ROUND(AK240*AK$12,0)</f>
        <v>0</v>
      </c>
      <c r="AL241" s="72"/>
      <c r="AM241" s="121">
        <f>ROUND(AM240*AM$12,0)</f>
        <v>0</v>
      </c>
      <c r="AN241" s="72"/>
      <c r="AO241" s="121">
        <f>ROUND(AO240*AO$12,0)</f>
        <v>0</v>
      </c>
      <c r="AP241" s="72"/>
      <c r="AQ241" s="121">
        <f>ROUND(AQ240*AQ$12,0)</f>
        <v>0</v>
      </c>
      <c r="AR241" s="72"/>
      <c r="AS241" s="121">
        <f>ROUND(AS240*AS$12,0)</f>
        <v>0</v>
      </c>
      <c r="AT241" s="72"/>
      <c r="AU241" s="121">
        <f>ROUND(AU240*AU$12,0)</f>
        <v>0</v>
      </c>
      <c r="AV241" s="72"/>
      <c r="AW241" s="121">
        <f>ROUND(AW240*AW$12,0)</f>
        <v>0</v>
      </c>
      <c r="AX241" s="72"/>
      <c r="AY241" s="121">
        <f>ROUND(AY240*AY$12,0)</f>
        <v>0</v>
      </c>
      <c r="AZ241" s="72"/>
      <c r="BA241" s="121">
        <f>ROUND(BA240*BA$12,0)</f>
        <v>0</v>
      </c>
      <c r="BB241" s="72"/>
      <c r="BC241" s="72"/>
      <c r="BD241" s="72"/>
      <c r="BE241" s="72"/>
      <c r="BF241" s="72"/>
    </row>
    <row r="242" spans="1:258" s="109" customFormat="1" x14ac:dyDescent="0.3">
      <c r="A242" s="72"/>
      <c r="B242" s="85" t="s">
        <v>2446</v>
      </c>
      <c r="C242" s="72"/>
      <c r="D242" s="72"/>
      <c r="E242" s="120">
        <f>E240-E241</f>
        <v>0</v>
      </c>
      <c r="F242" s="120"/>
      <c r="G242" s="120">
        <f>G240-G241</f>
        <v>0</v>
      </c>
      <c r="H242" s="74"/>
      <c r="I242" s="120">
        <f>I240-I241</f>
        <v>0</v>
      </c>
      <c r="J242" s="74"/>
      <c r="K242" s="120">
        <f>K240-K241</f>
        <v>0</v>
      </c>
      <c r="L242" s="120"/>
      <c r="M242" s="120">
        <f>M240-M241</f>
        <v>3706400.915</v>
      </c>
      <c r="N242" s="120"/>
      <c r="O242" s="120">
        <f>O240-O241</f>
        <v>4273710.8949999996</v>
      </c>
      <c r="P242" s="120"/>
      <c r="Q242" s="120">
        <f>Q240-Q241</f>
        <v>299228647.71000004</v>
      </c>
      <c r="R242" s="120"/>
      <c r="S242" s="120">
        <f>S240-S241</f>
        <v>291449.13500000001</v>
      </c>
      <c r="T242" s="120"/>
      <c r="U242" s="120">
        <f>U240-U241</f>
        <v>5921770.959999999</v>
      </c>
      <c r="V242" s="120"/>
      <c r="W242" s="120">
        <f>W240-W241</f>
        <v>-42320.994999999937</v>
      </c>
      <c r="X242" s="120"/>
      <c r="Y242" s="120">
        <f>Y240-Y241</f>
        <v>-0.28000000072643161</v>
      </c>
      <c r="Z242" s="120"/>
      <c r="AA242" s="120">
        <f>AA240-AA241</f>
        <v>436759.76000000013</v>
      </c>
      <c r="AB242" s="120"/>
      <c r="AC242" s="120">
        <f>AC240-AC241</f>
        <v>0</v>
      </c>
      <c r="AD242" s="120"/>
      <c r="AE242" s="120">
        <f>AE240-AE241</f>
        <v>0</v>
      </c>
      <c r="AF242" s="120"/>
      <c r="AG242" s="120">
        <f>AG240-AG241</f>
        <v>0</v>
      </c>
      <c r="AH242" s="120"/>
      <c r="AI242" s="120">
        <f>AI240-AI241</f>
        <v>0</v>
      </c>
      <c r="AJ242" s="120"/>
      <c r="AK242" s="120">
        <f>AK240-AK241</f>
        <v>0</v>
      </c>
      <c r="AL242" s="72"/>
      <c r="AM242" s="120">
        <f>AM240-AM241</f>
        <v>0</v>
      </c>
      <c r="AN242" s="72"/>
      <c r="AO242" s="120">
        <f>AO240-AO241</f>
        <v>0</v>
      </c>
      <c r="AP242" s="72"/>
      <c r="AQ242" s="120">
        <f>AQ240-AQ241</f>
        <v>0</v>
      </c>
      <c r="AR242" s="72"/>
      <c r="AS242" s="120">
        <f>AS240-AS241</f>
        <v>0</v>
      </c>
      <c r="AT242" s="72"/>
      <c r="AU242" s="120">
        <f>AU240-AU241</f>
        <v>0</v>
      </c>
      <c r="AV242" s="72"/>
      <c r="AW242" s="120">
        <f>AW240-AW241</f>
        <v>0</v>
      </c>
      <c r="AX242" s="72"/>
      <c r="AY242" s="120">
        <f>AY240-AY241</f>
        <v>0</v>
      </c>
      <c r="AZ242" s="72"/>
      <c r="BA242" s="120">
        <f>BA240-BA241</f>
        <v>0</v>
      </c>
      <c r="BB242" s="72"/>
      <c r="BC242" s="72"/>
      <c r="BD242" s="72"/>
      <c r="BE242" s="72"/>
      <c r="BF242" s="72"/>
      <c r="BG242" s="74"/>
      <c r="BH242" s="74"/>
      <c r="BI242" s="74"/>
      <c r="BJ242" s="72"/>
      <c r="BK242" s="72"/>
      <c r="BL242" s="72"/>
      <c r="BM242" s="72"/>
      <c r="BN242" s="72"/>
      <c r="BO242" s="72"/>
      <c r="BP242" s="72"/>
      <c r="BQ242" s="72"/>
      <c r="BR242" s="72"/>
      <c r="BS242" s="72"/>
      <c r="BT242" s="72"/>
      <c r="BU242" s="72"/>
      <c r="BV242" s="72"/>
      <c r="BW242" s="72"/>
      <c r="BX242" s="72"/>
      <c r="BY242" s="72"/>
      <c r="BZ242" s="72"/>
      <c r="CA242" s="72"/>
      <c r="CB242" s="72"/>
      <c r="CC242" s="72"/>
      <c r="CD242" s="72"/>
      <c r="CE242" s="72"/>
      <c r="CF242" s="72"/>
      <c r="CG242" s="72"/>
      <c r="CH242" s="72"/>
      <c r="CI242" s="72"/>
      <c r="CJ242" s="72"/>
      <c r="CK242" s="72"/>
      <c r="CL242" s="72"/>
      <c r="CM242" s="72"/>
      <c r="CN242" s="72"/>
      <c r="CO242" s="72"/>
      <c r="CP242" s="72"/>
      <c r="CQ242" s="72"/>
      <c r="CR242" s="72"/>
      <c r="CS242" s="72"/>
      <c r="CT242" s="72"/>
      <c r="CU242" s="72"/>
      <c r="CV242" s="72"/>
      <c r="CW242" s="72"/>
      <c r="CX242" s="72"/>
      <c r="CY242" s="72"/>
      <c r="CZ242" s="72"/>
      <c r="DA242" s="72"/>
      <c r="DB242" s="72"/>
      <c r="DC242" s="72"/>
      <c r="DD242" s="72"/>
      <c r="DE242" s="72"/>
      <c r="DF242" s="72"/>
      <c r="DG242" s="72"/>
      <c r="DH242" s="72"/>
      <c r="DI242" s="72"/>
      <c r="DJ242" s="72"/>
      <c r="DK242" s="72"/>
      <c r="DL242" s="72"/>
      <c r="DM242" s="72"/>
      <c r="DN242" s="72"/>
      <c r="DO242" s="72"/>
      <c r="DP242" s="72"/>
      <c r="DQ242" s="72"/>
      <c r="DR242" s="72"/>
      <c r="DS242" s="72"/>
      <c r="DT242" s="72"/>
      <c r="DU242" s="72"/>
      <c r="DV242" s="72"/>
      <c r="DW242" s="72"/>
      <c r="DX242" s="72"/>
      <c r="DY242" s="72"/>
      <c r="DZ242" s="72"/>
      <c r="EA242" s="72"/>
      <c r="EB242" s="72"/>
      <c r="EC242" s="72"/>
      <c r="ED242" s="72"/>
      <c r="EE242" s="72"/>
      <c r="EF242" s="72"/>
      <c r="EG242" s="72"/>
      <c r="EH242" s="72"/>
      <c r="EI242" s="72"/>
      <c r="EJ242" s="72"/>
      <c r="EK242" s="72"/>
      <c r="EL242" s="72"/>
      <c r="EM242" s="72"/>
      <c r="EN242" s="72"/>
      <c r="EO242" s="72"/>
      <c r="EP242" s="72"/>
      <c r="EQ242" s="72"/>
      <c r="ER242" s="72"/>
      <c r="ES242" s="72"/>
      <c r="ET242" s="72"/>
      <c r="EU242" s="72"/>
      <c r="EV242" s="72"/>
      <c r="EW242" s="72"/>
      <c r="EX242" s="72"/>
      <c r="EY242" s="72"/>
      <c r="EZ242" s="72"/>
      <c r="FA242" s="72"/>
      <c r="FB242" s="72"/>
      <c r="FC242" s="72"/>
      <c r="FD242" s="72"/>
      <c r="FE242" s="72"/>
      <c r="FF242" s="72"/>
      <c r="FG242" s="72"/>
      <c r="FH242" s="72"/>
      <c r="FI242" s="72"/>
      <c r="FJ242" s="72"/>
      <c r="FK242" s="72"/>
      <c r="FL242" s="72"/>
      <c r="FM242" s="72"/>
      <c r="FN242" s="72"/>
      <c r="FO242" s="72"/>
      <c r="FP242" s="72"/>
      <c r="FQ242" s="72"/>
      <c r="FR242" s="72"/>
      <c r="FS242" s="72"/>
      <c r="FT242" s="72"/>
      <c r="FU242" s="72"/>
      <c r="FV242" s="72"/>
      <c r="FW242" s="72"/>
      <c r="FX242" s="72"/>
      <c r="FY242" s="72"/>
      <c r="FZ242" s="72"/>
      <c r="GA242" s="72"/>
      <c r="GB242" s="72"/>
      <c r="GC242" s="72"/>
      <c r="GD242" s="72"/>
      <c r="GE242" s="72"/>
      <c r="GF242" s="72"/>
      <c r="GG242" s="72"/>
      <c r="GH242" s="72"/>
      <c r="GI242" s="72"/>
      <c r="GJ242" s="72"/>
      <c r="GK242" s="72"/>
      <c r="GL242" s="72"/>
      <c r="GM242" s="72"/>
      <c r="GN242" s="72"/>
      <c r="GO242" s="72"/>
      <c r="GP242" s="72"/>
      <c r="GQ242" s="72"/>
      <c r="GR242" s="72"/>
      <c r="GS242" s="72"/>
      <c r="GT242" s="72"/>
      <c r="GU242" s="72"/>
      <c r="GV242" s="72"/>
      <c r="GW242" s="72"/>
      <c r="GX242" s="72"/>
      <c r="GY242" s="72"/>
      <c r="GZ242" s="72"/>
      <c r="HA242" s="72"/>
      <c r="HB242" s="72"/>
      <c r="HC242" s="72"/>
      <c r="HD242" s="72"/>
      <c r="HE242" s="72"/>
      <c r="HF242" s="72"/>
      <c r="HG242" s="72"/>
      <c r="HH242" s="72"/>
      <c r="HI242" s="72"/>
      <c r="HJ242" s="72"/>
      <c r="HK242" s="72"/>
      <c r="HL242" s="72"/>
      <c r="HM242" s="72"/>
      <c r="HN242" s="72"/>
      <c r="HO242" s="72"/>
      <c r="HP242" s="72"/>
      <c r="HQ242" s="72"/>
      <c r="HR242" s="72"/>
      <c r="HS242" s="72"/>
      <c r="HT242" s="72"/>
      <c r="HU242" s="72"/>
      <c r="HV242" s="72"/>
      <c r="HW242" s="72"/>
      <c r="HX242" s="72"/>
      <c r="HY242" s="72"/>
      <c r="HZ242" s="72"/>
      <c r="IA242" s="72"/>
      <c r="IB242" s="72"/>
      <c r="IC242" s="72"/>
      <c r="ID242" s="72"/>
      <c r="IE242" s="72"/>
      <c r="IF242" s="72"/>
      <c r="IG242" s="72"/>
      <c r="IH242" s="72"/>
      <c r="II242" s="72"/>
      <c r="IJ242" s="72"/>
      <c r="IK242" s="72"/>
      <c r="IL242" s="72"/>
      <c r="IM242" s="72"/>
      <c r="IN242" s="72"/>
      <c r="IO242" s="72"/>
      <c r="IP242" s="72"/>
      <c r="IQ242" s="72"/>
      <c r="IR242" s="72"/>
      <c r="IS242" s="72"/>
      <c r="IT242" s="72"/>
      <c r="IU242" s="72"/>
      <c r="IV242" s="72"/>
      <c r="IW242" s="72"/>
      <c r="IX242" s="72"/>
    </row>
    <row r="243" spans="1:258" x14ac:dyDescent="0.3">
      <c r="A243" s="109"/>
      <c r="B243" s="122" t="s">
        <v>2447</v>
      </c>
      <c r="C243" s="109"/>
      <c r="D243" s="109"/>
      <c r="E243" s="123">
        <f>IF($B239-E$8&lt;0,0,LOOKUP($B239-(E$8-1),$C$399:$C$420,$E$399:$E$420))</f>
        <v>4.4609999999999997E-2</v>
      </c>
      <c r="F243" s="109"/>
      <c r="G243" s="123">
        <f>IF($B239-G$8&lt;0,0,LOOKUP($B239-(G$8-1),$C$399:$C$420,$E$399:$E$420))</f>
        <v>4.462E-2</v>
      </c>
      <c r="H243" s="124"/>
      <c r="I243" s="123">
        <f>IF($B239-I$8&lt;0,0,LOOKUP($B239-(I$8-1),$C$399:$C$420,$E$399:$E$420))</f>
        <v>4.4609999999999997E-2</v>
      </c>
      <c r="J243" s="124"/>
      <c r="K243" s="123">
        <f>IF($B239-K$8&lt;0,0,LOOKUP($B239-(K$8-1),$C$399:$C$420,$E$399:$E$420))</f>
        <v>4.462E-2</v>
      </c>
      <c r="L243" s="124"/>
      <c r="M243" s="123">
        <f>IF($B239-M$8&lt;0,0,LOOKUP($B239-(M$8-1),$C$399:$C$420,$E$399:$E$420))</f>
        <v>4.5220000000000003E-2</v>
      </c>
      <c r="N243" s="109"/>
      <c r="O243" s="123">
        <f>IF($B239-O$8&lt;0,0,LOOKUP($B239-(O$8-1),$C$399:$C$420,$E$399:$E$420))</f>
        <v>4.888E-2</v>
      </c>
      <c r="P243" s="124"/>
      <c r="Q243" s="123">
        <f>IF($B239-Q$8&lt;0,0,LOOKUP($B239-(Q$8-1),$C$399:$C$420,$E$399:$E$420))</f>
        <v>5.2850000000000001E-2</v>
      </c>
      <c r="R243" s="124"/>
      <c r="S243" s="123">
        <f>IF($B239-S$8&lt;0,0,LOOKUP($B239-(S$8-1),$C$399:$C$420,$E$399:$E$420))</f>
        <v>5.713E-2</v>
      </c>
      <c r="T243" s="124"/>
      <c r="U243" s="123">
        <f>IF($B239-U$8&lt;0,0,LOOKUP($B239-(U$8-1),$C$399:$C$420,$E$399:$E$420))</f>
        <v>6.1769999999999999E-2</v>
      </c>
      <c r="V243" s="124"/>
      <c r="W243" s="123">
        <f>IF($B239-W$8&lt;0,0,LOOKUP($B239-(W$8-1),$C$399:$C$420,$E$399:$E$420))</f>
        <v>6.6769999999999996E-2</v>
      </c>
      <c r="X243" s="109"/>
      <c r="Y243" s="123">
        <f>IF($B239-Y$8&lt;0,0,LOOKUP($B239-(Y$8-1),$C$399:$C$420,$E$399:$E$420))</f>
        <v>7.2190000000000004E-2</v>
      </c>
      <c r="Z243" s="124"/>
      <c r="AA243" s="123">
        <f>IF($B239-AA$8&lt;0,0,LOOKUP($B239-(AA$8-1),$C$399:$C$420,$E$399:$E$420))</f>
        <v>3.7499999999999999E-2</v>
      </c>
      <c r="AB243" s="124"/>
      <c r="AC243" s="123">
        <f>IF($B239-AC$8&lt;0,0,LOOKUP($B239-(AC$8-1),$C$399:$C$420,$E$399:$E$420))</f>
        <v>0</v>
      </c>
      <c r="AD243" s="124"/>
      <c r="AE243" s="123">
        <f>IF($B239-AE$8&lt;0,0,LOOKUP($B239-(AE$8-1),$C$399:$C$420,$E$399:$E$420))</f>
        <v>0</v>
      </c>
      <c r="AF243" s="124"/>
      <c r="AG243" s="123">
        <f>IF($B239-AG$8&lt;0,0,LOOKUP($B239-(AG$8-1),$C$399:$C$420,$E$399:$E$420))</f>
        <v>0</v>
      </c>
      <c r="AH243" s="109"/>
      <c r="AI243" s="123">
        <f>IF($B239-AI$8&lt;0,0,LOOKUP($B239-(AI$8-1),$C$399:$C$420,$E$399:$E$420))</f>
        <v>0</v>
      </c>
      <c r="AJ243" s="109"/>
      <c r="AK243" s="123">
        <f>IF($B239-AK$8&lt;0,0,LOOKUP($B239-(AK$8-1),$C$399:$C$420,$E$399:$E$420))</f>
        <v>0</v>
      </c>
      <c r="AL243" s="109"/>
      <c r="AM243" s="123">
        <f>IF($B239-AM$8&lt;0,0,LOOKUP($B239-(AM$8-1),$C$399:$C$420,$E$399:$E$420))</f>
        <v>0</v>
      </c>
      <c r="AN243" s="109"/>
      <c r="AO243" s="123">
        <f>IF($B239-AO$8&lt;0,0,LOOKUP($B239-(AO$8-1),$C$399:$C$420,$E$399:$E$420))</f>
        <v>0</v>
      </c>
      <c r="AP243" s="109"/>
      <c r="AQ243" s="123">
        <f>IF($B239-AQ$8&lt;0,0,LOOKUP($B239-(AQ$8-1),$C$399:$C$420,$E$399:$E$420))</f>
        <v>0</v>
      </c>
      <c r="AR243" s="109"/>
      <c r="AS243" s="123">
        <f>IF($B239-AS$8&lt;0,0,LOOKUP($B239-(AS$8-1),$C$399:$C$420,$E$399:$E$420))</f>
        <v>0</v>
      </c>
      <c r="AT243" s="109"/>
      <c r="AU243" s="123">
        <f>IF($B239-AU$8&lt;0,0,LOOKUP($B239-(AU$8-1),$C$399:$C$420,$E$399:$E$420))</f>
        <v>0</v>
      </c>
      <c r="AV243" s="109"/>
      <c r="AW243" s="123">
        <f>IF($B239-AW$8&lt;0,0,LOOKUP($B239-(AW$8-1),$C$399:$C$420,$E$399:$E$420))</f>
        <v>0</v>
      </c>
      <c r="AX243" s="109"/>
      <c r="AY243" s="123">
        <f>IF($B239-AY$8&lt;0,0,LOOKUP($B239-(AY$8-1),$C$399:$C$420,$E$399:$E$420))</f>
        <v>0</v>
      </c>
      <c r="AZ243" s="109"/>
      <c r="BA243" s="123">
        <f>IF($B239-BA$8&lt;0,0,LOOKUP($B239-(BA$8-1),$C$399:$C$420,$E$399:$E$420))</f>
        <v>0</v>
      </c>
      <c r="BB243" s="109"/>
      <c r="BC243" s="109"/>
      <c r="BD243" s="109"/>
      <c r="BE243" s="109"/>
      <c r="BF243" s="109"/>
      <c r="BG243" s="124"/>
      <c r="BH243" s="124"/>
      <c r="BI243" s="124"/>
      <c r="BJ243" s="109"/>
      <c r="BK243" s="109"/>
      <c r="BL243" s="109"/>
      <c r="BM243" s="109"/>
      <c r="BN243" s="109"/>
      <c r="BO243" s="109"/>
      <c r="BP243" s="109"/>
      <c r="BQ243" s="109"/>
      <c r="BR243" s="109"/>
      <c r="BS243" s="109"/>
      <c r="BT243" s="109"/>
      <c r="BU243" s="109"/>
      <c r="BV243" s="109"/>
      <c r="BW243" s="109"/>
      <c r="BX243" s="109"/>
      <c r="BY243" s="109"/>
      <c r="BZ243" s="109"/>
      <c r="CA243" s="109"/>
      <c r="CB243" s="109"/>
      <c r="CC243" s="109"/>
      <c r="CD243" s="109"/>
      <c r="CE243" s="109"/>
      <c r="CF243" s="109"/>
      <c r="CG243" s="109"/>
      <c r="CH243" s="109"/>
      <c r="CI243" s="109"/>
      <c r="CJ243" s="109"/>
      <c r="CK243" s="109"/>
      <c r="CL243" s="109"/>
      <c r="CM243" s="109"/>
      <c r="CN243" s="109"/>
      <c r="CO243" s="109"/>
      <c r="CP243" s="109"/>
      <c r="CQ243" s="109"/>
      <c r="CR243" s="109"/>
      <c r="CS243" s="109"/>
      <c r="CT243" s="109"/>
      <c r="CU243" s="109"/>
      <c r="CV243" s="109"/>
      <c r="CW243" s="109"/>
      <c r="CX243" s="109"/>
      <c r="CY243" s="109"/>
      <c r="CZ243" s="109"/>
      <c r="DA243" s="109"/>
      <c r="DB243" s="109"/>
      <c r="DC243" s="109"/>
      <c r="DD243" s="109"/>
      <c r="DE243" s="109"/>
      <c r="DF243" s="109"/>
      <c r="DG243" s="109"/>
      <c r="DH243" s="109"/>
      <c r="DI243" s="109"/>
      <c r="DJ243" s="109"/>
      <c r="DK243" s="109"/>
      <c r="DL243" s="109"/>
      <c r="DM243" s="109"/>
      <c r="DN243" s="109"/>
      <c r="DO243" s="109"/>
      <c r="DP243" s="109"/>
      <c r="DQ243" s="109"/>
      <c r="DR243" s="109"/>
      <c r="DS243" s="109"/>
      <c r="DT243" s="109"/>
      <c r="DU243" s="109"/>
      <c r="DV243" s="109"/>
      <c r="DW243" s="109"/>
      <c r="DX243" s="109"/>
      <c r="DY243" s="109"/>
      <c r="DZ243" s="109"/>
      <c r="EA243" s="109"/>
      <c r="EB243" s="109"/>
      <c r="EC243" s="109"/>
      <c r="ED243" s="109"/>
      <c r="EE243" s="109"/>
      <c r="EF243" s="109"/>
      <c r="EG243" s="109"/>
      <c r="EH243" s="109"/>
      <c r="EI243" s="109"/>
      <c r="EJ243" s="109"/>
      <c r="EK243" s="109"/>
      <c r="EL243" s="109"/>
      <c r="EM243" s="109"/>
      <c r="EN243" s="109"/>
      <c r="EO243" s="109"/>
      <c r="EP243" s="109"/>
      <c r="EQ243" s="109"/>
      <c r="ER243" s="109"/>
      <c r="ES243" s="109"/>
      <c r="ET243" s="109"/>
      <c r="EU243" s="109"/>
      <c r="EV243" s="109"/>
      <c r="EW243" s="109"/>
      <c r="EX243" s="109"/>
      <c r="EY243" s="109"/>
      <c r="EZ243" s="109"/>
      <c r="FA243" s="109"/>
      <c r="FB243" s="109"/>
      <c r="FC243" s="109"/>
      <c r="FD243" s="109"/>
      <c r="FE243" s="109"/>
      <c r="FF243" s="109"/>
      <c r="FG243" s="109"/>
      <c r="FH243" s="109"/>
      <c r="FI243" s="109"/>
      <c r="FJ243" s="109"/>
      <c r="FK243" s="109"/>
      <c r="FL243" s="109"/>
      <c r="FM243" s="109"/>
      <c r="FN243" s="109"/>
      <c r="FO243" s="109"/>
      <c r="FP243" s="109"/>
      <c r="FQ243" s="109"/>
      <c r="FR243" s="109"/>
      <c r="FS243" s="109"/>
      <c r="FT243" s="109"/>
      <c r="FU243" s="109"/>
      <c r="FV243" s="109"/>
      <c r="FW243" s="109"/>
      <c r="FX243" s="109"/>
      <c r="FY243" s="109"/>
      <c r="FZ243" s="109"/>
      <c r="GA243" s="109"/>
      <c r="GB243" s="109"/>
      <c r="GC243" s="109"/>
      <c r="GD243" s="109"/>
      <c r="GE243" s="109"/>
      <c r="GF243" s="109"/>
      <c r="GG243" s="109"/>
      <c r="GH243" s="109"/>
      <c r="GI243" s="109"/>
      <c r="GJ243" s="109"/>
      <c r="GK243" s="109"/>
      <c r="GL243" s="109"/>
      <c r="GM243" s="109"/>
      <c r="GN243" s="109"/>
      <c r="GO243" s="109"/>
      <c r="GP243" s="109"/>
      <c r="GQ243" s="109"/>
      <c r="GR243" s="109"/>
      <c r="GS243" s="109"/>
      <c r="GT243" s="109"/>
      <c r="GU243" s="109"/>
      <c r="GV243" s="109"/>
      <c r="GW243" s="109"/>
      <c r="GX243" s="109"/>
      <c r="GY243" s="109"/>
      <c r="GZ243" s="109"/>
      <c r="HA243" s="109"/>
      <c r="HB243" s="109"/>
      <c r="HC243" s="109"/>
      <c r="HD243" s="109"/>
      <c r="HE243" s="109"/>
      <c r="HF243" s="109"/>
      <c r="HG243" s="109"/>
      <c r="HH243" s="109"/>
      <c r="HI243" s="109"/>
      <c r="HJ243" s="109"/>
      <c r="HK243" s="109"/>
      <c r="HL243" s="109"/>
      <c r="HM243" s="109"/>
      <c r="HN243" s="109"/>
      <c r="HO243" s="109"/>
      <c r="HP243" s="109"/>
      <c r="HQ243" s="109"/>
      <c r="HR243" s="109"/>
      <c r="HS243" s="109"/>
      <c r="HT243" s="109"/>
      <c r="HU243" s="109"/>
      <c r="HV243" s="109"/>
      <c r="HW243" s="109"/>
      <c r="HX243" s="109"/>
      <c r="HY243" s="109"/>
      <c r="HZ243" s="109"/>
      <c r="IA243" s="109"/>
      <c r="IB243" s="109"/>
      <c r="IC243" s="109"/>
      <c r="ID243" s="109"/>
      <c r="IE243" s="109"/>
      <c r="IF243" s="109"/>
      <c r="IG243" s="109"/>
      <c r="IH243" s="109"/>
      <c r="II243" s="109"/>
      <c r="IJ243" s="109"/>
      <c r="IK243" s="109"/>
      <c r="IL243" s="109"/>
      <c r="IM243" s="109"/>
      <c r="IN243" s="109"/>
      <c r="IO243" s="109"/>
      <c r="IP243" s="109"/>
      <c r="IQ243" s="109"/>
      <c r="IR243" s="109"/>
      <c r="IS243" s="109"/>
      <c r="IT243" s="109"/>
      <c r="IU243" s="109"/>
      <c r="IV243" s="109"/>
      <c r="IW243" s="109"/>
      <c r="IX243" s="109"/>
    </row>
    <row r="244" spans="1:258" x14ac:dyDescent="0.3">
      <c r="A244" s="72"/>
      <c r="B244" s="72"/>
      <c r="C244" s="72"/>
      <c r="D244" s="72"/>
      <c r="E244" s="125"/>
      <c r="F244" s="120"/>
      <c r="G244" s="125"/>
      <c r="I244" s="125"/>
      <c r="K244" s="125"/>
      <c r="L244" s="120"/>
      <c r="M244" s="125"/>
      <c r="N244" s="120"/>
      <c r="O244" s="125"/>
      <c r="P244" s="120"/>
      <c r="Q244" s="125"/>
      <c r="R244" s="120"/>
      <c r="S244" s="125"/>
      <c r="T244" s="120"/>
      <c r="U244" s="125"/>
      <c r="V244" s="120"/>
      <c r="W244" s="125"/>
      <c r="X244" s="120"/>
      <c r="Y244" s="125"/>
      <c r="Z244" s="120"/>
      <c r="AA244" s="125"/>
      <c r="AB244" s="120"/>
      <c r="AC244" s="125"/>
      <c r="AD244" s="120"/>
      <c r="AE244" s="125"/>
      <c r="AF244" s="120"/>
      <c r="AG244" s="125"/>
      <c r="AH244" s="120"/>
      <c r="AI244" s="125"/>
      <c r="AJ244" s="120"/>
      <c r="AK244" s="125"/>
      <c r="AL244" s="72"/>
      <c r="AM244" s="125"/>
      <c r="AN244" s="72"/>
      <c r="AO244" s="125"/>
      <c r="AP244" s="72"/>
      <c r="AQ244" s="125"/>
      <c r="AR244" s="72"/>
      <c r="AS244" s="125"/>
      <c r="AT244" s="72"/>
      <c r="AU244" s="125"/>
      <c r="AV244" s="72"/>
      <c r="AW244" s="125"/>
      <c r="AX244" s="72"/>
      <c r="AY244" s="125"/>
      <c r="AZ244" s="72"/>
      <c r="BA244" s="125"/>
      <c r="BB244" s="72"/>
      <c r="BC244" s="72"/>
      <c r="BD244" s="72"/>
      <c r="BE244" s="72"/>
      <c r="BF244" s="72"/>
    </row>
    <row r="245" spans="1:258" x14ac:dyDescent="0.3">
      <c r="A245" s="72"/>
      <c r="B245" s="85" t="s">
        <v>2448</v>
      </c>
      <c r="C245" s="72"/>
      <c r="D245" s="72"/>
      <c r="E245" s="120">
        <f>ROUND((E240-E241)*E243,0)</f>
        <v>0</v>
      </c>
      <c r="F245" s="120"/>
      <c r="G245" s="120">
        <f>ROUND((G240-G241)*G243,0)</f>
        <v>0</v>
      </c>
      <c r="I245" s="120">
        <f>ROUND((I240-I241)*I243,0)</f>
        <v>0</v>
      </c>
      <c r="K245" s="120">
        <f>ROUND((K240-K241)*K243,0)</f>
        <v>0</v>
      </c>
      <c r="L245" s="120"/>
      <c r="M245" s="120">
        <f>ROUND((M240-M241)*M243,0)</f>
        <v>167603</v>
      </c>
      <c r="N245" s="120"/>
      <c r="O245" s="120">
        <f>ROUND((O240-O241)*O243,0)</f>
        <v>208899</v>
      </c>
      <c r="P245" s="120"/>
      <c r="Q245" s="120">
        <f>ROUND((Q240-Q241)*Q243,0)</f>
        <v>15814234</v>
      </c>
      <c r="R245" s="120"/>
      <c r="S245" s="120">
        <f>ROUND((S240-S241)*S243,0)</f>
        <v>16650</v>
      </c>
      <c r="T245" s="120"/>
      <c r="U245" s="120">
        <f>ROUND((U240-U241)*U243,0)</f>
        <v>365788</v>
      </c>
      <c r="V245" s="120"/>
      <c r="W245" s="120">
        <f>ROUND((W240-W241)*W243,0)</f>
        <v>-2826</v>
      </c>
      <c r="X245" s="120"/>
      <c r="Y245" s="120">
        <f>ROUND((Y240-Y241)*Y243,0)</f>
        <v>0</v>
      </c>
      <c r="Z245" s="120"/>
      <c r="AA245" s="120">
        <f>ROUND((AA240-AA241)*AA243,0)</f>
        <v>16378</v>
      </c>
      <c r="AB245" s="120"/>
      <c r="AC245" s="120">
        <f>ROUND((AC240-AC241)*AC243,0)</f>
        <v>0</v>
      </c>
      <c r="AD245" s="120"/>
      <c r="AE245" s="120">
        <f>ROUND((AE240-AE241)*AE243,0)</f>
        <v>0</v>
      </c>
      <c r="AF245" s="120"/>
      <c r="AG245" s="120">
        <f>ROUND((AG240-AG241)*AG243,0)</f>
        <v>0</v>
      </c>
      <c r="AH245" s="120"/>
      <c r="AI245" s="120">
        <f>ROUND((AI240-AI241)*AI243,0)</f>
        <v>0</v>
      </c>
      <c r="AJ245" s="120"/>
      <c r="AK245" s="120">
        <f>ROUND((AK240-AK241)*AK243,0)</f>
        <v>0</v>
      </c>
      <c r="AL245" s="72"/>
      <c r="AM245" s="120">
        <f>ROUND((AM240-AM241)*AM243,0)</f>
        <v>0</v>
      </c>
      <c r="AN245" s="72"/>
      <c r="AO245" s="120">
        <f>ROUND((AO240-AO241)*AO243,0)</f>
        <v>0</v>
      </c>
      <c r="AP245" s="72"/>
      <c r="AQ245" s="120">
        <f>ROUND((AQ240-AQ241)*AQ243,0)</f>
        <v>0</v>
      </c>
      <c r="AR245" s="72"/>
      <c r="AS245" s="120">
        <f>ROUND((AS240-AS241)*AS243,0)</f>
        <v>0</v>
      </c>
      <c r="AT245" s="72"/>
      <c r="AU245" s="120">
        <f>ROUND((AU240-AU241)*AU243,0)</f>
        <v>0</v>
      </c>
      <c r="AV245" s="72"/>
      <c r="AW245" s="120">
        <f>ROUND((AW240-AW241)*AW243,0)</f>
        <v>0</v>
      </c>
      <c r="AX245" s="72"/>
      <c r="AY245" s="120">
        <f>ROUND((AY240-AY241)*AY243,0)</f>
        <v>0</v>
      </c>
      <c r="AZ245" s="72"/>
      <c r="BA245" s="120">
        <f>ROUND((BA240-BA241)*BA243,0)</f>
        <v>0</v>
      </c>
      <c r="BB245" s="72"/>
      <c r="BC245" s="72"/>
      <c r="BD245" s="72"/>
      <c r="BE245" s="72"/>
      <c r="BF245" s="72"/>
    </row>
    <row r="246" spans="1:258" x14ac:dyDescent="0.3">
      <c r="A246" s="72"/>
      <c r="B246" s="85" t="s">
        <v>2449</v>
      </c>
      <c r="C246" s="72"/>
      <c r="D246" s="72"/>
      <c r="E246" s="74">
        <f>IF(E$114=$B239,E241,0)</f>
        <v>0</v>
      </c>
      <c r="F246" s="120"/>
      <c r="G246" s="74">
        <f>IF(G$114=$B239,G241,0)</f>
        <v>0</v>
      </c>
      <c r="I246" s="74">
        <f>IF(I$114=$B239,I241,0)</f>
        <v>0</v>
      </c>
      <c r="K246" s="74">
        <f>IF(K$114=$B239,K241,0)</f>
        <v>0</v>
      </c>
      <c r="L246" s="120"/>
      <c r="M246" s="74">
        <f>IF(M$114=$B239,M241,0)</f>
        <v>0</v>
      </c>
      <c r="N246" s="120"/>
      <c r="O246" s="74">
        <f>IF(O$114=$B239,O241,0)</f>
        <v>0</v>
      </c>
      <c r="P246" s="120"/>
      <c r="Q246" s="74">
        <f>IF(Q$114=$B239,Q241,0)</f>
        <v>0</v>
      </c>
      <c r="R246" s="120"/>
      <c r="S246" s="74">
        <f>IF(S$114=$B239,S241,0)</f>
        <v>0</v>
      </c>
      <c r="T246" s="120"/>
      <c r="U246" s="74">
        <f>IF(U$114=$B239,U241,0)</f>
        <v>0</v>
      </c>
      <c r="V246" s="120"/>
      <c r="W246" s="74">
        <f>IF(W$114=$B239,W241,0)</f>
        <v>0</v>
      </c>
      <c r="X246" s="120"/>
      <c r="Y246" s="74">
        <f>IF(Y$114=$B239,Y241,0)</f>
        <v>0</v>
      </c>
      <c r="Z246" s="120"/>
      <c r="AA246" s="74">
        <f>IF(AA$114=$B239,AA241,0)</f>
        <v>436759</v>
      </c>
      <c r="AB246" s="120"/>
      <c r="AC246" s="74">
        <f>IF(AC$114=$B239,AC241,0)</f>
        <v>0</v>
      </c>
      <c r="AD246" s="120"/>
      <c r="AE246" s="74">
        <f>IF(AE$114=$B239,AE241,0)</f>
        <v>0</v>
      </c>
      <c r="AF246" s="120"/>
      <c r="AG246" s="74">
        <f>IF(AG$114=$B239,AG241,0)</f>
        <v>0</v>
      </c>
      <c r="AH246" s="120"/>
      <c r="AI246" s="74">
        <f>IF(AI$114=$B239,AI241,0)</f>
        <v>0</v>
      </c>
      <c r="AJ246" s="120"/>
      <c r="AK246" s="74">
        <f>IF(AK$114=$B239,AK241,0)</f>
        <v>0</v>
      </c>
      <c r="AL246" s="72"/>
      <c r="AM246" s="74">
        <f>IF(AM$114=$B239,AM241,0)</f>
        <v>0</v>
      </c>
      <c r="AN246" s="72"/>
      <c r="AO246" s="74">
        <f>IF(AO$114=$B239,AO241,0)</f>
        <v>0</v>
      </c>
      <c r="AP246" s="72"/>
      <c r="AQ246" s="74">
        <f>IF(AQ$114=$B239,AQ241,0)</f>
        <v>0</v>
      </c>
      <c r="AR246" s="72"/>
      <c r="AS246" s="74">
        <f>IF(AS$114=$B239,AS241,0)</f>
        <v>0</v>
      </c>
      <c r="AT246" s="72"/>
      <c r="AU246" s="74">
        <f>IF(AU$114=$B239,AU241,0)</f>
        <v>0</v>
      </c>
      <c r="AV246" s="72"/>
      <c r="AW246" s="74">
        <f>IF(AW$114=$B239,AW241,0)</f>
        <v>0</v>
      </c>
      <c r="AX246" s="72"/>
      <c r="AY246" s="74">
        <f>IF(AY$114=$B239,AY241,0)</f>
        <v>0</v>
      </c>
      <c r="AZ246" s="72"/>
      <c r="BA246" s="74">
        <f>IF(BA$114=$B239,BA241,0)</f>
        <v>0</v>
      </c>
      <c r="BB246" s="72"/>
      <c r="BC246" s="72"/>
      <c r="BD246" s="72"/>
      <c r="BE246" s="72"/>
      <c r="BF246" s="72"/>
    </row>
    <row r="247" spans="1:258" ht="13.5" thickBot="1" x14ac:dyDescent="0.35">
      <c r="A247" s="72"/>
      <c r="B247" s="85" t="str">
        <f>"Total Tax Depreciation  -  "&amp;B239</f>
        <v>Total Tax Depreciation  -  2012</v>
      </c>
      <c r="C247" s="72"/>
      <c r="D247" s="72"/>
      <c r="E247" s="126">
        <f>E245+E246</f>
        <v>0</v>
      </c>
      <c r="F247" s="120"/>
      <c r="G247" s="126">
        <f>G245+G246</f>
        <v>0</v>
      </c>
      <c r="I247" s="126">
        <f>I245+I246</f>
        <v>0</v>
      </c>
      <c r="K247" s="126">
        <f>K245+K246</f>
        <v>0</v>
      </c>
      <c r="L247" s="120"/>
      <c r="M247" s="126">
        <f>M245+M246</f>
        <v>167603</v>
      </c>
      <c r="N247" s="120"/>
      <c r="O247" s="126">
        <f>O245+O246</f>
        <v>208899</v>
      </c>
      <c r="P247" s="120"/>
      <c r="Q247" s="126">
        <f>Q245+Q246</f>
        <v>15814234</v>
      </c>
      <c r="R247" s="120"/>
      <c r="S247" s="126">
        <f>S245+S246</f>
        <v>16650</v>
      </c>
      <c r="T247" s="120"/>
      <c r="U247" s="126">
        <f>U245+U246</f>
        <v>365788</v>
      </c>
      <c r="V247" s="120"/>
      <c r="W247" s="126">
        <f>W245+W246</f>
        <v>-2826</v>
      </c>
      <c r="X247" s="120"/>
      <c r="Y247" s="126">
        <f>Y245+Y246</f>
        <v>0</v>
      </c>
      <c r="Z247" s="120"/>
      <c r="AA247" s="126">
        <f>AA245+AA246</f>
        <v>453137</v>
      </c>
      <c r="AB247" s="120"/>
      <c r="AC247" s="126">
        <f>AC245+AC246</f>
        <v>0</v>
      </c>
      <c r="AD247" s="120"/>
      <c r="AE247" s="126">
        <f>AE245+AE246</f>
        <v>0</v>
      </c>
      <c r="AF247" s="120"/>
      <c r="AG247" s="126">
        <f>AG245+AG246</f>
        <v>0</v>
      </c>
      <c r="AH247" s="120"/>
      <c r="AI247" s="126">
        <f>AI245+AI246</f>
        <v>0</v>
      </c>
      <c r="AJ247" s="120"/>
      <c r="AK247" s="126">
        <f>AK245+AK246</f>
        <v>0</v>
      </c>
      <c r="AL247" s="72"/>
      <c r="AM247" s="126">
        <f>AM245+AM246</f>
        <v>0</v>
      </c>
      <c r="AN247" s="72"/>
      <c r="AO247" s="126">
        <f>AO245+AO246</f>
        <v>0</v>
      </c>
      <c r="AP247" s="72"/>
      <c r="AQ247" s="126">
        <f>AQ245+AQ246</f>
        <v>0</v>
      </c>
      <c r="AR247" s="72"/>
      <c r="AS247" s="126">
        <f>AS245+AS246</f>
        <v>0</v>
      </c>
      <c r="AT247" s="72"/>
      <c r="AU247" s="126">
        <f>AU245+AU246</f>
        <v>0</v>
      </c>
      <c r="AV247" s="72"/>
      <c r="AW247" s="126">
        <f>AW245+AW246</f>
        <v>0</v>
      </c>
      <c r="AX247" s="72"/>
      <c r="AY247" s="126">
        <f>AY245+AY246</f>
        <v>0</v>
      </c>
      <c r="AZ247" s="72"/>
      <c r="BA247" s="126">
        <f>BA245+BA246</f>
        <v>0</v>
      </c>
      <c r="BB247" s="72"/>
      <c r="BC247" s="72"/>
      <c r="BD247" s="72"/>
      <c r="BE247" s="72"/>
      <c r="BF247" s="72"/>
      <c r="BG247" s="103"/>
    </row>
    <row r="248" spans="1:258" ht="13.5" thickTop="1" x14ac:dyDescent="0.3">
      <c r="A248" s="72"/>
      <c r="B248" s="72"/>
      <c r="C248" s="72"/>
      <c r="D248" s="72"/>
      <c r="E248" s="125"/>
      <c r="F248" s="120"/>
      <c r="G248" s="125"/>
      <c r="I248" s="125"/>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72"/>
      <c r="AM248" s="120"/>
      <c r="AN248" s="72"/>
      <c r="AO248" s="120"/>
      <c r="AP248" s="72"/>
      <c r="AQ248" s="120"/>
      <c r="AR248" s="72"/>
      <c r="AS248" s="120"/>
      <c r="AT248" s="72"/>
      <c r="AU248" s="120"/>
      <c r="AV248" s="72"/>
      <c r="AW248" s="120"/>
      <c r="AX248" s="72"/>
      <c r="AY248" s="120"/>
      <c r="AZ248" s="72"/>
      <c r="BA248" s="120"/>
      <c r="BB248" s="72"/>
      <c r="BC248" s="72"/>
      <c r="BD248" s="72"/>
      <c r="BE248" s="72"/>
      <c r="BF248" s="72"/>
    </row>
    <row r="249" spans="1:258" x14ac:dyDescent="0.3">
      <c r="A249" s="72"/>
      <c r="B249" s="72"/>
      <c r="C249" s="72"/>
      <c r="D249" s="72"/>
      <c r="E249" s="125"/>
      <c r="F249" s="120"/>
      <c r="G249" s="125"/>
      <c r="I249" s="125"/>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72"/>
      <c r="AM249" s="120"/>
      <c r="AN249" s="72"/>
      <c r="AO249" s="120"/>
      <c r="AP249" s="72"/>
      <c r="AQ249" s="120"/>
      <c r="AR249" s="72"/>
      <c r="AS249" s="120"/>
      <c r="AT249" s="72"/>
      <c r="AU249" s="120"/>
      <c r="AV249" s="72"/>
      <c r="AW249" s="120"/>
      <c r="AX249" s="72"/>
      <c r="AY249" s="120"/>
      <c r="AZ249" s="72"/>
      <c r="BA249" s="120"/>
      <c r="BB249" s="72"/>
      <c r="BC249" s="72"/>
      <c r="BD249" s="72"/>
      <c r="BE249" s="72"/>
      <c r="BF249" s="72"/>
    </row>
    <row r="250" spans="1:258" x14ac:dyDescent="0.3">
      <c r="A250" s="72"/>
      <c r="B250" s="119">
        <v>2013</v>
      </c>
      <c r="C250" s="72"/>
      <c r="D250" s="72"/>
      <c r="E250" s="127"/>
      <c r="F250" s="120"/>
      <c r="G250" s="127"/>
      <c r="I250" s="127"/>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0"/>
      <c r="AL250" s="72"/>
      <c r="AM250" s="120"/>
      <c r="AN250" s="72"/>
      <c r="AO250" s="120"/>
      <c r="AP250" s="72"/>
      <c r="AQ250" s="120"/>
      <c r="AR250" s="72"/>
      <c r="AS250" s="120"/>
      <c r="AT250" s="72"/>
      <c r="AU250" s="120"/>
      <c r="AV250" s="72"/>
      <c r="AW250" s="120"/>
      <c r="AX250" s="72"/>
      <c r="AY250" s="120"/>
      <c r="AZ250" s="72"/>
      <c r="BA250" s="120"/>
      <c r="BB250" s="72"/>
      <c r="BC250" s="72"/>
      <c r="BD250" s="72"/>
      <c r="BE250" s="72"/>
      <c r="BF250" s="72"/>
    </row>
    <row r="251" spans="1:258" x14ac:dyDescent="0.3">
      <c r="A251" s="72"/>
      <c r="B251" s="85" t="s">
        <v>2408</v>
      </c>
      <c r="C251" s="72"/>
      <c r="D251" s="72"/>
      <c r="E251" s="120">
        <f>IF(E$114&lt;=$B250,E$24,0)</f>
        <v>0</v>
      </c>
      <c r="F251" s="120"/>
      <c r="G251" s="120">
        <f>IF(G$114&lt;=$B250,G$24,0)</f>
        <v>0</v>
      </c>
      <c r="I251" s="120">
        <f>IF(I$114&lt;=$B250,I$24,0)</f>
        <v>0</v>
      </c>
      <c r="K251" s="120">
        <f>IF(K$114&lt;=$B250,K$24,0)</f>
        <v>0</v>
      </c>
      <c r="L251" s="120"/>
      <c r="M251" s="120">
        <f>IF(M$114&lt;=$B250,M$24,0)</f>
        <v>3706400.915</v>
      </c>
      <c r="N251" s="120"/>
      <c r="O251" s="120">
        <f>IF(O$114&lt;=$B250,O$24,0)</f>
        <v>4273710.8949999996</v>
      </c>
      <c r="P251" s="120"/>
      <c r="Q251" s="120">
        <f>IF(Q$114&lt;=$B250,Q$24,0)</f>
        <v>299228647.71000004</v>
      </c>
      <c r="R251" s="120"/>
      <c r="S251" s="120">
        <f>IF(S$114&lt;=$B250,S$24,0)</f>
        <v>582899.13500000001</v>
      </c>
      <c r="T251" s="120"/>
      <c r="U251" s="120">
        <f>IF(U$114&lt;=$B250,U$24,0)</f>
        <v>11843540.959999999</v>
      </c>
      <c r="V251" s="120"/>
      <c r="W251" s="120">
        <f>IF(W$114&lt;=$B250,W$24,0)</f>
        <v>-84640.994999999937</v>
      </c>
      <c r="X251" s="120"/>
      <c r="Y251" s="120">
        <f>IF(Y$114&lt;=$B250,Y$24,0)</f>
        <v>3236832.7199999993</v>
      </c>
      <c r="Z251" s="120"/>
      <c r="AA251" s="120">
        <f>IF(AA$114&lt;=$B250,AA$24,0)</f>
        <v>873518.76000000013</v>
      </c>
      <c r="AB251" s="120"/>
      <c r="AC251" s="120">
        <f>IF(AC$114&lt;=$B250,AC$24,0)</f>
        <v>2747552.9049999993</v>
      </c>
      <c r="AD251" s="120"/>
      <c r="AE251" s="120">
        <f>IF(AE$114&lt;=$B250,AE$24,0)</f>
        <v>0</v>
      </c>
      <c r="AF251" s="120"/>
      <c r="AG251" s="120">
        <f>IF(AG$114&lt;=$B250,AG$24,0)</f>
        <v>0</v>
      </c>
      <c r="AH251" s="120"/>
      <c r="AI251" s="120">
        <f>IF(AI$114&lt;=$B250,AI$24,0)</f>
        <v>0</v>
      </c>
      <c r="AJ251" s="120"/>
      <c r="AK251" s="120">
        <f>IF(AK$114&lt;=$B250,AK$24,0)</f>
        <v>0</v>
      </c>
      <c r="AL251" s="72"/>
      <c r="AM251" s="120">
        <f>IF(AM$114&lt;=$B250,AM$24,0)</f>
        <v>0</v>
      </c>
      <c r="AN251" s="72"/>
      <c r="AO251" s="120">
        <f>IF(AO$114&lt;=$B250,AO$24,0)</f>
        <v>0</v>
      </c>
      <c r="AP251" s="72"/>
      <c r="AQ251" s="120">
        <f>IF(AQ$114&lt;=$B250,AQ$24,0)</f>
        <v>0</v>
      </c>
      <c r="AR251" s="72"/>
      <c r="AS251" s="120">
        <f>IF(AS$114&lt;=$B250,AS$24,0)</f>
        <v>0</v>
      </c>
      <c r="AT251" s="72"/>
      <c r="AU251" s="120">
        <f>IF(AU$114&lt;=$B250,AU$24,0)</f>
        <v>0</v>
      </c>
      <c r="AV251" s="72"/>
      <c r="AW251" s="120">
        <f>IF(AW$114&lt;=$B250,AW$24,0)</f>
        <v>0</v>
      </c>
      <c r="AX251" s="72"/>
      <c r="AY251" s="120">
        <f>IF(AY$114&lt;=$B250,AY$24,0)</f>
        <v>0</v>
      </c>
      <c r="AZ251" s="72"/>
      <c r="BA251" s="120">
        <f>IF(BA$114&lt;=$B250,BA$24,0)</f>
        <v>0</v>
      </c>
      <c r="BB251" s="72"/>
      <c r="BC251" s="72"/>
      <c r="BD251" s="72"/>
      <c r="BE251" s="72"/>
      <c r="BF251" s="72"/>
    </row>
    <row r="252" spans="1:258" x14ac:dyDescent="0.3">
      <c r="A252" s="72"/>
      <c r="B252" s="85" t="s">
        <v>2445</v>
      </c>
      <c r="C252" s="72"/>
      <c r="D252" s="72"/>
      <c r="E252" s="121">
        <f>ROUND(E251*E$12,0)</f>
        <v>0</v>
      </c>
      <c r="F252" s="120"/>
      <c r="G252" s="121">
        <f>ROUND(G251*G$12,0)</f>
        <v>0</v>
      </c>
      <c r="I252" s="121">
        <f>ROUND(I251*I$12,0)</f>
        <v>0</v>
      </c>
      <c r="K252" s="121">
        <f>ROUND(K251*K$12,0)</f>
        <v>0</v>
      </c>
      <c r="L252" s="120"/>
      <c r="M252" s="121">
        <f>ROUND(M251*M$12,0)</f>
        <v>0</v>
      </c>
      <c r="N252" s="120"/>
      <c r="O252" s="121">
        <f>ROUND(O251*O$12,0)</f>
        <v>0</v>
      </c>
      <c r="P252" s="120"/>
      <c r="Q252" s="121">
        <f>ROUND(Q251*Q$12,0)</f>
        <v>0</v>
      </c>
      <c r="R252" s="120"/>
      <c r="S252" s="121">
        <f>ROUND(S251*S$12,0)</f>
        <v>291450</v>
      </c>
      <c r="T252" s="120"/>
      <c r="U252" s="121">
        <f>ROUND(U251*U$12,0)</f>
        <v>5921770</v>
      </c>
      <c r="V252" s="120"/>
      <c r="W252" s="121">
        <f>ROUND(W251*W$12,0)</f>
        <v>-42320</v>
      </c>
      <c r="X252" s="120"/>
      <c r="Y252" s="121">
        <f>ROUND(Y251*Y$12,0)</f>
        <v>3236833</v>
      </c>
      <c r="Z252" s="120"/>
      <c r="AA252" s="121">
        <f>ROUND(AA251*AA$12,0)</f>
        <v>436759</v>
      </c>
      <c r="AB252" s="120"/>
      <c r="AC252" s="121">
        <f>ROUND(AC251*AC$12,0)</f>
        <v>1373776</v>
      </c>
      <c r="AD252" s="120"/>
      <c r="AE252" s="121">
        <f>ROUND(AE251*AE$12,0)</f>
        <v>0</v>
      </c>
      <c r="AF252" s="120"/>
      <c r="AG252" s="121">
        <f>ROUND(AG251*AG$12,0)</f>
        <v>0</v>
      </c>
      <c r="AH252" s="120"/>
      <c r="AI252" s="121">
        <f>ROUND(AI251*AI$12,0)</f>
        <v>0</v>
      </c>
      <c r="AJ252" s="120"/>
      <c r="AK252" s="121">
        <f>ROUND(AK251*AK$12,0)</f>
        <v>0</v>
      </c>
      <c r="AL252" s="72"/>
      <c r="AM252" s="121">
        <f>ROUND(AM251*AM$12,0)</f>
        <v>0</v>
      </c>
      <c r="AN252" s="72"/>
      <c r="AO252" s="121">
        <f>ROUND(AO251*AO$12,0)</f>
        <v>0</v>
      </c>
      <c r="AP252" s="72"/>
      <c r="AQ252" s="121">
        <f>ROUND(AQ251*AQ$12,0)</f>
        <v>0</v>
      </c>
      <c r="AR252" s="72"/>
      <c r="AS252" s="121">
        <f>ROUND(AS251*AS$12,0)</f>
        <v>0</v>
      </c>
      <c r="AT252" s="72"/>
      <c r="AU252" s="121">
        <f>ROUND(AU251*AU$12,0)</f>
        <v>0</v>
      </c>
      <c r="AV252" s="72"/>
      <c r="AW252" s="121">
        <f>ROUND(AW251*AW$12,0)</f>
        <v>0</v>
      </c>
      <c r="AX252" s="72"/>
      <c r="AY252" s="121">
        <f>ROUND(AY251*AY$12,0)</f>
        <v>0</v>
      </c>
      <c r="AZ252" s="72"/>
      <c r="BA252" s="121">
        <f>ROUND(BA251*BA$12,0)</f>
        <v>0</v>
      </c>
      <c r="BB252" s="72"/>
      <c r="BC252" s="72"/>
      <c r="BD252" s="72"/>
      <c r="BE252" s="72"/>
      <c r="BF252" s="72"/>
    </row>
    <row r="253" spans="1:258" s="109" customFormat="1" x14ac:dyDescent="0.3">
      <c r="A253" s="72"/>
      <c r="B253" s="85" t="s">
        <v>2446</v>
      </c>
      <c r="C253" s="72"/>
      <c r="D253" s="72"/>
      <c r="E253" s="120">
        <f>E251-E252</f>
        <v>0</v>
      </c>
      <c r="F253" s="120"/>
      <c r="G253" s="120">
        <f>G251-G252</f>
        <v>0</v>
      </c>
      <c r="H253" s="74"/>
      <c r="I253" s="120">
        <f>I251-I252</f>
        <v>0</v>
      </c>
      <c r="J253" s="74"/>
      <c r="K253" s="120">
        <f>K251-K252</f>
        <v>0</v>
      </c>
      <c r="L253" s="120"/>
      <c r="M253" s="120">
        <f>M251-M252</f>
        <v>3706400.915</v>
      </c>
      <c r="N253" s="120"/>
      <c r="O253" s="120">
        <f>O251-O252</f>
        <v>4273710.8949999996</v>
      </c>
      <c r="P253" s="120"/>
      <c r="Q253" s="120">
        <f>Q251-Q252</f>
        <v>299228647.71000004</v>
      </c>
      <c r="R253" s="120"/>
      <c r="S253" s="120">
        <f>S251-S252</f>
        <v>291449.13500000001</v>
      </c>
      <c r="T253" s="120"/>
      <c r="U253" s="120">
        <f>U251-U252</f>
        <v>5921770.959999999</v>
      </c>
      <c r="V253" s="120"/>
      <c r="W253" s="120">
        <f>W251-W252</f>
        <v>-42320.994999999937</v>
      </c>
      <c r="X253" s="120"/>
      <c r="Y253" s="120">
        <f>Y251-Y252</f>
        <v>-0.28000000072643161</v>
      </c>
      <c r="Z253" s="120"/>
      <c r="AA253" s="120">
        <f>AA251-AA252</f>
        <v>436759.76000000013</v>
      </c>
      <c r="AB253" s="120"/>
      <c r="AC253" s="120">
        <f>AC251-AC252</f>
        <v>1373776.9049999993</v>
      </c>
      <c r="AD253" s="120"/>
      <c r="AE253" s="120">
        <f>AE251-AE252</f>
        <v>0</v>
      </c>
      <c r="AF253" s="120"/>
      <c r="AG253" s="120">
        <f>AG251-AG252</f>
        <v>0</v>
      </c>
      <c r="AH253" s="120"/>
      <c r="AI253" s="120">
        <f>AI251-AI252</f>
        <v>0</v>
      </c>
      <c r="AJ253" s="120"/>
      <c r="AK253" s="120">
        <f>AK251-AK252</f>
        <v>0</v>
      </c>
      <c r="AL253" s="72"/>
      <c r="AM253" s="120">
        <f>AM251-AM252</f>
        <v>0</v>
      </c>
      <c r="AN253" s="72"/>
      <c r="AO253" s="120">
        <f>AO251-AO252</f>
        <v>0</v>
      </c>
      <c r="AP253" s="72"/>
      <c r="AQ253" s="120">
        <f>AQ251-AQ252</f>
        <v>0</v>
      </c>
      <c r="AR253" s="72"/>
      <c r="AS253" s="120">
        <f>AS251-AS252</f>
        <v>0</v>
      </c>
      <c r="AT253" s="72"/>
      <c r="AU253" s="120">
        <f>AU251-AU252</f>
        <v>0</v>
      </c>
      <c r="AV253" s="72"/>
      <c r="AW253" s="120">
        <f>AW251-AW252</f>
        <v>0</v>
      </c>
      <c r="AX253" s="72"/>
      <c r="AY253" s="120">
        <f>AY251-AY252</f>
        <v>0</v>
      </c>
      <c r="AZ253" s="72"/>
      <c r="BA253" s="120">
        <f>BA251-BA252</f>
        <v>0</v>
      </c>
      <c r="BB253" s="72"/>
      <c r="BC253" s="72"/>
      <c r="BD253" s="72"/>
      <c r="BE253" s="72"/>
      <c r="BF253" s="72"/>
      <c r="BG253" s="74"/>
      <c r="BH253" s="74"/>
      <c r="BI253" s="74"/>
      <c r="BJ253" s="72"/>
      <c r="BK253" s="72"/>
      <c r="BL253" s="72"/>
      <c r="BM253" s="72"/>
      <c r="BN253" s="72"/>
      <c r="BO253" s="72"/>
      <c r="BP253" s="72"/>
      <c r="BQ253" s="72"/>
      <c r="BR253" s="72"/>
      <c r="BS253" s="72"/>
      <c r="BT253" s="72"/>
      <c r="BU253" s="72"/>
      <c r="BV253" s="72"/>
      <c r="BW253" s="72"/>
      <c r="BX253" s="72"/>
      <c r="BY253" s="72"/>
      <c r="BZ253" s="72"/>
      <c r="CA253" s="72"/>
      <c r="CB253" s="72"/>
      <c r="CC253" s="72"/>
      <c r="CD253" s="72"/>
      <c r="CE253" s="72"/>
      <c r="CF253" s="72"/>
      <c r="CG253" s="72"/>
      <c r="CH253" s="72"/>
      <c r="CI253" s="72"/>
      <c r="CJ253" s="72"/>
      <c r="CK253" s="72"/>
      <c r="CL253" s="72"/>
      <c r="CM253" s="72"/>
      <c r="CN253" s="72"/>
      <c r="CO253" s="72"/>
      <c r="CP253" s="72"/>
      <c r="CQ253" s="72"/>
      <c r="CR253" s="72"/>
      <c r="CS253" s="72"/>
      <c r="CT253" s="72"/>
      <c r="CU253" s="72"/>
      <c r="CV253" s="72"/>
      <c r="CW253" s="72"/>
      <c r="CX253" s="72"/>
      <c r="CY253" s="72"/>
      <c r="CZ253" s="72"/>
      <c r="DA253" s="72"/>
      <c r="DB253" s="72"/>
      <c r="DC253" s="72"/>
      <c r="DD253" s="72"/>
      <c r="DE253" s="72"/>
      <c r="DF253" s="72"/>
      <c r="DG253" s="72"/>
      <c r="DH253" s="72"/>
      <c r="DI253" s="72"/>
      <c r="DJ253" s="72"/>
      <c r="DK253" s="72"/>
      <c r="DL253" s="72"/>
      <c r="DM253" s="72"/>
      <c r="DN253" s="72"/>
      <c r="DO253" s="72"/>
      <c r="DP253" s="72"/>
      <c r="DQ253" s="72"/>
      <c r="DR253" s="72"/>
      <c r="DS253" s="72"/>
      <c r="DT253" s="72"/>
      <c r="DU253" s="72"/>
      <c r="DV253" s="72"/>
      <c r="DW253" s="72"/>
      <c r="DX253" s="72"/>
      <c r="DY253" s="72"/>
      <c r="DZ253" s="72"/>
      <c r="EA253" s="72"/>
      <c r="EB253" s="72"/>
      <c r="EC253" s="72"/>
      <c r="ED253" s="72"/>
      <c r="EE253" s="72"/>
      <c r="EF253" s="72"/>
      <c r="EG253" s="72"/>
      <c r="EH253" s="72"/>
      <c r="EI253" s="72"/>
      <c r="EJ253" s="72"/>
      <c r="EK253" s="72"/>
      <c r="EL253" s="72"/>
      <c r="EM253" s="72"/>
      <c r="EN253" s="72"/>
      <c r="EO253" s="72"/>
      <c r="EP253" s="72"/>
      <c r="EQ253" s="72"/>
      <c r="ER253" s="72"/>
      <c r="ES253" s="72"/>
      <c r="ET253" s="72"/>
      <c r="EU253" s="72"/>
      <c r="EV253" s="72"/>
      <c r="EW253" s="72"/>
      <c r="EX253" s="72"/>
      <c r="EY253" s="72"/>
      <c r="EZ253" s="72"/>
      <c r="FA253" s="72"/>
      <c r="FB253" s="72"/>
      <c r="FC253" s="72"/>
      <c r="FD253" s="72"/>
      <c r="FE253" s="72"/>
      <c r="FF253" s="72"/>
      <c r="FG253" s="72"/>
      <c r="FH253" s="72"/>
      <c r="FI253" s="72"/>
      <c r="FJ253" s="72"/>
      <c r="FK253" s="72"/>
      <c r="FL253" s="72"/>
      <c r="FM253" s="72"/>
      <c r="FN253" s="72"/>
      <c r="FO253" s="72"/>
      <c r="FP253" s="72"/>
      <c r="FQ253" s="72"/>
      <c r="FR253" s="72"/>
      <c r="FS253" s="72"/>
      <c r="FT253" s="72"/>
      <c r="FU253" s="72"/>
      <c r="FV253" s="72"/>
      <c r="FW253" s="72"/>
      <c r="FX253" s="72"/>
      <c r="FY253" s="72"/>
      <c r="FZ253" s="72"/>
      <c r="GA253" s="72"/>
      <c r="GB253" s="72"/>
      <c r="GC253" s="72"/>
      <c r="GD253" s="72"/>
      <c r="GE253" s="72"/>
      <c r="GF253" s="72"/>
      <c r="GG253" s="72"/>
      <c r="GH253" s="72"/>
      <c r="GI253" s="72"/>
      <c r="GJ253" s="72"/>
      <c r="GK253" s="72"/>
      <c r="GL253" s="72"/>
      <c r="GM253" s="72"/>
      <c r="GN253" s="72"/>
      <c r="GO253" s="72"/>
      <c r="GP253" s="72"/>
      <c r="GQ253" s="72"/>
      <c r="GR253" s="72"/>
      <c r="GS253" s="72"/>
      <c r="GT253" s="72"/>
      <c r="GU253" s="72"/>
      <c r="GV253" s="72"/>
      <c r="GW253" s="72"/>
      <c r="GX253" s="72"/>
      <c r="GY253" s="72"/>
      <c r="GZ253" s="72"/>
      <c r="HA253" s="72"/>
      <c r="HB253" s="72"/>
      <c r="HC253" s="72"/>
      <c r="HD253" s="72"/>
      <c r="HE253" s="72"/>
      <c r="HF253" s="72"/>
      <c r="HG253" s="72"/>
      <c r="HH253" s="72"/>
      <c r="HI253" s="72"/>
      <c r="HJ253" s="72"/>
      <c r="HK253" s="72"/>
      <c r="HL253" s="72"/>
      <c r="HM253" s="72"/>
      <c r="HN253" s="72"/>
      <c r="HO253" s="72"/>
      <c r="HP253" s="72"/>
      <c r="HQ253" s="72"/>
      <c r="HR253" s="72"/>
      <c r="HS253" s="72"/>
      <c r="HT253" s="72"/>
      <c r="HU253" s="72"/>
      <c r="HV253" s="72"/>
      <c r="HW253" s="72"/>
      <c r="HX253" s="72"/>
      <c r="HY253" s="72"/>
      <c r="HZ253" s="72"/>
      <c r="IA253" s="72"/>
      <c r="IB253" s="72"/>
      <c r="IC253" s="72"/>
      <c r="ID253" s="72"/>
      <c r="IE253" s="72"/>
      <c r="IF253" s="72"/>
      <c r="IG253" s="72"/>
      <c r="IH253" s="72"/>
      <c r="II253" s="72"/>
      <c r="IJ253" s="72"/>
      <c r="IK253" s="72"/>
      <c r="IL253" s="72"/>
      <c r="IM253" s="72"/>
      <c r="IN253" s="72"/>
      <c r="IO253" s="72"/>
      <c r="IP253" s="72"/>
      <c r="IQ253" s="72"/>
      <c r="IR253" s="72"/>
      <c r="IS253" s="72"/>
      <c r="IT253" s="72"/>
      <c r="IU253" s="72"/>
      <c r="IV253" s="72"/>
      <c r="IW253" s="72"/>
      <c r="IX253" s="72"/>
    </row>
    <row r="254" spans="1:258" x14ac:dyDescent="0.3">
      <c r="A254" s="109"/>
      <c r="B254" s="122" t="s">
        <v>2447</v>
      </c>
      <c r="C254" s="109"/>
      <c r="D254" s="109"/>
      <c r="E254" s="123">
        <f>IF($B250-E$8&lt;0,0,LOOKUP($B250-(E$8-1),$C$399:$C$420,$E$399:$E$420))</f>
        <v>4.462E-2</v>
      </c>
      <c r="F254" s="109"/>
      <c r="G254" s="123">
        <f>IF($B250-G$8&lt;0,0,LOOKUP($B250-(G$8-1),$C$399:$C$420,$E$399:$E$420))</f>
        <v>4.4609999999999997E-2</v>
      </c>
      <c r="H254" s="124"/>
      <c r="I254" s="123">
        <f>IF($B250-I$8&lt;0,0,LOOKUP($B250-(I$8-1),$C$399:$C$420,$E$399:$E$420))</f>
        <v>4.462E-2</v>
      </c>
      <c r="J254" s="124"/>
      <c r="K254" s="123">
        <f>IF($B250-K$8&lt;0,0,LOOKUP($B250-(K$8-1),$C$399:$C$420,$E$399:$E$420))</f>
        <v>4.4609999999999997E-2</v>
      </c>
      <c r="L254" s="124"/>
      <c r="M254" s="123">
        <f>IF($B250-M$8&lt;0,0,LOOKUP($B250-(M$8-1),$C$399:$C$420,$E$399:$E$420))</f>
        <v>4.462E-2</v>
      </c>
      <c r="N254" s="109"/>
      <c r="O254" s="123">
        <f>IF($B250-O$8&lt;0,0,LOOKUP($B250-(O$8-1),$C$399:$C$420,$E$399:$E$420))</f>
        <v>4.5220000000000003E-2</v>
      </c>
      <c r="P254" s="124"/>
      <c r="Q254" s="123">
        <f>IF($B250-Q$8&lt;0,0,LOOKUP($B250-(Q$8-1),$C$399:$C$420,$E$399:$E$420))</f>
        <v>4.888E-2</v>
      </c>
      <c r="R254" s="124"/>
      <c r="S254" s="123">
        <f>IF($B250-S$8&lt;0,0,LOOKUP($B250-(S$8-1),$C$399:$C$420,$E$399:$E$420))</f>
        <v>5.2850000000000001E-2</v>
      </c>
      <c r="T254" s="124"/>
      <c r="U254" s="123">
        <f>IF($B250-U$8&lt;0,0,LOOKUP($B250-(U$8-1),$C$399:$C$420,$E$399:$E$420))</f>
        <v>5.713E-2</v>
      </c>
      <c r="V254" s="124"/>
      <c r="W254" s="123">
        <f>IF($B250-W$8&lt;0,0,LOOKUP($B250-(W$8-1),$C$399:$C$420,$E$399:$E$420))</f>
        <v>6.1769999999999999E-2</v>
      </c>
      <c r="X254" s="109"/>
      <c r="Y254" s="123">
        <f>IF($B250-Y$8&lt;0,0,LOOKUP($B250-(Y$8-1),$C$399:$C$420,$E$399:$E$420))</f>
        <v>6.6769999999999996E-2</v>
      </c>
      <c r="Z254" s="124"/>
      <c r="AA254" s="123">
        <f>IF($B250-AA$8&lt;0,0,LOOKUP($B250-(AA$8-1),$C$399:$C$420,$E$399:$E$420))</f>
        <v>7.2190000000000004E-2</v>
      </c>
      <c r="AB254" s="124"/>
      <c r="AC254" s="123">
        <f>IF($B250-AC$8&lt;0,0,LOOKUP($B250-(AC$8-1),$C$399:$C$420,$E$399:$E$420))</f>
        <v>3.7499999999999999E-2</v>
      </c>
      <c r="AD254" s="124"/>
      <c r="AE254" s="123">
        <f>IF($B250-AE$8&lt;0,0,LOOKUP($B250-(AE$8-1),$C$399:$C$420,$E$399:$E$420))</f>
        <v>0</v>
      </c>
      <c r="AF254" s="124"/>
      <c r="AG254" s="123">
        <f>IF($B250-AG$8&lt;0,0,LOOKUP($B250-(AG$8-1),$C$399:$C$420,$E$399:$E$420))</f>
        <v>0</v>
      </c>
      <c r="AH254" s="109"/>
      <c r="AI254" s="123">
        <f>IF($B250-AI$8&lt;0,0,LOOKUP($B250-(AI$8-1),$C$399:$C$420,$E$399:$E$420))</f>
        <v>0</v>
      </c>
      <c r="AJ254" s="109"/>
      <c r="AK254" s="123">
        <f>IF($B250-AK$8&lt;0,0,LOOKUP($B250-(AK$8-1),$C$399:$C$420,$E$399:$E$420))</f>
        <v>0</v>
      </c>
      <c r="AL254" s="109"/>
      <c r="AM254" s="123">
        <f>IF($B250-AM$8&lt;0,0,LOOKUP($B250-(AM$8-1),$C$399:$C$420,$E$399:$E$420))</f>
        <v>0</v>
      </c>
      <c r="AN254" s="109"/>
      <c r="AO254" s="123">
        <f>IF($B250-AO$8&lt;0,0,LOOKUP($B250-(AO$8-1),$C$399:$C$420,$E$399:$E$420))</f>
        <v>0</v>
      </c>
      <c r="AP254" s="109"/>
      <c r="AQ254" s="123">
        <f>IF($B250-AQ$8&lt;0,0,LOOKUP($B250-(AQ$8-1),$C$399:$C$420,$E$399:$E$420))</f>
        <v>0</v>
      </c>
      <c r="AR254" s="109"/>
      <c r="AS254" s="123">
        <f>IF($B250-AS$8&lt;0,0,LOOKUP($B250-(AS$8-1),$C$399:$C$420,$E$399:$E$420))</f>
        <v>0</v>
      </c>
      <c r="AT254" s="109"/>
      <c r="AU254" s="123">
        <f>IF($B250-AU$8&lt;0,0,LOOKUP($B250-(AU$8-1),$C$399:$C$420,$E$399:$E$420))</f>
        <v>0</v>
      </c>
      <c r="AV254" s="109"/>
      <c r="AW254" s="123">
        <f>IF($B250-AW$8&lt;0,0,LOOKUP($B250-(AW$8-1),$C$399:$C$420,$E$399:$E$420))</f>
        <v>0</v>
      </c>
      <c r="AX254" s="109"/>
      <c r="AY254" s="123">
        <f>IF($B250-AY$8&lt;0,0,LOOKUP($B250-(AY$8-1),$C$399:$C$420,$E$399:$E$420))</f>
        <v>0</v>
      </c>
      <c r="AZ254" s="109"/>
      <c r="BA254" s="123">
        <f>IF($B250-BA$8&lt;0,0,LOOKUP($B250-(BA$8-1),$C$399:$C$420,$E$399:$E$420))</f>
        <v>0</v>
      </c>
      <c r="BB254" s="109"/>
      <c r="BC254" s="109"/>
      <c r="BD254" s="109"/>
      <c r="BE254" s="109"/>
      <c r="BF254" s="109"/>
      <c r="BG254" s="124"/>
      <c r="BH254" s="124"/>
      <c r="BI254" s="124"/>
      <c r="BJ254" s="109"/>
      <c r="BK254" s="109"/>
      <c r="BL254" s="109"/>
      <c r="BM254" s="109"/>
      <c r="BN254" s="109"/>
      <c r="BO254" s="109"/>
      <c r="BP254" s="109"/>
      <c r="BQ254" s="109"/>
      <c r="BR254" s="109"/>
      <c r="BS254" s="109"/>
      <c r="BT254" s="109"/>
      <c r="BU254" s="109"/>
      <c r="BV254" s="109"/>
      <c r="BW254" s="109"/>
      <c r="BX254" s="109"/>
      <c r="BY254" s="109"/>
      <c r="BZ254" s="109"/>
      <c r="CA254" s="109"/>
      <c r="CB254" s="109"/>
      <c r="CC254" s="109"/>
      <c r="CD254" s="109"/>
      <c r="CE254" s="109"/>
      <c r="CF254" s="109"/>
      <c r="CG254" s="109"/>
      <c r="CH254" s="109"/>
      <c r="CI254" s="109"/>
      <c r="CJ254" s="109"/>
      <c r="CK254" s="109"/>
      <c r="CL254" s="109"/>
      <c r="CM254" s="109"/>
      <c r="CN254" s="109"/>
      <c r="CO254" s="109"/>
      <c r="CP254" s="109"/>
      <c r="CQ254" s="109"/>
      <c r="CR254" s="109"/>
      <c r="CS254" s="109"/>
      <c r="CT254" s="109"/>
      <c r="CU254" s="109"/>
      <c r="CV254" s="109"/>
      <c r="CW254" s="109"/>
      <c r="CX254" s="109"/>
      <c r="CY254" s="109"/>
      <c r="CZ254" s="109"/>
      <c r="DA254" s="109"/>
      <c r="DB254" s="109"/>
      <c r="DC254" s="109"/>
      <c r="DD254" s="109"/>
      <c r="DE254" s="109"/>
      <c r="DF254" s="109"/>
      <c r="DG254" s="109"/>
      <c r="DH254" s="109"/>
      <c r="DI254" s="109"/>
      <c r="DJ254" s="109"/>
      <c r="DK254" s="109"/>
      <c r="DL254" s="109"/>
      <c r="DM254" s="109"/>
      <c r="DN254" s="109"/>
      <c r="DO254" s="109"/>
      <c r="DP254" s="109"/>
      <c r="DQ254" s="109"/>
      <c r="DR254" s="109"/>
      <c r="DS254" s="109"/>
      <c r="DT254" s="109"/>
      <c r="DU254" s="109"/>
      <c r="DV254" s="109"/>
      <c r="DW254" s="109"/>
      <c r="DX254" s="109"/>
      <c r="DY254" s="109"/>
      <c r="DZ254" s="109"/>
      <c r="EA254" s="109"/>
      <c r="EB254" s="109"/>
      <c r="EC254" s="109"/>
      <c r="ED254" s="109"/>
      <c r="EE254" s="109"/>
      <c r="EF254" s="109"/>
      <c r="EG254" s="109"/>
      <c r="EH254" s="109"/>
      <c r="EI254" s="109"/>
      <c r="EJ254" s="109"/>
      <c r="EK254" s="109"/>
      <c r="EL254" s="109"/>
      <c r="EM254" s="109"/>
      <c r="EN254" s="109"/>
      <c r="EO254" s="109"/>
      <c r="EP254" s="109"/>
      <c r="EQ254" s="109"/>
      <c r="ER254" s="109"/>
      <c r="ES254" s="109"/>
      <c r="ET254" s="109"/>
      <c r="EU254" s="109"/>
      <c r="EV254" s="109"/>
      <c r="EW254" s="109"/>
      <c r="EX254" s="109"/>
      <c r="EY254" s="109"/>
      <c r="EZ254" s="109"/>
      <c r="FA254" s="109"/>
      <c r="FB254" s="109"/>
      <c r="FC254" s="109"/>
      <c r="FD254" s="109"/>
      <c r="FE254" s="109"/>
      <c r="FF254" s="109"/>
      <c r="FG254" s="109"/>
      <c r="FH254" s="109"/>
      <c r="FI254" s="109"/>
      <c r="FJ254" s="109"/>
      <c r="FK254" s="109"/>
      <c r="FL254" s="109"/>
      <c r="FM254" s="109"/>
      <c r="FN254" s="109"/>
      <c r="FO254" s="109"/>
      <c r="FP254" s="109"/>
      <c r="FQ254" s="109"/>
      <c r="FR254" s="109"/>
      <c r="FS254" s="109"/>
      <c r="FT254" s="109"/>
      <c r="FU254" s="109"/>
      <c r="FV254" s="109"/>
      <c r="FW254" s="109"/>
      <c r="FX254" s="109"/>
      <c r="FY254" s="109"/>
      <c r="FZ254" s="109"/>
      <c r="GA254" s="109"/>
      <c r="GB254" s="109"/>
      <c r="GC254" s="109"/>
      <c r="GD254" s="109"/>
      <c r="GE254" s="109"/>
      <c r="GF254" s="109"/>
      <c r="GG254" s="109"/>
      <c r="GH254" s="109"/>
      <c r="GI254" s="109"/>
      <c r="GJ254" s="109"/>
      <c r="GK254" s="109"/>
      <c r="GL254" s="109"/>
      <c r="GM254" s="109"/>
      <c r="GN254" s="109"/>
      <c r="GO254" s="109"/>
      <c r="GP254" s="109"/>
      <c r="GQ254" s="109"/>
      <c r="GR254" s="109"/>
      <c r="GS254" s="109"/>
      <c r="GT254" s="109"/>
      <c r="GU254" s="109"/>
      <c r="GV254" s="109"/>
      <c r="GW254" s="109"/>
      <c r="GX254" s="109"/>
      <c r="GY254" s="109"/>
      <c r="GZ254" s="109"/>
      <c r="HA254" s="109"/>
      <c r="HB254" s="109"/>
      <c r="HC254" s="109"/>
      <c r="HD254" s="109"/>
      <c r="HE254" s="109"/>
      <c r="HF254" s="109"/>
      <c r="HG254" s="109"/>
      <c r="HH254" s="109"/>
      <c r="HI254" s="109"/>
      <c r="HJ254" s="109"/>
      <c r="HK254" s="109"/>
      <c r="HL254" s="109"/>
      <c r="HM254" s="109"/>
      <c r="HN254" s="109"/>
      <c r="HO254" s="109"/>
      <c r="HP254" s="109"/>
      <c r="HQ254" s="109"/>
      <c r="HR254" s="109"/>
      <c r="HS254" s="109"/>
      <c r="HT254" s="109"/>
      <c r="HU254" s="109"/>
      <c r="HV254" s="109"/>
      <c r="HW254" s="109"/>
      <c r="HX254" s="109"/>
      <c r="HY254" s="109"/>
      <c r="HZ254" s="109"/>
      <c r="IA254" s="109"/>
      <c r="IB254" s="109"/>
      <c r="IC254" s="109"/>
      <c r="ID254" s="109"/>
      <c r="IE254" s="109"/>
      <c r="IF254" s="109"/>
      <c r="IG254" s="109"/>
      <c r="IH254" s="109"/>
      <c r="II254" s="109"/>
      <c r="IJ254" s="109"/>
      <c r="IK254" s="109"/>
      <c r="IL254" s="109"/>
      <c r="IM254" s="109"/>
      <c r="IN254" s="109"/>
      <c r="IO254" s="109"/>
      <c r="IP254" s="109"/>
      <c r="IQ254" s="109"/>
      <c r="IR254" s="109"/>
      <c r="IS254" s="109"/>
      <c r="IT254" s="109"/>
      <c r="IU254" s="109"/>
      <c r="IV254" s="109"/>
      <c r="IW254" s="109"/>
      <c r="IX254" s="109"/>
    </row>
    <row r="255" spans="1:258" x14ac:dyDescent="0.3">
      <c r="A255" s="72"/>
      <c r="B255" s="72"/>
      <c r="C255" s="72"/>
      <c r="D255" s="72"/>
      <c r="E255" s="125"/>
      <c r="F255" s="120"/>
      <c r="G255" s="125"/>
      <c r="I255" s="125"/>
      <c r="K255" s="125"/>
      <c r="L255" s="120"/>
      <c r="M255" s="125"/>
      <c r="N255" s="120"/>
      <c r="O255" s="125"/>
      <c r="P255" s="120"/>
      <c r="Q255" s="125"/>
      <c r="R255" s="120"/>
      <c r="S255" s="125"/>
      <c r="T255" s="120"/>
      <c r="U255" s="125"/>
      <c r="V255" s="120"/>
      <c r="W255" s="125"/>
      <c r="X255" s="120"/>
      <c r="Y255" s="125"/>
      <c r="Z255" s="120"/>
      <c r="AA255" s="125"/>
      <c r="AB255" s="120"/>
      <c r="AC255" s="125"/>
      <c r="AD255" s="120"/>
      <c r="AE255" s="125"/>
      <c r="AF255" s="120"/>
      <c r="AG255" s="125"/>
      <c r="AH255" s="120"/>
      <c r="AI255" s="125"/>
      <c r="AJ255" s="120"/>
      <c r="AK255" s="125"/>
      <c r="AL255" s="72"/>
      <c r="AM255" s="125"/>
      <c r="AN255" s="72"/>
      <c r="AO255" s="125"/>
      <c r="AP255" s="72"/>
      <c r="AQ255" s="125"/>
      <c r="AR255" s="72"/>
      <c r="AS255" s="125"/>
      <c r="AT255" s="72"/>
      <c r="AU255" s="125"/>
      <c r="AV255" s="72"/>
      <c r="AW255" s="125"/>
      <c r="AX255" s="72"/>
      <c r="AY255" s="125"/>
      <c r="AZ255" s="72"/>
      <c r="BA255" s="125"/>
      <c r="BB255" s="72"/>
      <c r="BC255" s="72"/>
      <c r="BD255" s="72"/>
      <c r="BE255" s="72"/>
      <c r="BF255" s="72"/>
    </row>
    <row r="256" spans="1:258" x14ac:dyDescent="0.3">
      <c r="A256" s="72"/>
      <c r="B256" s="85" t="s">
        <v>2448</v>
      </c>
      <c r="C256" s="72"/>
      <c r="D256" s="72"/>
      <c r="E256" s="120">
        <f>ROUND((E251-E252)*E254,0)</f>
        <v>0</v>
      </c>
      <c r="F256" s="120"/>
      <c r="G256" s="120">
        <f>ROUND((G251-G252)*G254,0)</f>
        <v>0</v>
      </c>
      <c r="I256" s="120">
        <f>ROUND((I251-I252)*I254,0)</f>
        <v>0</v>
      </c>
      <c r="K256" s="120">
        <f>ROUND((K251-K252)*K254,0)</f>
        <v>0</v>
      </c>
      <c r="L256" s="120"/>
      <c r="M256" s="120">
        <f>ROUND((M251-M252)*M254,0)</f>
        <v>165380</v>
      </c>
      <c r="N256" s="120"/>
      <c r="O256" s="120">
        <f>ROUND((O251-O252)*O254,0)</f>
        <v>193257</v>
      </c>
      <c r="P256" s="120"/>
      <c r="Q256" s="120">
        <f>ROUND((Q251-Q252)*Q254,0)</f>
        <v>14626296</v>
      </c>
      <c r="R256" s="120"/>
      <c r="S256" s="120">
        <f>ROUND((S251-S252)*S254,0)</f>
        <v>15403</v>
      </c>
      <c r="T256" s="120"/>
      <c r="U256" s="120">
        <f>ROUND((U251-U252)*U254,0)</f>
        <v>338311</v>
      </c>
      <c r="V256" s="120"/>
      <c r="W256" s="120">
        <f>ROUND((W251-W252)*W254,0)</f>
        <v>-2614</v>
      </c>
      <c r="X256" s="120"/>
      <c r="Y256" s="120">
        <f>ROUND((Y251-Y252)*Y254,0)</f>
        <v>0</v>
      </c>
      <c r="Z256" s="120"/>
      <c r="AA256" s="120">
        <f>ROUND((AA251-AA252)*AA254,0)</f>
        <v>31530</v>
      </c>
      <c r="AB256" s="120"/>
      <c r="AC256" s="120">
        <f>ROUND((AC251-AC252)*AC254,0)</f>
        <v>51517</v>
      </c>
      <c r="AD256" s="120"/>
      <c r="AE256" s="120">
        <f>ROUND((AE251-AE252)*AE254,0)</f>
        <v>0</v>
      </c>
      <c r="AF256" s="120"/>
      <c r="AG256" s="120">
        <f>ROUND((AG251-AG252)*AG254,0)</f>
        <v>0</v>
      </c>
      <c r="AH256" s="120"/>
      <c r="AI256" s="120">
        <f>ROUND((AI251-AI252)*AI254,0)</f>
        <v>0</v>
      </c>
      <c r="AJ256" s="120"/>
      <c r="AK256" s="120">
        <f>ROUND((AK251-AK252)*AK254,0)</f>
        <v>0</v>
      </c>
      <c r="AL256" s="72"/>
      <c r="AM256" s="120">
        <f>ROUND((AM251-AM252)*AM254,0)</f>
        <v>0</v>
      </c>
      <c r="AN256" s="72"/>
      <c r="AO256" s="120">
        <f>ROUND((AO251-AO252)*AO254,0)</f>
        <v>0</v>
      </c>
      <c r="AP256" s="72"/>
      <c r="AQ256" s="120">
        <f>ROUND((AQ251-AQ252)*AQ254,0)</f>
        <v>0</v>
      </c>
      <c r="AR256" s="72"/>
      <c r="AS256" s="120">
        <f>ROUND((AS251-AS252)*AS254,0)</f>
        <v>0</v>
      </c>
      <c r="AT256" s="72"/>
      <c r="AU256" s="120">
        <f>ROUND((AU251-AU252)*AU254,0)</f>
        <v>0</v>
      </c>
      <c r="AV256" s="72"/>
      <c r="AW256" s="120">
        <f>ROUND((AW251-AW252)*AW254,0)</f>
        <v>0</v>
      </c>
      <c r="AX256" s="72"/>
      <c r="AY256" s="120">
        <f>ROUND((AY251-AY252)*AY254,0)</f>
        <v>0</v>
      </c>
      <c r="AZ256" s="72"/>
      <c r="BA256" s="120">
        <f>ROUND((BA251-BA252)*BA254,0)</f>
        <v>0</v>
      </c>
      <c r="BB256" s="72"/>
      <c r="BC256" s="72"/>
      <c r="BD256" s="72"/>
      <c r="BE256" s="72"/>
      <c r="BF256" s="72"/>
    </row>
    <row r="257" spans="1:258" x14ac:dyDescent="0.3">
      <c r="A257" s="72"/>
      <c r="B257" s="85" t="s">
        <v>2449</v>
      </c>
      <c r="C257" s="72"/>
      <c r="D257" s="72"/>
      <c r="E257" s="74">
        <f>IF(E$114=$B250,E252,0)</f>
        <v>0</v>
      </c>
      <c r="F257" s="120"/>
      <c r="G257" s="74">
        <f>IF(G$114=$B250,G252,0)</f>
        <v>0</v>
      </c>
      <c r="I257" s="74">
        <f>IF(I$114=$B250,I252,0)</f>
        <v>0</v>
      </c>
      <c r="K257" s="74">
        <f>IF(K$114=$B250,K252,0)</f>
        <v>0</v>
      </c>
      <c r="L257" s="120"/>
      <c r="M257" s="74">
        <f>IF(M$114=$B250,M252,0)</f>
        <v>0</v>
      </c>
      <c r="N257" s="120"/>
      <c r="O257" s="74">
        <f>IF(O$114=$B250,O252,0)</f>
        <v>0</v>
      </c>
      <c r="P257" s="120"/>
      <c r="Q257" s="74">
        <f>IF(Q$114=$B250,Q252,0)</f>
        <v>0</v>
      </c>
      <c r="R257" s="120"/>
      <c r="S257" s="74">
        <f>IF(S$114=$B250,S252,0)</f>
        <v>0</v>
      </c>
      <c r="T257" s="120"/>
      <c r="U257" s="74">
        <f>IF(U$114=$B250,U252,0)</f>
        <v>0</v>
      </c>
      <c r="V257" s="120"/>
      <c r="W257" s="74">
        <f>IF(W$114=$B250,W252,0)</f>
        <v>0</v>
      </c>
      <c r="X257" s="120"/>
      <c r="Y257" s="74">
        <f>IF(Y$114=$B250,Y252,0)</f>
        <v>0</v>
      </c>
      <c r="Z257" s="120"/>
      <c r="AA257" s="74">
        <f>IF(AA$114=$B250,AA252,0)</f>
        <v>0</v>
      </c>
      <c r="AB257" s="120"/>
      <c r="AC257" s="74">
        <f>IF(AC$114=$B250,AC252,0)</f>
        <v>1373776</v>
      </c>
      <c r="AD257" s="120"/>
      <c r="AE257" s="74">
        <f>IF(AE$114=$B250,AE252,0)</f>
        <v>0</v>
      </c>
      <c r="AF257" s="120"/>
      <c r="AG257" s="74">
        <f>IF(AG$114=$B250,AG252,0)</f>
        <v>0</v>
      </c>
      <c r="AH257" s="120"/>
      <c r="AI257" s="74">
        <f>IF(AI$114=$B250,AI252,0)</f>
        <v>0</v>
      </c>
      <c r="AJ257" s="120"/>
      <c r="AK257" s="74">
        <f>IF(AK$114=$B250,AK252,0)</f>
        <v>0</v>
      </c>
      <c r="AL257" s="72"/>
      <c r="AM257" s="74">
        <f>IF(AM$114=$B250,AM252,0)</f>
        <v>0</v>
      </c>
      <c r="AN257" s="72"/>
      <c r="AO257" s="74">
        <f>IF(AO$114=$B250,AO252,0)</f>
        <v>0</v>
      </c>
      <c r="AP257" s="72"/>
      <c r="AQ257" s="74">
        <f>IF(AQ$114=$B250,AQ252,0)</f>
        <v>0</v>
      </c>
      <c r="AR257" s="72"/>
      <c r="AS257" s="74">
        <f>IF(AS$114=$B250,AS252,0)</f>
        <v>0</v>
      </c>
      <c r="AT257" s="72"/>
      <c r="AU257" s="74">
        <f>IF(AU$114=$B250,AU252,0)</f>
        <v>0</v>
      </c>
      <c r="AV257" s="72"/>
      <c r="AW257" s="74">
        <f>IF(AW$114=$B250,AW252,0)</f>
        <v>0</v>
      </c>
      <c r="AX257" s="72"/>
      <c r="AY257" s="74">
        <f>IF(AY$114=$B250,AY252,0)</f>
        <v>0</v>
      </c>
      <c r="AZ257" s="72"/>
      <c r="BA257" s="74">
        <f>IF(BA$114=$B250,BA252,0)</f>
        <v>0</v>
      </c>
      <c r="BB257" s="72"/>
      <c r="BC257" s="72"/>
      <c r="BD257" s="72"/>
      <c r="BE257" s="72"/>
      <c r="BF257" s="72"/>
    </row>
    <row r="258" spans="1:258" ht="13.5" thickBot="1" x14ac:dyDescent="0.35">
      <c r="A258" s="72"/>
      <c r="B258" s="85" t="str">
        <f>"Total Tax Depreciation  -  "&amp;B250</f>
        <v>Total Tax Depreciation  -  2013</v>
      </c>
      <c r="C258" s="72"/>
      <c r="D258" s="72"/>
      <c r="E258" s="126">
        <f>E256+E257</f>
        <v>0</v>
      </c>
      <c r="F258" s="120"/>
      <c r="G258" s="126">
        <f>G256+G257</f>
        <v>0</v>
      </c>
      <c r="I258" s="126">
        <f>I256+I257</f>
        <v>0</v>
      </c>
      <c r="K258" s="126">
        <f>K256+K257</f>
        <v>0</v>
      </c>
      <c r="L258" s="120"/>
      <c r="M258" s="126">
        <f>M256+M257</f>
        <v>165380</v>
      </c>
      <c r="N258" s="120"/>
      <c r="O258" s="126">
        <f>O256+O257</f>
        <v>193257</v>
      </c>
      <c r="P258" s="120"/>
      <c r="Q258" s="126">
        <f>Q256+Q257</f>
        <v>14626296</v>
      </c>
      <c r="R258" s="120"/>
      <c r="S258" s="126">
        <f>S256+S257</f>
        <v>15403</v>
      </c>
      <c r="T258" s="120"/>
      <c r="U258" s="126">
        <f>U256+U257</f>
        <v>338311</v>
      </c>
      <c r="V258" s="120"/>
      <c r="W258" s="126">
        <f>W256+W257</f>
        <v>-2614</v>
      </c>
      <c r="X258" s="120"/>
      <c r="Y258" s="126">
        <f>Y256+Y257</f>
        <v>0</v>
      </c>
      <c r="Z258" s="120"/>
      <c r="AA258" s="126">
        <f>AA256+AA257</f>
        <v>31530</v>
      </c>
      <c r="AB258" s="120"/>
      <c r="AC258" s="126">
        <f>AC256+AC257</f>
        <v>1425293</v>
      </c>
      <c r="AD258" s="120"/>
      <c r="AE258" s="126">
        <f>AE256+AE257</f>
        <v>0</v>
      </c>
      <c r="AF258" s="120"/>
      <c r="AG258" s="126">
        <f>AG256+AG257</f>
        <v>0</v>
      </c>
      <c r="AH258" s="120"/>
      <c r="AI258" s="126">
        <f>AI256+AI257</f>
        <v>0</v>
      </c>
      <c r="AJ258" s="120"/>
      <c r="AK258" s="126">
        <f>AK256+AK257</f>
        <v>0</v>
      </c>
      <c r="AL258" s="72"/>
      <c r="AM258" s="126">
        <f>AM256+AM257</f>
        <v>0</v>
      </c>
      <c r="AN258" s="72"/>
      <c r="AO258" s="126">
        <f>AO256+AO257</f>
        <v>0</v>
      </c>
      <c r="AP258" s="72"/>
      <c r="AQ258" s="126">
        <f>AQ256+AQ257</f>
        <v>0</v>
      </c>
      <c r="AR258" s="72"/>
      <c r="AS258" s="126">
        <f>AS256+AS257</f>
        <v>0</v>
      </c>
      <c r="AT258" s="72"/>
      <c r="AU258" s="126">
        <f>AU256+AU257</f>
        <v>0</v>
      </c>
      <c r="AV258" s="72"/>
      <c r="AW258" s="126">
        <f>AW256+AW257</f>
        <v>0</v>
      </c>
      <c r="AX258" s="72"/>
      <c r="AY258" s="126">
        <f>AY256+AY257</f>
        <v>0</v>
      </c>
      <c r="AZ258" s="72"/>
      <c r="BA258" s="126">
        <f>BA256+BA257</f>
        <v>0</v>
      </c>
      <c r="BB258" s="72"/>
      <c r="BC258" s="72"/>
      <c r="BD258" s="72"/>
      <c r="BE258" s="72"/>
      <c r="BF258" s="72"/>
      <c r="BG258" s="103"/>
    </row>
    <row r="259" spans="1:258" ht="13.5" thickTop="1" x14ac:dyDescent="0.3">
      <c r="A259" s="72"/>
      <c r="B259" s="72"/>
      <c r="C259" s="72"/>
      <c r="D259" s="72"/>
      <c r="E259" s="125"/>
      <c r="F259" s="120"/>
      <c r="G259" s="125"/>
      <c r="I259" s="125"/>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0"/>
      <c r="AL259" s="72"/>
      <c r="AM259" s="120"/>
      <c r="AN259" s="72"/>
      <c r="AO259" s="120"/>
      <c r="AP259" s="72"/>
      <c r="AQ259" s="120"/>
      <c r="AR259" s="72"/>
      <c r="AS259" s="120"/>
      <c r="AT259" s="72"/>
      <c r="AU259" s="120"/>
      <c r="AV259" s="72"/>
      <c r="AW259" s="120"/>
      <c r="AX259" s="72"/>
      <c r="AY259" s="120"/>
      <c r="AZ259" s="72"/>
      <c r="BA259" s="120"/>
      <c r="BB259" s="72"/>
      <c r="BC259" s="72"/>
      <c r="BD259" s="72"/>
      <c r="BE259" s="72"/>
      <c r="BF259" s="72"/>
    </row>
    <row r="260" spans="1:258" x14ac:dyDescent="0.3">
      <c r="A260" s="72"/>
      <c r="B260" s="72"/>
      <c r="C260" s="72"/>
      <c r="D260" s="72"/>
      <c r="E260" s="125"/>
      <c r="F260" s="120"/>
      <c r="G260" s="125"/>
      <c r="I260" s="125"/>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0"/>
      <c r="AL260" s="72"/>
      <c r="AM260" s="120"/>
      <c r="AN260" s="72"/>
      <c r="AO260" s="120"/>
      <c r="AP260" s="72"/>
      <c r="AQ260" s="120"/>
      <c r="AR260" s="72"/>
      <c r="AS260" s="120"/>
      <c r="AT260" s="72"/>
      <c r="AU260" s="120"/>
      <c r="AV260" s="72"/>
      <c r="AW260" s="120"/>
      <c r="AX260" s="72"/>
      <c r="AY260" s="120"/>
      <c r="AZ260" s="72"/>
      <c r="BA260" s="120"/>
      <c r="BB260" s="72"/>
      <c r="BC260" s="72"/>
      <c r="BD260" s="72"/>
      <c r="BE260" s="72"/>
      <c r="BF260" s="72"/>
    </row>
    <row r="261" spans="1:258" x14ac:dyDescent="0.3">
      <c r="A261" s="72"/>
      <c r="B261" s="119">
        <v>2014</v>
      </c>
      <c r="C261" s="72"/>
      <c r="D261" s="72"/>
      <c r="E261" s="127"/>
      <c r="F261" s="120"/>
      <c r="G261" s="127"/>
      <c r="I261" s="127"/>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0"/>
      <c r="AL261" s="72"/>
      <c r="AM261" s="120"/>
      <c r="AN261" s="72"/>
      <c r="AO261" s="120"/>
      <c r="AP261" s="72"/>
      <c r="AQ261" s="120"/>
      <c r="AR261" s="72"/>
      <c r="AS261" s="120"/>
      <c r="AT261" s="72"/>
      <c r="AU261" s="120"/>
      <c r="AV261" s="72"/>
      <c r="AW261" s="120"/>
      <c r="AX261" s="72"/>
      <c r="AY261" s="120"/>
      <c r="AZ261" s="72"/>
      <c r="BA261" s="120"/>
      <c r="BB261" s="72"/>
      <c r="BC261" s="72"/>
      <c r="BD261" s="72"/>
      <c r="BE261" s="72"/>
      <c r="BF261" s="72"/>
    </row>
    <row r="262" spans="1:258" x14ac:dyDescent="0.3">
      <c r="A262" s="72"/>
      <c r="B262" s="85" t="s">
        <v>2408</v>
      </c>
      <c r="C262" s="72"/>
      <c r="D262" s="72"/>
      <c r="E262" s="120">
        <f>IF(E$114&lt;=$B261,E$24,0)</f>
        <v>0</v>
      </c>
      <c r="F262" s="120"/>
      <c r="G262" s="120">
        <f>IF(G$114&lt;=$B261,G$24,0)</f>
        <v>0</v>
      </c>
      <c r="I262" s="120">
        <f>IF(I$114&lt;=$B261,I$24,0)</f>
        <v>0</v>
      </c>
      <c r="K262" s="120">
        <f>IF(K$114&lt;=$B261,K$24,0)</f>
        <v>0</v>
      </c>
      <c r="L262" s="120"/>
      <c r="M262" s="120">
        <f>IF(M$114&lt;=$B261,M$24,0)</f>
        <v>3706400.915</v>
      </c>
      <c r="N262" s="120"/>
      <c r="O262" s="120">
        <f>IF(O$114&lt;=$B261,O$24,0)</f>
        <v>4273710.8949999996</v>
      </c>
      <c r="P262" s="120"/>
      <c r="Q262" s="120">
        <f>IF(Q$114&lt;=$B261,Q$24,0)</f>
        <v>299228647.71000004</v>
      </c>
      <c r="R262" s="120"/>
      <c r="S262" s="120">
        <f>IF(S$114&lt;=$B261,S$24,0)</f>
        <v>582899.13500000001</v>
      </c>
      <c r="T262" s="120"/>
      <c r="U262" s="120">
        <f>IF(U$114&lt;=$B261,U$24,0)</f>
        <v>11843540.959999999</v>
      </c>
      <c r="V262" s="120"/>
      <c r="W262" s="120">
        <f>IF(W$114&lt;=$B261,W$24,0)</f>
        <v>-84640.994999999937</v>
      </c>
      <c r="X262" s="120"/>
      <c r="Y262" s="120">
        <f>IF(Y$114&lt;=$B261,Y$24,0)</f>
        <v>3236832.7199999993</v>
      </c>
      <c r="Z262" s="120"/>
      <c r="AA262" s="120">
        <f>IF(AA$114&lt;=$B261,AA$24,0)</f>
        <v>873518.76000000013</v>
      </c>
      <c r="AB262" s="120"/>
      <c r="AC262" s="120">
        <f>IF(AC$114&lt;=$B261,AC$24,0)</f>
        <v>2747552.9049999993</v>
      </c>
      <c r="AD262" s="120"/>
      <c r="AE262" s="120">
        <f>IF(AE$114&lt;=$B261,AE$24,0)</f>
        <v>722165.79999999981</v>
      </c>
      <c r="AF262" s="120"/>
      <c r="AG262" s="120">
        <f>IF(AG$114&lt;=$B261,AG$24,0)</f>
        <v>0</v>
      </c>
      <c r="AH262" s="120"/>
      <c r="AI262" s="120">
        <f>IF(AI$114&lt;=$B261,AI$24,0)</f>
        <v>0</v>
      </c>
      <c r="AJ262" s="120"/>
      <c r="AK262" s="120">
        <f>IF(AK$114&lt;=$B261,AK$24,0)</f>
        <v>0</v>
      </c>
      <c r="AL262" s="72"/>
      <c r="AM262" s="120">
        <f>IF(AM$114&lt;=$B261,AM$24,0)</f>
        <v>0</v>
      </c>
      <c r="AN262" s="72"/>
      <c r="AO262" s="120">
        <f>IF(AO$114&lt;=$B261,AO$24,0)</f>
        <v>0</v>
      </c>
      <c r="AP262" s="72"/>
      <c r="AQ262" s="120">
        <f>IF(AQ$114&lt;=$B261,AQ$24,0)</f>
        <v>0</v>
      </c>
      <c r="AR262" s="72"/>
      <c r="AS262" s="120">
        <f>IF(AS$114&lt;=$B261,AS$24,0)</f>
        <v>0</v>
      </c>
      <c r="AT262" s="72"/>
      <c r="AU262" s="120">
        <f>IF(AU$114&lt;=$B261,AU$24,0)</f>
        <v>0</v>
      </c>
      <c r="AV262" s="72"/>
      <c r="AW262" s="120">
        <f>IF(AW$114&lt;=$B261,AW$24,0)</f>
        <v>0</v>
      </c>
      <c r="AX262" s="72"/>
      <c r="AY262" s="120">
        <f>IF(AY$114&lt;=$B261,AY$24,0)</f>
        <v>0</v>
      </c>
      <c r="AZ262" s="72"/>
      <c r="BA262" s="120">
        <f>IF(BA$114&lt;=$B261,BA$24,0)</f>
        <v>0</v>
      </c>
      <c r="BB262" s="72"/>
      <c r="BC262" s="72"/>
      <c r="BD262" s="72"/>
      <c r="BE262" s="72"/>
      <c r="BF262" s="72"/>
    </row>
    <row r="263" spans="1:258" x14ac:dyDescent="0.3">
      <c r="A263" s="72"/>
      <c r="B263" s="85" t="s">
        <v>2445</v>
      </c>
      <c r="C263" s="72"/>
      <c r="D263" s="72"/>
      <c r="E263" s="121">
        <f>ROUND(E262*E$12,0)</f>
        <v>0</v>
      </c>
      <c r="F263" s="120"/>
      <c r="G263" s="121">
        <f>ROUND(G262*G$12,0)</f>
        <v>0</v>
      </c>
      <c r="I263" s="121">
        <f>ROUND(I262*I$12,0)</f>
        <v>0</v>
      </c>
      <c r="K263" s="121">
        <f>ROUND(K262*K$12,0)</f>
        <v>0</v>
      </c>
      <c r="L263" s="120"/>
      <c r="M263" s="121">
        <f>ROUND(M262*M$12,0)</f>
        <v>0</v>
      </c>
      <c r="N263" s="120"/>
      <c r="O263" s="121">
        <f>ROUND(O262*O$12,0)</f>
        <v>0</v>
      </c>
      <c r="P263" s="120"/>
      <c r="Q263" s="121">
        <f>ROUND(Q262*Q$12,0)</f>
        <v>0</v>
      </c>
      <c r="R263" s="120"/>
      <c r="S263" s="121">
        <f>ROUND(S262*S$12,0)</f>
        <v>291450</v>
      </c>
      <c r="T263" s="120"/>
      <c r="U263" s="121">
        <f>ROUND(U262*U$12,0)</f>
        <v>5921770</v>
      </c>
      <c r="V263" s="120"/>
      <c r="W263" s="121">
        <f>ROUND(W262*W$12,0)</f>
        <v>-42320</v>
      </c>
      <c r="X263" s="120"/>
      <c r="Y263" s="121">
        <f>ROUND(Y262*Y$12,0)</f>
        <v>3236833</v>
      </c>
      <c r="Z263" s="120"/>
      <c r="AA263" s="121">
        <f>ROUND(AA262*AA$12,0)</f>
        <v>436759</v>
      </c>
      <c r="AB263" s="120"/>
      <c r="AC263" s="121">
        <f>ROUND(AC262*AC$12,0)</f>
        <v>1373776</v>
      </c>
      <c r="AD263" s="120"/>
      <c r="AE263" s="121">
        <f>ROUND(AE262*AE$12,0)</f>
        <v>361083</v>
      </c>
      <c r="AF263" s="120"/>
      <c r="AG263" s="121">
        <f>ROUND(AG262*AG$12,0)</f>
        <v>0</v>
      </c>
      <c r="AH263" s="120"/>
      <c r="AI263" s="121">
        <f>ROUND(AI262*AI$12,0)</f>
        <v>0</v>
      </c>
      <c r="AJ263" s="120"/>
      <c r="AK263" s="121">
        <f>ROUND(AK262*AK$12,0)</f>
        <v>0</v>
      </c>
      <c r="AL263" s="72"/>
      <c r="AM263" s="121">
        <f>ROUND(AM262*AM$12,0)</f>
        <v>0</v>
      </c>
      <c r="AN263" s="72"/>
      <c r="AO263" s="121">
        <f>ROUND(AO262*AO$12,0)</f>
        <v>0</v>
      </c>
      <c r="AP263" s="72"/>
      <c r="AQ263" s="121">
        <f>ROUND(AQ262*AQ$12,0)</f>
        <v>0</v>
      </c>
      <c r="AR263" s="72"/>
      <c r="AS263" s="121">
        <f>ROUND(AS262*AS$12,0)</f>
        <v>0</v>
      </c>
      <c r="AT263" s="72"/>
      <c r="AU263" s="121">
        <f>ROUND(AU262*AU$12,0)</f>
        <v>0</v>
      </c>
      <c r="AV263" s="72"/>
      <c r="AW263" s="121">
        <f>ROUND(AW262*AW$12,0)</f>
        <v>0</v>
      </c>
      <c r="AX263" s="72"/>
      <c r="AY263" s="121">
        <f>ROUND(AY262*AY$12,0)</f>
        <v>0</v>
      </c>
      <c r="AZ263" s="72"/>
      <c r="BA263" s="121">
        <f>ROUND(BA262*BA$12,0)</f>
        <v>0</v>
      </c>
      <c r="BB263" s="72"/>
      <c r="BC263" s="72"/>
      <c r="BD263" s="72"/>
      <c r="BE263" s="72"/>
      <c r="BF263" s="72"/>
    </row>
    <row r="264" spans="1:258" s="109" customFormat="1" x14ac:dyDescent="0.3">
      <c r="A264" s="72"/>
      <c r="B264" s="85" t="s">
        <v>2446</v>
      </c>
      <c r="C264" s="72"/>
      <c r="D264" s="72"/>
      <c r="E264" s="120">
        <f>E262-E263</f>
        <v>0</v>
      </c>
      <c r="F264" s="120"/>
      <c r="G264" s="120">
        <f>G262-G263</f>
        <v>0</v>
      </c>
      <c r="H264" s="74"/>
      <c r="I264" s="120">
        <f>I262-I263</f>
        <v>0</v>
      </c>
      <c r="J264" s="74"/>
      <c r="K264" s="120">
        <f>K262-K263</f>
        <v>0</v>
      </c>
      <c r="L264" s="120"/>
      <c r="M264" s="120">
        <f>M262-M263</f>
        <v>3706400.915</v>
      </c>
      <c r="N264" s="120"/>
      <c r="O264" s="120">
        <f>O262-O263</f>
        <v>4273710.8949999996</v>
      </c>
      <c r="P264" s="120"/>
      <c r="Q264" s="120">
        <f>Q262-Q263</f>
        <v>299228647.71000004</v>
      </c>
      <c r="R264" s="120"/>
      <c r="S264" s="120">
        <f>S262-S263</f>
        <v>291449.13500000001</v>
      </c>
      <c r="T264" s="120"/>
      <c r="U264" s="120">
        <f>U262-U263</f>
        <v>5921770.959999999</v>
      </c>
      <c r="V264" s="120"/>
      <c r="W264" s="120">
        <f>W262-W263</f>
        <v>-42320.994999999937</v>
      </c>
      <c r="X264" s="120"/>
      <c r="Y264" s="120">
        <f>Y262-Y263</f>
        <v>-0.28000000072643161</v>
      </c>
      <c r="Z264" s="120"/>
      <c r="AA264" s="120">
        <f>AA262-AA263</f>
        <v>436759.76000000013</v>
      </c>
      <c r="AB264" s="120"/>
      <c r="AC264" s="120">
        <f>AC262-AC263</f>
        <v>1373776.9049999993</v>
      </c>
      <c r="AD264" s="120"/>
      <c r="AE264" s="120">
        <f>AE262-AE263</f>
        <v>361082.79999999981</v>
      </c>
      <c r="AF264" s="120"/>
      <c r="AG264" s="120">
        <f>AG262-AG263</f>
        <v>0</v>
      </c>
      <c r="AH264" s="120"/>
      <c r="AI264" s="120">
        <f>AI262-AI263</f>
        <v>0</v>
      </c>
      <c r="AJ264" s="120"/>
      <c r="AK264" s="120">
        <f>AK262-AK263</f>
        <v>0</v>
      </c>
      <c r="AL264" s="72"/>
      <c r="AM264" s="120">
        <f>AM262-AM263</f>
        <v>0</v>
      </c>
      <c r="AN264" s="72"/>
      <c r="AO264" s="120">
        <f>AO262-AO263</f>
        <v>0</v>
      </c>
      <c r="AP264" s="72"/>
      <c r="AQ264" s="120">
        <f>AQ262-AQ263</f>
        <v>0</v>
      </c>
      <c r="AR264" s="72"/>
      <c r="AS264" s="120">
        <f>AS262-AS263</f>
        <v>0</v>
      </c>
      <c r="AT264" s="72"/>
      <c r="AU264" s="120">
        <f>AU262-AU263</f>
        <v>0</v>
      </c>
      <c r="AV264" s="72"/>
      <c r="AW264" s="120">
        <f>AW262-AW263</f>
        <v>0</v>
      </c>
      <c r="AX264" s="72"/>
      <c r="AY264" s="120">
        <f>AY262-AY263</f>
        <v>0</v>
      </c>
      <c r="AZ264" s="72"/>
      <c r="BA264" s="120">
        <f>BA262-BA263</f>
        <v>0</v>
      </c>
      <c r="BB264" s="72"/>
      <c r="BC264" s="72"/>
      <c r="BD264" s="72"/>
      <c r="BE264" s="72"/>
      <c r="BF264" s="72"/>
      <c r="BG264" s="74"/>
      <c r="BH264" s="74"/>
      <c r="BI264" s="74"/>
      <c r="BJ264" s="72"/>
      <c r="BK264" s="72"/>
      <c r="BL264" s="72"/>
      <c r="BM264" s="72"/>
      <c r="BN264" s="72"/>
      <c r="BO264" s="72"/>
      <c r="BP264" s="72"/>
      <c r="BQ264" s="72"/>
      <c r="BR264" s="72"/>
      <c r="BS264" s="72"/>
      <c r="BT264" s="72"/>
      <c r="BU264" s="72"/>
      <c r="BV264" s="72"/>
      <c r="BW264" s="72"/>
      <c r="BX264" s="72"/>
      <c r="BY264" s="72"/>
      <c r="BZ264" s="72"/>
      <c r="CA264" s="72"/>
      <c r="CB264" s="72"/>
      <c r="CC264" s="72"/>
      <c r="CD264" s="72"/>
      <c r="CE264" s="72"/>
      <c r="CF264" s="72"/>
      <c r="CG264" s="72"/>
      <c r="CH264" s="72"/>
      <c r="CI264" s="72"/>
      <c r="CJ264" s="72"/>
      <c r="CK264" s="72"/>
      <c r="CL264" s="72"/>
      <c r="CM264" s="72"/>
      <c r="CN264" s="72"/>
      <c r="CO264" s="72"/>
      <c r="CP264" s="72"/>
      <c r="CQ264" s="72"/>
      <c r="CR264" s="72"/>
      <c r="CS264" s="72"/>
      <c r="CT264" s="72"/>
      <c r="CU264" s="72"/>
      <c r="CV264" s="72"/>
      <c r="CW264" s="72"/>
      <c r="CX264" s="72"/>
      <c r="CY264" s="72"/>
      <c r="CZ264" s="72"/>
      <c r="DA264" s="72"/>
      <c r="DB264" s="72"/>
      <c r="DC264" s="72"/>
      <c r="DD264" s="72"/>
      <c r="DE264" s="72"/>
      <c r="DF264" s="72"/>
      <c r="DG264" s="72"/>
      <c r="DH264" s="72"/>
      <c r="DI264" s="72"/>
      <c r="DJ264" s="72"/>
      <c r="DK264" s="72"/>
      <c r="DL264" s="72"/>
      <c r="DM264" s="72"/>
      <c r="DN264" s="72"/>
      <c r="DO264" s="72"/>
      <c r="DP264" s="72"/>
      <c r="DQ264" s="72"/>
      <c r="DR264" s="72"/>
      <c r="DS264" s="72"/>
      <c r="DT264" s="72"/>
      <c r="DU264" s="72"/>
      <c r="DV264" s="72"/>
      <c r="DW264" s="72"/>
      <c r="DX264" s="72"/>
      <c r="DY264" s="72"/>
      <c r="DZ264" s="72"/>
      <c r="EA264" s="72"/>
      <c r="EB264" s="72"/>
      <c r="EC264" s="72"/>
      <c r="ED264" s="72"/>
      <c r="EE264" s="72"/>
      <c r="EF264" s="72"/>
      <c r="EG264" s="72"/>
      <c r="EH264" s="72"/>
      <c r="EI264" s="72"/>
      <c r="EJ264" s="72"/>
      <c r="EK264" s="72"/>
      <c r="EL264" s="72"/>
      <c r="EM264" s="72"/>
      <c r="EN264" s="72"/>
      <c r="EO264" s="72"/>
      <c r="EP264" s="72"/>
      <c r="EQ264" s="72"/>
      <c r="ER264" s="72"/>
      <c r="ES264" s="72"/>
      <c r="ET264" s="72"/>
      <c r="EU264" s="72"/>
      <c r="EV264" s="72"/>
      <c r="EW264" s="72"/>
      <c r="EX264" s="72"/>
      <c r="EY264" s="72"/>
      <c r="EZ264" s="72"/>
      <c r="FA264" s="72"/>
      <c r="FB264" s="72"/>
      <c r="FC264" s="72"/>
      <c r="FD264" s="72"/>
      <c r="FE264" s="72"/>
      <c r="FF264" s="72"/>
      <c r="FG264" s="72"/>
      <c r="FH264" s="72"/>
      <c r="FI264" s="72"/>
      <c r="FJ264" s="72"/>
      <c r="FK264" s="72"/>
      <c r="FL264" s="72"/>
      <c r="FM264" s="72"/>
      <c r="FN264" s="72"/>
      <c r="FO264" s="72"/>
      <c r="FP264" s="72"/>
      <c r="FQ264" s="72"/>
      <c r="FR264" s="72"/>
      <c r="FS264" s="72"/>
      <c r="FT264" s="72"/>
      <c r="FU264" s="72"/>
      <c r="FV264" s="72"/>
      <c r="FW264" s="72"/>
      <c r="FX264" s="72"/>
      <c r="FY264" s="72"/>
      <c r="FZ264" s="72"/>
      <c r="GA264" s="72"/>
      <c r="GB264" s="72"/>
      <c r="GC264" s="72"/>
      <c r="GD264" s="72"/>
      <c r="GE264" s="72"/>
      <c r="GF264" s="72"/>
      <c r="GG264" s="72"/>
      <c r="GH264" s="72"/>
      <c r="GI264" s="72"/>
      <c r="GJ264" s="72"/>
      <c r="GK264" s="72"/>
      <c r="GL264" s="72"/>
      <c r="GM264" s="72"/>
      <c r="GN264" s="72"/>
      <c r="GO264" s="72"/>
      <c r="GP264" s="72"/>
      <c r="GQ264" s="72"/>
      <c r="GR264" s="72"/>
      <c r="GS264" s="72"/>
      <c r="GT264" s="72"/>
      <c r="GU264" s="72"/>
      <c r="GV264" s="72"/>
      <c r="GW264" s="72"/>
      <c r="GX264" s="72"/>
      <c r="GY264" s="72"/>
      <c r="GZ264" s="72"/>
      <c r="HA264" s="72"/>
      <c r="HB264" s="72"/>
      <c r="HC264" s="72"/>
      <c r="HD264" s="72"/>
      <c r="HE264" s="72"/>
      <c r="HF264" s="72"/>
      <c r="HG264" s="72"/>
      <c r="HH264" s="72"/>
      <c r="HI264" s="72"/>
      <c r="HJ264" s="72"/>
      <c r="HK264" s="72"/>
      <c r="HL264" s="72"/>
      <c r="HM264" s="72"/>
      <c r="HN264" s="72"/>
      <c r="HO264" s="72"/>
      <c r="HP264" s="72"/>
      <c r="HQ264" s="72"/>
      <c r="HR264" s="72"/>
      <c r="HS264" s="72"/>
      <c r="HT264" s="72"/>
      <c r="HU264" s="72"/>
      <c r="HV264" s="72"/>
      <c r="HW264" s="72"/>
      <c r="HX264" s="72"/>
      <c r="HY264" s="72"/>
      <c r="HZ264" s="72"/>
      <c r="IA264" s="72"/>
      <c r="IB264" s="72"/>
      <c r="IC264" s="72"/>
      <c r="ID264" s="72"/>
      <c r="IE264" s="72"/>
      <c r="IF264" s="72"/>
      <c r="IG264" s="72"/>
      <c r="IH264" s="72"/>
      <c r="II264" s="72"/>
      <c r="IJ264" s="72"/>
      <c r="IK264" s="72"/>
      <c r="IL264" s="72"/>
      <c r="IM264" s="72"/>
      <c r="IN264" s="72"/>
      <c r="IO264" s="72"/>
      <c r="IP264" s="72"/>
      <c r="IQ264" s="72"/>
      <c r="IR264" s="72"/>
      <c r="IS264" s="72"/>
      <c r="IT264" s="72"/>
      <c r="IU264" s="72"/>
      <c r="IV264" s="72"/>
      <c r="IW264" s="72"/>
      <c r="IX264" s="72"/>
    </row>
    <row r="265" spans="1:258" x14ac:dyDescent="0.3">
      <c r="A265" s="109"/>
      <c r="B265" s="122" t="s">
        <v>2447</v>
      </c>
      <c r="C265" s="109"/>
      <c r="D265" s="109"/>
      <c r="E265" s="123">
        <f>IF($B261-E$8&lt;0,0,LOOKUP($B261-(E$8-1),$C$399:$C$420,$E$399:$E$420))</f>
        <v>4.4609999999999997E-2</v>
      </c>
      <c r="F265" s="109"/>
      <c r="G265" s="123">
        <f>IF($B261-G$8&lt;0,0,LOOKUP($B261-(G$8-1),$C$399:$C$420,$E$399:$E$420))</f>
        <v>4.462E-2</v>
      </c>
      <c r="H265" s="124"/>
      <c r="I265" s="123">
        <f>IF($B261-I$8&lt;0,0,LOOKUP($B261-(I$8-1),$C$399:$C$420,$E$399:$E$420))</f>
        <v>4.4609999999999997E-2</v>
      </c>
      <c r="J265" s="124"/>
      <c r="K265" s="123">
        <f>IF($B261-K$8&lt;0,0,LOOKUP($B261-(K$8-1),$C$399:$C$420,$E$399:$E$420))</f>
        <v>4.462E-2</v>
      </c>
      <c r="L265" s="124"/>
      <c r="M265" s="123">
        <f>IF($B261-M$8&lt;0,0,LOOKUP($B261-(M$8-1),$C$399:$C$420,$E$399:$E$420))</f>
        <v>4.4609999999999997E-2</v>
      </c>
      <c r="N265" s="109"/>
      <c r="O265" s="123">
        <f>IF($B261-O$8&lt;0,0,LOOKUP($B261-(O$8-1),$C$399:$C$420,$E$399:$E$420))</f>
        <v>4.462E-2</v>
      </c>
      <c r="P265" s="124"/>
      <c r="Q265" s="123">
        <f>IF($B261-Q$8&lt;0,0,LOOKUP($B261-(Q$8-1),$C$399:$C$420,$E$399:$E$420))</f>
        <v>4.5220000000000003E-2</v>
      </c>
      <c r="R265" s="124"/>
      <c r="S265" s="123">
        <f>IF($B261-S$8&lt;0,0,LOOKUP($B261-(S$8-1),$C$399:$C$420,$E$399:$E$420))</f>
        <v>4.888E-2</v>
      </c>
      <c r="T265" s="124"/>
      <c r="U265" s="123">
        <f>IF($B261-U$8&lt;0,0,LOOKUP($B261-(U$8-1),$C$399:$C$420,$E$399:$E$420))</f>
        <v>5.2850000000000001E-2</v>
      </c>
      <c r="V265" s="124"/>
      <c r="W265" s="123">
        <f>IF($B261-W$8&lt;0,0,LOOKUP($B261-(W$8-1),$C$399:$C$420,$E$399:$E$420))</f>
        <v>5.713E-2</v>
      </c>
      <c r="X265" s="109"/>
      <c r="Y265" s="123">
        <f>IF($B261-Y$8&lt;0,0,LOOKUP($B261-(Y$8-1),$C$399:$C$420,$E$399:$E$420))</f>
        <v>6.1769999999999999E-2</v>
      </c>
      <c r="Z265" s="124"/>
      <c r="AA265" s="123">
        <f>IF($B261-AA$8&lt;0,0,LOOKUP($B261-(AA$8-1),$C$399:$C$420,$E$399:$E$420))</f>
        <v>6.6769999999999996E-2</v>
      </c>
      <c r="AB265" s="124"/>
      <c r="AC265" s="123">
        <f>IF($B261-AC$8&lt;0,0,LOOKUP($B261-(AC$8-1),$C$399:$C$420,$E$399:$E$420))</f>
        <v>7.2190000000000004E-2</v>
      </c>
      <c r="AD265" s="124"/>
      <c r="AE265" s="123">
        <f>IF($B261-AE$8&lt;0,0,LOOKUP($B261-(AE$8-1),$C$399:$C$420,$E$399:$E$420))</f>
        <v>3.7499999999999999E-2</v>
      </c>
      <c r="AF265" s="124"/>
      <c r="AG265" s="123">
        <f>IF($B261-AG$8&lt;0,0,LOOKUP($B261-(AG$8-1),$C$399:$C$420,$E$399:$E$420))</f>
        <v>0</v>
      </c>
      <c r="AH265" s="109"/>
      <c r="AI265" s="123">
        <f>IF($B261-AI$8&lt;0,0,LOOKUP($B261-(AI$8-1),$C$399:$C$420,$E$399:$E$420))</f>
        <v>0</v>
      </c>
      <c r="AJ265" s="109"/>
      <c r="AK265" s="123">
        <f>IF($B261-AK$8&lt;0,0,LOOKUP($B261-(AK$8-1),$C$399:$C$420,$E$399:$E$420))</f>
        <v>0</v>
      </c>
      <c r="AL265" s="109"/>
      <c r="AM265" s="123">
        <f>IF($B261-AM$8&lt;0,0,LOOKUP($B261-(AM$8-1),$C$399:$C$420,$E$399:$E$420))</f>
        <v>0</v>
      </c>
      <c r="AN265" s="109"/>
      <c r="AO265" s="123">
        <f>IF($B261-AO$8&lt;0,0,LOOKUP($B261-(AO$8-1),$C$399:$C$420,$E$399:$E$420))</f>
        <v>0</v>
      </c>
      <c r="AP265" s="109"/>
      <c r="AQ265" s="123">
        <f>IF($B261-AQ$8&lt;0,0,LOOKUP($B261-(AQ$8-1),$C$399:$C$420,$E$399:$E$420))</f>
        <v>0</v>
      </c>
      <c r="AR265" s="109"/>
      <c r="AS265" s="123">
        <f>IF($B261-AS$8&lt;0,0,LOOKUP($B261-(AS$8-1),$C$399:$C$420,$E$399:$E$420))</f>
        <v>0</v>
      </c>
      <c r="AT265" s="109"/>
      <c r="AU265" s="123">
        <f>IF($B261-AU$8&lt;0,0,LOOKUP($B261-(AU$8-1),$C$399:$C$420,$E$399:$E$420))</f>
        <v>0</v>
      </c>
      <c r="AV265" s="109"/>
      <c r="AW265" s="123">
        <f>IF($B261-AW$8&lt;0,0,LOOKUP($B261-(AW$8-1),$C$399:$C$420,$E$399:$E$420))</f>
        <v>0</v>
      </c>
      <c r="AX265" s="109"/>
      <c r="AY265" s="123">
        <f>IF($B261-AY$8&lt;0,0,LOOKUP($B261-(AY$8-1),$C$399:$C$420,$E$399:$E$420))</f>
        <v>0</v>
      </c>
      <c r="AZ265" s="109"/>
      <c r="BA265" s="123">
        <f>IF($B261-BA$8&lt;0,0,LOOKUP($B261-(BA$8-1),$C$399:$C$420,$E$399:$E$420))</f>
        <v>0</v>
      </c>
      <c r="BB265" s="109"/>
      <c r="BC265" s="109"/>
      <c r="BD265" s="109"/>
      <c r="BE265" s="109"/>
      <c r="BF265" s="109"/>
      <c r="BG265" s="124"/>
      <c r="BH265" s="124"/>
      <c r="BI265" s="124"/>
      <c r="BJ265" s="109"/>
      <c r="BK265" s="109"/>
      <c r="BL265" s="109"/>
      <c r="BM265" s="109"/>
      <c r="BN265" s="109"/>
      <c r="BO265" s="109"/>
      <c r="BP265" s="109"/>
      <c r="BQ265" s="109"/>
      <c r="BR265" s="109"/>
      <c r="BS265" s="109"/>
      <c r="BT265" s="109"/>
      <c r="BU265" s="109"/>
      <c r="BV265" s="109"/>
      <c r="BW265" s="109"/>
      <c r="BX265" s="109"/>
      <c r="BY265" s="109"/>
      <c r="BZ265" s="109"/>
      <c r="CA265" s="109"/>
      <c r="CB265" s="109"/>
      <c r="CC265" s="109"/>
      <c r="CD265" s="109"/>
      <c r="CE265" s="109"/>
      <c r="CF265" s="109"/>
      <c r="CG265" s="109"/>
      <c r="CH265" s="109"/>
      <c r="CI265" s="109"/>
      <c r="CJ265" s="109"/>
      <c r="CK265" s="109"/>
      <c r="CL265" s="109"/>
      <c r="CM265" s="109"/>
      <c r="CN265" s="109"/>
      <c r="CO265" s="109"/>
      <c r="CP265" s="109"/>
      <c r="CQ265" s="109"/>
      <c r="CR265" s="109"/>
      <c r="CS265" s="109"/>
      <c r="CT265" s="109"/>
      <c r="CU265" s="109"/>
      <c r="CV265" s="109"/>
      <c r="CW265" s="109"/>
      <c r="CX265" s="109"/>
      <c r="CY265" s="109"/>
      <c r="CZ265" s="109"/>
      <c r="DA265" s="109"/>
      <c r="DB265" s="109"/>
      <c r="DC265" s="109"/>
      <c r="DD265" s="109"/>
      <c r="DE265" s="109"/>
      <c r="DF265" s="109"/>
      <c r="DG265" s="109"/>
      <c r="DH265" s="109"/>
      <c r="DI265" s="109"/>
      <c r="DJ265" s="109"/>
      <c r="DK265" s="109"/>
      <c r="DL265" s="109"/>
      <c r="DM265" s="109"/>
      <c r="DN265" s="109"/>
      <c r="DO265" s="109"/>
      <c r="DP265" s="109"/>
      <c r="DQ265" s="109"/>
      <c r="DR265" s="109"/>
      <c r="DS265" s="109"/>
      <c r="DT265" s="109"/>
      <c r="DU265" s="109"/>
      <c r="DV265" s="109"/>
      <c r="DW265" s="109"/>
      <c r="DX265" s="109"/>
      <c r="DY265" s="109"/>
      <c r="DZ265" s="109"/>
      <c r="EA265" s="109"/>
      <c r="EB265" s="109"/>
      <c r="EC265" s="109"/>
      <c r="ED265" s="109"/>
      <c r="EE265" s="109"/>
      <c r="EF265" s="109"/>
      <c r="EG265" s="109"/>
      <c r="EH265" s="109"/>
      <c r="EI265" s="109"/>
      <c r="EJ265" s="109"/>
      <c r="EK265" s="109"/>
      <c r="EL265" s="109"/>
      <c r="EM265" s="109"/>
      <c r="EN265" s="109"/>
      <c r="EO265" s="109"/>
      <c r="EP265" s="109"/>
      <c r="EQ265" s="109"/>
      <c r="ER265" s="109"/>
      <c r="ES265" s="109"/>
      <c r="ET265" s="109"/>
      <c r="EU265" s="109"/>
      <c r="EV265" s="109"/>
      <c r="EW265" s="109"/>
      <c r="EX265" s="109"/>
      <c r="EY265" s="109"/>
      <c r="EZ265" s="109"/>
      <c r="FA265" s="109"/>
      <c r="FB265" s="109"/>
      <c r="FC265" s="109"/>
      <c r="FD265" s="109"/>
      <c r="FE265" s="109"/>
      <c r="FF265" s="109"/>
      <c r="FG265" s="109"/>
      <c r="FH265" s="109"/>
      <c r="FI265" s="109"/>
      <c r="FJ265" s="109"/>
      <c r="FK265" s="109"/>
      <c r="FL265" s="109"/>
      <c r="FM265" s="109"/>
      <c r="FN265" s="109"/>
      <c r="FO265" s="109"/>
      <c r="FP265" s="109"/>
      <c r="FQ265" s="109"/>
      <c r="FR265" s="109"/>
      <c r="FS265" s="109"/>
      <c r="FT265" s="109"/>
      <c r="FU265" s="109"/>
      <c r="FV265" s="109"/>
      <c r="FW265" s="109"/>
      <c r="FX265" s="109"/>
      <c r="FY265" s="109"/>
      <c r="FZ265" s="109"/>
      <c r="GA265" s="109"/>
      <c r="GB265" s="109"/>
      <c r="GC265" s="109"/>
      <c r="GD265" s="109"/>
      <c r="GE265" s="109"/>
      <c r="GF265" s="109"/>
      <c r="GG265" s="109"/>
      <c r="GH265" s="109"/>
      <c r="GI265" s="109"/>
      <c r="GJ265" s="109"/>
      <c r="GK265" s="109"/>
      <c r="GL265" s="109"/>
      <c r="GM265" s="109"/>
      <c r="GN265" s="109"/>
      <c r="GO265" s="109"/>
      <c r="GP265" s="109"/>
      <c r="GQ265" s="109"/>
      <c r="GR265" s="109"/>
      <c r="GS265" s="109"/>
      <c r="GT265" s="109"/>
      <c r="GU265" s="109"/>
      <c r="GV265" s="109"/>
      <c r="GW265" s="109"/>
      <c r="GX265" s="109"/>
      <c r="GY265" s="109"/>
      <c r="GZ265" s="109"/>
      <c r="HA265" s="109"/>
      <c r="HB265" s="109"/>
      <c r="HC265" s="109"/>
      <c r="HD265" s="109"/>
      <c r="HE265" s="109"/>
      <c r="HF265" s="109"/>
      <c r="HG265" s="109"/>
      <c r="HH265" s="109"/>
      <c r="HI265" s="109"/>
      <c r="HJ265" s="109"/>
      <c r="HK265" s="109"/>
      <c r="HL265" s="109"/>
      <c r="HM265" s="109"/>
      <c r="HN265" s="109"/>
      <c r="HO265" s="109"/>
      <c r="HP265" s="109"/>
      <c r="HQ265" s="109"/>
      <c r="HR265" s="109"/>
      <c r="HS265" s="109"/>
      <c r="HT265" s="109"/>
      <c r="HU265" s="109"/>
      <c r="HV265" s="109"/>
      <c r="HW265" s="109"/>
      <c r="HX265" s="109"/>
      <c r="HY265" s="109"/>
      <c r="HZ265" s="109"/>
      <c r="IA265" s="109"/>
      <c r="IB265" s="109"/>
      <c r="IC265" s="109"/>
      <c r="ID265" s="109"/>
      <c r="IE265" s="109"/>
      <c r="IF265" s="109"/>
      <c r="IG265" s="109"/>
      <c r="IH265" s="109"/>
      <c r="II265" s="109"/>
      <c r="IJ265" s="109"/>
      <c r="IK265" s="109"/>
      <c r="IL265" s="109"/>
      <c r="IM265" s="109"/>
      <c r="IN265" s="109"/>
      <c r="IO265" s="109"/>
      <c r="IP265" s="109"/>
      <c r="IQ265" s="109"/>
      <c r="IR265" s="109"/>
      <c r="IS265" s="109"/>
      <c r="IT265" s="109"/>
      <c r="IU265" s="109"/>
      <c r="IV265" s="109"/>
      <c r="IW265" s="109"/>
      <c r="IX265" s="109"/>
    </row>
    <row r="266" spans="1:258" x14ac:dyDescent="0.3">
      <c r="A266" s="72"/>
      <c r="B266" s="72"/>
      <c r="C266" s="72"/>
      <c r="D266" s="72"/>
      <c r="E266" s="125"/>
      <c r="F266" s="120"/>
      <c r="G266" s="125"/>
      <c r="I266" s="125"/>
      <c r="K266" s="125"/>
      <c r="L266" s="120"/>
      <c r="M266" s="125"/>
      <c r="N266" s="120"/>
      <c r="O266" s="125"/>
      <c r="P266" s="120"/>
      <c r="Q266" s="125"/>
      <c r="R266" s="120"/>
      <c r="S266" s="125"/>
      <c r="T266" s="120"/>
      <c r="U266" s="125"/>
      <c r="V266" s="120"/>
      <c r="W266" s="125"/>
      <c r="X266" s="120"/>
      <c r="Y266" s="125"/>
      <c r="Z266" s="120"/>
      <c r="AA266" s="125"/>
      <c r="AB266" s="120"/>
      <c r="AC266" s="125"/>
      <c r="AD266" s="120"/>
      <c r="AE266" s="125"/>
      <c r="AF266" s="120"/>
      <c r="AG266" s="125"/>
      <c r="AH266" s="120"/>
      <c r="AI266" s="125"/>
      <c r="AJ266" s="120"/>
      <c r="AK266" s="125"/>
      <c r="AL266" s="72"/>
      <c r="AM266" s="125"/>
      <c r="AN266" s="72"/>
      <c r="AO266" s="125"/>
      <c r="AP266" s="72"/>
      <c r="AQ266" s="125"/>
      <c r="AR266" s="72"/>
      <c r="AS266" s="125"/>
      <c r="AT266" s="72"/>
      <c r="AU266" s="125"/>
      <c r="AV266" s="72"/>
      <c r="AW266" s="125"/>
      <c r="AX266" s="72"/>
      <c r="AY266" s="125"/>
      <c r="AZ266" s="72"/>
      <c r="BA266" s="125"/>
      <c r="BB266" s="72"/>
      <c r="BC266" s="72"/>
      <c r="BD266" s="72"/>
      <c r="BE266" s="72"/>
      <c r="BF266" s="72"/>
    </row>
    <row r="267" spans="1:258" x14ac:dyDescent="0.3">
      <c r="A267" s="72"/>
      <c r="B267" s="85" t="s">
        <v>2448</v>
      </c>
      <c r="C267" s="72"/>
      <c r="D267" s="72"/>
      <c r="E267" s="120">
        <f>ROUND((E262-E263)*E265,0)</f>
        <v>0</v>
      </c>
      <c r="F267" s="120"/>
      <c r="G267" s="120">
        <f>ROUND((G262-G263)*G265,0)</f>
        <v>0</v>
      </c>
      <c r="I267" s="120">
        <f>ROUND((I262-I263)*I265,0)</f>
        <v>0</v>
      </c>
      <c r="K267" s="120">
        <f>ROUND((K262-K263)*K265,0)</f>
        <v>0</v>
      </c>
      <c r="L267" s="120"/>
      <c r="M267" s="120">
        <f>ROUND((M262-M263)*M265,0)</f>
        <v>165343</v>
      </c>
      <c r="N267" s="120"/>
      <c r="O267" s="120">
        <f>ROUND((O262-O263)*O265,0)</f>
        <v>190693</v>
      </c>
      <c r="P267" s="120"/>
      <c r="Q267" s="120">
        <f>ROUND((Q262-Q263)*Q265,0)</f>
        <v>13531119</v>
      </c>
      <c r="R267" s="120"/>
      <c r="S267" s="120">
        <f>ROUND((S262-S263)*S265,0)</f>
        <v>14246</v>
      </c>
      <c r="T267" s="120"/>
      <c r="U267" s="120">
        <f>ROUND((U262-U263)*U265,0)</f>
        <v>312966</v>
      </c>
      <c r="V267" s="120"/>
      <c r="W267" s="120">
        <f>ROUND((W262-W263)*W265,0)</f>
        <v>-2418</v>
      </c>
      <c r="X267" s="120"/>
      <c r="Y267" s="120">
        <f>ROUND((Y262-Y263)*Y265,0)</f>
        <v>0</v>
      </c>
      <c r="Z267" s="120"/>
      <c r="AA267" s="120">
        <f>ROUND((AA262-AA263)*AA265,0)</f>
        <v>29162</v>
      </c>
      <c r="AB267" s="120"/>
      <c r="AC267" s="120">
        <f>ROUND((AC262-AC263)*AC265,0)</f>
        <v>99173</v>
      </c>
      <c r="AD267" s="120"/>
      <c r="AE267" s="120">
        <f>ROUND((AE262-AE263)*AE265,0)</f>
        <v>13541</v>
      </c>
      <c r="AF267" s="120"/>
      <c r="AG267" s="120">
        <f>ROUND((AG262-AG263)*AG265,0)</f>
        <v>0</v>
      </c>
      <c r="AH267" s="120"/>
      <c r="AI267" s="120">
        <f>ROUND((AI262-AI263)*AI265,0)</f>
        <v>0</v>
      </c>
      <c r="AJ267" s="120"/>
      <c r="AK267" s="120">
        <f>ROUND((AK262-AK263)*AK265,0)</f>
        <v>0</v>
      </c>
      <c r="AL267" s="72"/>
      <c r="AM267" s="120">
        <f>ROUND((AM262-AM263)*AM265,0)</f>
        <v>0</v>
      </c>
      <c r="AN267" s="72"/>
      <c r="AO267" s="120">
        <f>ROUND((AO262-AO263)*AO265,0)</f>
        <v>0</v>
      </c>
      <c r="AP267" s="72"/>
      <c r="AQ267" s="120">
        <f>ROUND((AQ262-AQ263)*AQ265,0)</f>
        <v>0</v>
      </c>
      <c r="AR267" s="72"/>
      <c r="AS267" s="120">
        <f>ROUND((AS262-AS263)*AS265,0)</f>
        <v>0</v>
      </c>
      <c r="AT267" s="72"/>
      <c r="AU267" s="120">
        <f>ROUND((AU262-AU263)*AU265,0)</f>
        <v>0</v>
      </c>
      <c r="AV267" s="72"/>
      <c r="AW267" s="120">
        <f>ROUND((AW262-AW263)*AW265,0)</f>
        <v>0</v>
      </c>
      <c r="AX267" s="72"/>
      <c r="AY267" s="120">
        <f>ROUND((AY262-AY263)*AY265,0)</f>
        <v>0</v>
      </c>
      <c r="AZ267" s="72"/>
      <c r="BA267" s="120">
        <f>ROUND((BA262-BA263)*BA265,0)</f>
        <v>0</v>
      </c>
      <c r="BB267" s="72"/>
      <c r="BC267" s="72"/>
      <c r="BD267" s="72"/>
      <c r="BE267" s="72"/>
      <c r="BF267" s="72"/>
    </row>
    <row r="268" spans="1:258" x14ac:dyDescent="0.3">
      <c r="A268" s="72"/>
      <c r="B268" s="85" t="s">
        <v>2449</v>
      </c>
      <c r="C268" s="72"/>
      <c r="D268" s="72"/>
      <c r="E268" s="74">
        <f>IF(E$114=$B261,E263,0)</f>
        <v>0</v>
      </c>
      <c r="F268" s="120"/>
      <c r="G268" s="74">
        <f>IF(G$114=$B261,G263,0)</f>
        <v>0</v>
      </c>
      <c r="I268" s="74">
        <f>IF(I$114=$B261,I263,0)</f>
        <v>0</v>
      </c>
      <c r="K268" s="74">
        <f>IF(K$114=$B261,K263,0)</f>
        <v>0</v>
      </c>
      <c r="L268" s="120"/>
      <c r="M268" s="74">
        <f>IF(M$114=$B261,M263,0)</f>
        <v>0</v>
      </c>
      <c r="N268" s="120"/>
      <c r="O268" s="74">
        <f>IF(O$114=$B261,O263,0)</f>
        <v>0</v>
      </c>
      <c r="P268" s="120"/>
      <c r="Q268" s="74">
        <f>IF(Q$114=$B261,Q263,0)</f>
        <v>0</v>
      </c>
      <c r="R268" s="120"/>
      <c r="S268" s="74">
        <f>IF(S$114=$B261,S263,0)</f>
        <v>0</v>
      </c>
      <c r="T268" s="120"/>
      <c r="U268" s="74">
        <f>IF(U$114=$B261,U263,0)</f>
        <v>0</v>
      </c>
      <c r="V268" s="120"/>
      <c r="W268" s="74">
        <f>IF(W$114=$B261,W263,0)</f>
        <v>0</v>
      </c>
      <c r="X268" s="120"/>
      <c r="Y268" s="74">
        <f>IF(Y$114=$B261,Y263,0)</f>
        <v>0</v>
      </c>
      <c r="Z268" s="120"/>
      <c r="AA268" s="74">
        <f>IF(AA$114=$B261,AA263,0)</f>
        <v>0</v>
      </c>
      <c r="AB268" s="120"/>
      <c r="AC268" s="74">
        <f>IF(AC$114=$B261,AC263,0)</f>
        <v>0</v>
      </c>
      <c r="AD268" s="120"/>
      <c r="AE268" s="74">
        <f>IF(AE$114=$B261,AE263,0)</f>
        <v>361083</v>
      </c>
      <c r="AF268" s="120"/>
      <c r="AG268" s="74">
        <f>IF(AG$114=$B261,AG263,0)</f>
        <v>0</v>
      </c>
      <c r="AH268" s="120"/>
      <c r="AI268" s="74">
        <f>IF(AI$114=$B261,AI263,0)</f>
        <v>0</v>
      </c>
      <c r="AJ268" s="120"/>
      <c r="AK268" s="74">
        <f>IF(AK$114=$B261,AK263,0)</f>
        <v>0</v>
      </c>
      <c r="AL268" s="72"/>
      <c r="AM268" s="74">
        <f>IF(AM$114=$B261,AM263,0)</f>
        <v>0</v>
      </c>
      <c r="AN268" s="72"/>
      <c r="AO268" s="74">
        <f>IF(AO$114=$B261,AO263,0)</f>
        <v>0</v>
      </c>
      <c r="AP268" s="72"/>
      <c r="AQ268" s="74">
        <f>IF(AQ$114=$B261,AQ263,0)</f>
        <v>0</v>
      </c>
      <c r="AR268" s="72"/>
      <c r="AS268" s="74">
        <f>IF(AS$114=$B261,AS263,0)</f>
        <v>0</v>
      </c>
      <c r="AT268" s="72"/>
      <c r="AU268" s="74">
        <f>IF(AU$114=$B261,AU263,0)</f>
        <v>0</v>
      </c>
      <c r="AV268" s="72"/>
      <c r="AW268" s="74">
        <f>IF(AW$114=$B261,AW263,0)</f>
        <v>0</v>
      </c>
      <c r="AX268" s="72"/>
      <c r="AY268" s="74">
        <f>IF(AY$114=$B261,AY263,0)</f>
        <v>0</v>
      </c>
      <c r="AZ268" s="72"/>
      <c r="BA268" s="74">
        <f>IF(BA$114=$B261,BA263,0)</f>
        <v>0</v>
      </c>
      <c r="BB268" s="72"/>
      <c r="BC268" s="72"/>
      <c r="BD268" s="72"/>
      <c r="BE268" s="72"/>
      <c r="BF268" s="72"/>
    </row>
    <row r="269" spans="1:258" ht="13.5" thickBot="1" x14ac:dyDescent="0.35">
      <c r="A269" s="72"/>
      <c r="B269" s="85" t="str">
        <f>"Total Tax Depreciation  -  "&amp;B261</f>
        <v>Total Tax Depreciation  -  2014</v>
      </c>
      <c r="C269" s="72"/>
      <c r="D269" s="72"/>
      <c r="E269" s="126">
        <f>E267+E268</f>
        <v>0</v>
      </c>
      <c r="F269" s="120"/>
      <c r="G269" s="126">
        <f>G267+G268</f>
        <v>0</v>
      </c>
      <c r="I269" s="126">
        <f>I267+I268</f>
        <v>0</v>
      </c>
      <c r="K269" s="126">
        <f>K267+K268</f>
        <v>0</v>
      </c>
      <c r="L269" s="120"/>
      <c r="M269" s="126">
        <f>M267+M268</f>
        <v>165343</v>
      </c>
      <c r="N269" s="120"/>
      <c r="O269" s="126">
        <f>O267+O268</f>
        <v>190693</v>
      </c>
      <c r="P269" s="120"/>
      <c r="Q269" s="126">
        <f>Q267+Q268</f>
        <v>13531119</v>
      </c>
      <c r="R269" s="120"/>
      <c r="S269" s="126">
        <f>S267+S268</f>
        <v>14246</v>
      </c>
      <c r="T269" s="120"/>
      <c r="U269" s="126">
        <f>U267+U268</f>
        <v>312966</v>
      </c>
      <c r="V269" s="120"/>
      <c r="W269" s="126">
        <f>W267+W268</f>
        <v>-2418</v>
      </c>
      <c r="X269" s="120"/>
      <c r="Y269" s="126">
        <f>Y267+Y268</f>
        <v>0</v>
      </c>
      <c r="Z269" s="120"/>
      <c r="AA269" s="126">
        <f>AA267+AA268</f>
        <v>29162</v>
      </c>
      <c r="AB269" s="120"/>
      <c r="AC269" s="126">
        <f>AC267+AC268</f>
        <v>99173</v>
      </c>
      <c r="AD269" s="120"/>
      <c r="AE269" s="126">
        <f>AE267+AE268</f>
        <v>374624</v>
      </c>
      <c r="AF269" s="120"/>
      <c r="AG269" s="126">
        <f>AG267+AG268</f>
        <v>0</v>
      </c>
      <c r="AH269" s="120"/>
      <c r="AI269" s="126">
        <f>AI267+AI268</f>
        <v>0</v>
      </c>
      <c r="AJ269" s="120"/>
      <c r="AK269" s="126">
        <f>AK267+AK268</f>
        <v>0</v>
      </c>
      <c r="AL269" s="72"/>
      <c r="AM269" s="126">
        <f>AM267+AM268</f>
        <v>0</v>
      </c>
      <c r="AN269" s="72"/>
      <c r="AO269" s="126">
        <f>AO267+AO268</f>
        <v>0</v>
      </c>
      <c r="AP269" s="72"/>
      <c r="AQ269" s="126">
        <f>AQ267+AQ268</f>
        <v>0</v>
      </c>
      <c r="AR269" s="72"/>
      <c r="AS269" s="126">
        <f>AS267+AS268</f>
        <v>0</v>
      </c>
      <c r="AT269" s="72"/>
      <c r="AU269" s="126">
        <f>AU267+AU268</f>
        <v>0</v>
      </c>
      <c r="AV269" s="72"/>
      <c r="AW269" s="126">
        <f>AW267+AW268</f>
        <v>0</v>
      </c>
      <c r="AX269" s="72"/>
      <c r="AY269" s="126">
        <f>AY267+AY268</f>
        <v>0</v>
      </c>
      <c r="AZ269" s="72"/>
      <c r="BA269" s="126">
        <f>BA267+BA268</f>
        <v>0</v>
      </c>
      <c r="BB269" s="72"/>
      <c r="BC269" s="72"/>
      <c r="BD269" s="72"/>
      <c r="BE269" s="72"/>
      <c r="BF269" s="72"/>
      <c r="BG269" s="103"/>
    </row>
    <row r="270" spans="1:258" ht="13.5" thickTop="1" x14ac:dyDescent="0.3">
      <c r="A270" s="72"/>
      <c r="B270" s="72"/>
      <c r="C270" s="72"/>
      <c r="D270" s="72"/>
      <c r="E270" s="125"/>
      <c r="F270" s="120"/>
      <c r="G270" s="125"/>
      <c r="I270" s="125"/>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20"/>
      <c r="AL270" s="72"/>
      <c r="AM270" s="120"/>
      <c r="AN270" s="72"/>
      <c r="AO270" s="120"/>
      <c r="AP270" s="72"/>
      <c r="AQ270" s="120"/>
      <c r="AR270" s="72"/>
      <c r="AS270" s="120"/>
      <c r="AT270" s="72"/>
      <c r="AU270" s="120"/>
      <c r="AV270" s="72"/>
      <c r="AW270" s="120"/>
      <c r="AX270" s="72"/>
      <c r="AY270" s="120"/>
      <c r="AZ270" s="72"/>
      <c r="BA270" s="120"/>
      <c r="BB270" s="72"/>
      <c r="BC270" s="72"/>
      <c r="BD270" s="72"/>
      <c r="BE270" s="72"/>
      <c r="BF270" s="72"/>
    </row>
    <row r="271" spans="1:258" x14ac:dyDescent="0.3">
      <c r="A271" s="72"/>
      <c r="B271" s="72"/>
      <c r="C271" s="72"/>
      <c r="D271" s="72"/>
      <c r="E271" s="125"/>
      <c r="F271" s="120"/>
      <c r="G271" s="125"/>
      <c r="I271" s="125"/>
      <c r="K271" s="120"/>
      <c r="L271" s="120"/>
      <c r="M271" s="120"/>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120"/>
      <c r="AK271" s="120"/>
      <c r="AL271" s="72"/>
      <c r="AM271" s="120"/>
      <c r="AN271" s="72"/>
      <c r="AO271" s="120"/>
      <c r="AP271" s="72"/>
      <c r="AQ271" s="120"/>
      <c r="AR271" s="72"/>
      <c r="AS271" s="120"/>
      <c r="AT271" s="72"/>
      <c r="AU271" s="120"/>
      <c r="AV271" s="72"/>
      <c r="AW271" s="120"/>
      <c r="AX271" s="72"/>
      <c r="AY271" s="120"/>
      <c r="AZ271" s="72"/>
      <c r="BA271" s="120"/>
      <c r="BB271" s="72"/>
      <c r="BC271" s="72"/>
      <c r="BD271" s="72"/>
      <c r="BE271" s="72"/>
      <c r="BF271" s="72"/>
    </row>
    <row r="272" spans="1:258" x14ac:dyDescent="0.3">
      <c r="A272" s="72"/>
      <c r="B272" s="119">
        <v>2015</v>
      </c>
      <c r="C272" s="72"/>
      <c r="D272" s="72"/>
      <c r="E272" s="127"/>
      <c r="F272" s="120"/>
      <c r="G272" s="127"/>
      <c r="I272" s="127"/>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20"/>
      <c r="AL272" s="72"/>
      <c r="AM272" s="120"/>
      <c r="AN272" s="72"/>
      <c r="AO272" s="120"/>
      <c r="AP272" s="72"/>
      <c r="AQ272" s="120"/>
      <c r="AR272" s="72"/>
      <c r="AS272" s="120"/>
      <c r="AT272" s="72"/>
      <c r="AU272" s="120"/>
      <c r="AV272" s="72"/>
      <c r="AW272" s="120"/>
      <c r="AX272" s="72"/>
      <c r="AY272" s="120"/>
      <c r="AZ272" s="72"/>
      <c r="BA272" s="120"/>
      <c r="BB272" s="72"/>
      <c r="BC272" s="72"/>
      <c r="BD272" s="72"/>
      <c r="BE272" s="72"/>
      <c r="BF272" s="72"/>
    </row>
    <row r="273" spans="1:258" x14ac:dyDescent="0.3">
      <c r="A273" s="72"/>
      <c r="B273" s="85" t="s">
        <v>2408</v>
      </c>
      <c r="C273" s="72"/>
      <c r="D273" s="72"/>
      <c r="E273" s="120">
        <f>IF(E$114&lt;=$B272,E$24,0)</f>
        <v>0</v>
      </c>
      <c r="F273" s="120"/>
      <c r="G273" s="120">
        <f>IF(G$114&lt;=$B272,G$24,0)</f>
        <v>0</v>
      </c>
      <c r="I273" s="120">
        <f>IF(I$114&lt;=$B272,I$24,0)</f>
        <v>0</v>
      </c>
      <c r="K273" s="120">
        <f>IF(K$114&lt;=$B272,K$24,0)</f>
        <v>0</v>
      </c>
      <c r="L273" s="120"/>
      <c r="M273" s="120">
        <f>IF(M$114&lt;=$B272,M$24,0)</f>
        <v>3706400.915</v>
      </c>
      <c r="N273" s="120"/>
      <c r="O273" s="120">
        <f>IF(O$114&lt;=$B272,O$24,0)</f>
        <v>4273710.8949999996</v>
      </c>
      <c r="P273" s="120"/>
      <c r="Q273" s="120">
        <f>IF(Q$114&lt;=$B272,Q$24,0)</f>
        <v>299228647.71000004</v>
      </c>
      <c r="R273" s="120"/>
      <c r="S273" s="120">
        <f>IF(S$114&lt;=$B272,S$24,0)</f>
        <v>582899.13500000001</v>
      </c>
      <c r="T273" s="120"/>
      <c r="U273" s="120">
        <f>IF(U$114&lt;=$B272,U$24,0)</f>
        <v>11843540.959999999</v>
      </c>
      <c r="V273" s="120"/>
      <c r="W273" s="120">
        <f>IF(W$114&lt;=$B272,W$24,0)</f>
        <v>-84640.994999999937</v>
      </c>
      <c r="X273" s="120"/>
      <c r="Y273" s="120">
        <f>IF(Y$114&lt;=$B272,Y$24,0)</f>
        <v>3236832.7199999993</v>
      </c>
      <c r="Z273" s="120"/>
      <c r="AA273" s="120">
        <f>IF(AA$114&lt;=$B272,AA$24,0)</f>
        <v>873518.76000000013</v>
      </c>
      <c r="AB273" s="120"/>
      <c r="AC273" s="120">
        <f>IF(AC$114&lt;=$B272,AC$24,0)</f>
        <v>2747552.9049999993</v>
      </c>
      <c r="AD273" s="120"/>
      <c r="AE273" s="120">
        <f>IF(AE$114&lt;=$B272,AE$24,0)</f>
        <v>722165.79999999981</v>
      </c>
      <c r="AF273" s="120"/>
      <c r="AG273" s="120">
        <f>IF(AG$114&lt;=$B272,AG$24,0)</f>
        <v>917927.64000000013</v>
      </c>
      <c r="AH273" s="120"/>
      <c r="AI273" s="120">
        <f>IF(AI$114&lt;=$B272,AI$24,0)</f>
        <v>0</v>
      </c>
      <c r="AJ273" s="120"/>
      <c r="AK273" s="120">
        <f>IF(AK$114&lt;=$B272,AK$24,0)</f>
        <v>0</v>
      </c>
      <c r="AL273" s="72"/>
      <c r="AM273" s="120">
        <f>IF(AM$114&lt;=$B272,AM$24,0)</f>
        <v>0</v>
      </c>
      <c r="AN273" s="72"/>
      <c r="AO273" s="120">
        <f>IF(AO$114&lt;=$B272,AO$24,0)</f>
        <v>0</v>
      </c>
      <c r="AP273" s="72"/>
      <c r="AQ273" s="120">
        <f>IF(AQ$114&lt;=$B272,AQ$24,0)</f>
        <v>0</v>
      </c>
      <c r="AR273" s="72"/>
      <c r="AS273" s="120">
        <f>IF(AS$114&lt;=$B272,AS$24,0)</f>
        <v>0</v>
      </c>
      <c r="AT273" s="72"/>
      <c r="AU273" s="120">
        <f>IF(AU$114&lt;=$B272,AU$24,0)</f>
        <v>0</v>
      </c>
      <c r="AV273" s="72"/>
      <c r="AW273" s="120">
        <f>IF(AW$114&lt;=$B272,AW$24,0)</f>
        <v>0</v>
      </c>
      <c r="AX273" s="72"/>
      <c r="AY273" s="120">
        <f>IF(AY$114&lt;=$B272,AY$24,0)</f>
        <v>0</v>
      </c>
      <c r="AZ273" s="72"/>
      <c r="BA273" s="120">
        <f>IF(BA$114&lt;=$B272,BA$24,0)</f>
        <v>0</v>
      </c>
      <c r="BB273" s="72"/>
      <c r="BC273" s="72"/>
      <c r="BD273" s="72"/>
      <c r="BE273" s="72"/>
      <c r="BF273" s="72"/>
    </row>
    <row r="274" spans="1:258" x14ac:dyDescent="0.3">
      <c r="A274" s="72"/>
      <c r="B274" s="85" t="s">
        <v>2445</v>
      </c>
      <c r="C274" s="72"/>
      <c r="D274" s="72"/>
      <c r="E274" s="121">
        <f>ROUND(E273*E$12,0)</f>
        <v>0</v>
      </c>
      <c r="F274" s="120"/>
      <c r="G274" s="121">
        <f>ROUND(G273*G$12,0)</f>
        <v>0</v>
      </c>
      <c r="I274" s="121">
        <f>ROUND(I273*I$12,0)</f>
        <v>0</v>
      </c>
      <c r="K274" s="121">
        <f>ROUND(K273*K$12,0)</f>
        <v>0</v>
      </c>
      <c r="L274" s="120"/>
      <c r="M274" s="121">
        <f>ROUND(M273*M$12,0)</f>
        <v>0</v>
      </c>
      <c r="N274" s="120"/>
      <c r="O274" s="121">
        <f>ROUND(O273*O$12,0)</f>
        <v>0</v>
      </c>
      <c r="P274" s="120"/>
      <c r="Q274" s="121">
        <f>ROUND(Q273*Q$12,0)</f>
        <v>0</v>
      </c>
      <c r="R274" s="120"/>
      <c r="S274" s="121">
        <f>ROUND(S273*S$12,0)</f>
        <v>291450</v>
      </c>
      <c r="T274" s="120"/>
      <c r="U274" s="121">
        <f>ROUND(U273*U$12,0)</f>
        <v>5921770</v>
      </c>
      <c r="V274" s="120"/>
      <c r="W274" s="121">
        <f>ROUND(W273*W$12,0)</f>
        <v>-42320</v>
      </c>
      <c r="X274" s="120"/>
      <c r="Y274" s="121">
        <f>ROUND(Y273*Y$12,0)</f>
        <v>3236833</v>
      </c>
      <c r="Z274" s="120"/>
      <c r="AA274" s="121">
        <f>ROUND(AA273*AA$12,0)</f>
        <v>436759</v>
      </c>
      <c r="AB274" s="120"/>
      <c r="AC274" s="121">
        <f>ROUND(AC273*AC$12,0)</f>
        <v>1373776</v>
      </c>
      <c r="AD274" s="120"/>
      <c r="AE274" s="121">
        <f>ROUND(AE273*AE$12,0)</f>
        <v>361083</v>
      </c>
      <c r="AF274" s="120"/>
      <c r="AG274" s="121">
        <f>ROUND(AG273*AG$12,0)</f>
        <v>458964</v>
      </c>
      <c r="AH274" s="120"/>
      <c r="AI274" s="121">
        <f>ROUND(AI273*AI$12,0)</f>
        <v>0</v>
      </c>
      <c r="AJ274" s="120"/>
      <c r="AK274" s="121">
        <f>ROUND(AK273*AK$12,0)</f>
        <v>0</v>
      </c>
      <c r="AL274" s="72"/>
      <c r="AM274" s="121">
        <f>ROUND(AM273*AM$12,0)</f>
        <v>0</v>
      </c>
      <c r="AN274" s="72"/>
      <c r="AO274" s="121">
        <f>ROUND(AO273*AO$12,0)</f>
        <v>0</v>
      </c>
      <c r="AP274" s="72"/>
      <c r="AQ274" s="121">
        <f>ROUND(AQ273*AQ$12,0)</f>
        <v>0</v>
      </c>
      <c r="AR274" s="72"/>
      <c r="AS274" s="121">
        <f>ROUND(AS273*AS$12,0)</f>
        <v>0</v>
      </c>
      <c r="AT274" s="72"/>
      <c r="AU274" s="121">
        <f>ROUND(AU273*AU$12,0)</f>
        <v>0</v>
      </c>
      <c r="AV274" s="72"/>
      <c r="AW274" s="121">
        <f>ROUND(AW273*AW$12,0)</f>
        <v>0</v>
      </c>
      <c r="AX274" s="72"/>
      <c r="AY274" s="121">
        <f>ROUND(AY273*AY$12,0)</f>
        <v>0</v>
      </c>
      <c r="AZ274" s="72"/>
      <c r="BA274" s="121">
        <f>ROUND(BA273*BA$12,0)</f>
        <v>0</v>
      </c>
      <c r="BB274" s="72"/>
      <c r="BC274" s="72"/>
      <c r="BD274" s="72"/>
      <c r="BE274" s="72"/>
      <c r="BF274" s="72"/>
    </row>
    <row r="275" spans="1:258" s="109" customFormat="1" x14ac:dyDescent="0.3">
      <c r="A275" s="72"/>
      <c r="B275" s="85" t="s">
        <v>2446</v>
      </c>
      <c r="C275" s="72"/>
      <c r="D275" s="72"/>
      <c r="E275" s="120">
        <f>E273-E274</f>
        <v>0</v>
      </c>
      <c r="F275" s="120"/>
      <c r="G275" s="120">
        <f>G273-G274</f>
        <v>0</v>
      </c>
      <c r="H275" s="74"/>
      <c r="I275" s="120">
        <f>I273-I274</f>
        <v>0</v>
      </c>
      <c r="J275" s="74"/>
      <c r="K275" s="120">
        <f>K273-K274</f>
        <v>0</v>
      </c>
      <c r="L275" s="120"/>
      <c r="M275" s="120">
        <f>M273-M274</f>
        <v>3706400.915</v>
      </c>
      <c r="N275" s="120"/>
      <c r="O275" s="120">
        <f>O273-O274</f>
        <v>4273710.8949999996</v>
      </c>
      <c r="P275" s="120"/>
      <c r="Q275" s="120">
        <f>Q273-Q274</f>
        <v>299228647.71000004</v>
      </c>
      <c r="R275" s="120"/>
      <c r="S275" s="120">
        <f>S273-S274</f>
        <v>291449.13500000001</v>
      </c>
      <c r="T275" s="120"/>
      <c r="U275" s="120">
        <f>U273-U274</f>
        <v>5921770.959999999</v>
      </c>
      <c r="V275" s="120"/>
      <c r="W275" s="120">
        <f>W273-W274</f>
        <v>-42320.994999999937</v>
      </c>
      <c r="X275" s="120"/>
      <c r="Y275" s="120">
        <f>Y273-Y274</f>
        <v>-0.28000000072643161</v>
      </c>
      <c r="Z275" s="120"/>
      <c r="AA275" s="120">
        <f>AA273-AA274</f>
        <v>436759.76000000013</v>
      </c>
      <c r="AB275" s="120"/>
      <c r="AC275" s="120">
        <f>AC273-AC274</f>
        <v>1373776.9049999993</v>
      </c>
      <c r="AD275" s="120"/>
      <c r="AE275" s="120">
        <f>AE273-AE274</f>
        <v>361082.79999999981</v>
      </c>
      <c r="AF275" s="120"/>
      <c r="AG275" s="120">
        <f>AG273-AG274</f>
        <v>458963.64000000013</v>
      </c>
      <c r="AH275" s="120"/>
      <c r="AI275" s="120">
        <f>AI273-AI274</f>
        <v>0</v>
      </c>
      <c r="AJ275" s="120"/>
      <c r="AK275" s="120">
        <f>AK273-AK274</f>
        <v>0</v>
      </c>
      <c r="AL275" s="72"/>
      <c r="AM275" s="120">
        <f>AM273-AM274</f>
        <v>0</v>
      </c>
      <c r="AN275" s="72"/>
      <c r="AO275" s="120">
        <f>AO273-AO274</f>
        <v>0</v>
      </c>
      <c r="AP275" s="72"/>
      <c r="AQ275" s="120">
        <f>AQ273-AQ274</f>
        <v>0</v>
      </c>
      <c r="AR275" s="72"/>
      <c r="AS275" s="120">
        <f>AS273-AS274</f>
        <v>0</v>
      </c>
      <c r="AT275" s="72"/>
      <c r="AU275" s="120">
        <f>AU273-AU274</f>
        <v>0</v>
      </c>
      <c r="AV275" s="72"/>
      <c r="AW275" s="120">
        <f>AW273-AW274</f>
        <v>0</v>
      </c>
      <c r="AX275" s="72"/>
      <c r="AY275" s="120">
        <f>AY273-AY274</f>
        <v>0</v>
      </c>
      <c r="AZ275" s="72"/>
      <c r="BA275" s="120">
        <f>BA273-BA274</f>
        <v>0</v>
      </c>
      <c r="BB275" s="72"/>
      <c r="BC275" s="72"/>
      <c r="BD275" s="72"/>
      <c r="BE275" s="72"/>
      <c r="BF275" s="72"/>
      <c r="BG275" s="74"/>
      <c r="BH275" s="74"/>
      <c r="BI275" s="74"/>
      <c r="BJ275" s="72"/>
      <c r="BK275" s="72"/>
      <c r="BL275" s="72"/>
      <c r="BM275" s="72"/>
      <c r="BN275" s="72"/>
      <c r="BO275" s="72"/>
      <c r="BP275" s="72"/>
      <c r="BQ275" s="72"/>
      <c r="BR275" s="72"/>
      <c r="BS275" s="72"/>
      <c r="BT275" s="72"/>
      <c r="BU275" s="72"/>
      <c r="BV275" s="72"/>
      <c r="BW275" s="72"/>
      <c r="BX275" s="72"/>
      <c r="BY275" s="72"/>
      <c r="BZ275" s="72"/>
      <c r="CA275" s="72"/>
      <c r="CB275" s="72"/>
      <c r="CC275" s="72"/>
      <c r="CD275" s="72"/>
      <c r="CE275" s="72"/>
      <c r="CF275" s="72"/>
      <c r="CG275" s="72"/>
      <c r="CH275" s="72"/>
      <c r="CI275" s="72"/>
      <c r="CJ275" s="72"/>
      <c r="CK275" s="72"/>
      <c r="CL275" s="72"/>
      <c r="CM275" s="72"/>
      <c r="CN275" s="72"/>
      <c r="CO275" s="72"/>
      <c r="CP275" s="72"/>
      <c r="CQ275" s="72"/>
      <c r="CR275" s="72"/>
      <c r="CS275" s="72"/>
      <c r="CT275" s="72"/>
      <c r="CU275" s="72"/>
      <c r="CV275" s="72"/>
      <c r="CW275" s="72"/>
      <c r="CX275" s="72"/>
      <c r="CY275" s="72"/>
      <c r="CZ275" s="72"/>
      <c r="DA275" s="72"/>
      <c r="DB275" s="72"/>
      <c r="DC275" s="72"/>
      <c r="DD275" s="72"/>
      <c r="DE275" s="72"/>
      <c r="DF275" s="72"/>
      <c r="DG275" s="72"/>
      <c r="DH275" s="72"/>
      <c r="DI275" s="72"/>
      <c r="DJ275" s="72"/>
      <c r="DK275" s="72"/>
      <c r="DL275" s="72"/>
      <c r="DM275" s="72"/>
      <c r="DN275" s="72"/>
      <c r="DO275" s="72"/>
      <c r="DP275" s="72"/>
      <c r="DQ275" s="72"/>
      <c r="DR275" s="72"/>
      <c r="DS275" s="72"/>
      <c r="DT275" s="72"/>
      <c r="DU275" s="72"/>
      <c r="DV275" s="72"/>
      <c r="DW275" s="72"/>
      <c r="DX275" s="72"/>
      <c r="DY275" s="72"/>
      <c r="DZ275" s="72"/>
      <c r="EA275" s="72"/>
      <c r="EB275" s="72"/>
      <c r="EC275" s="72"/>
      <c r="ED275" s="72"/>
      <c r="EE275" s="72"/>
      <c r="EF275" s="72"/>
      <c r="EG275" s="72"/>
      <c r="EH275" s="72"/>
      <c r="EI275" s="72"/>
      <c r="EJ275" s="72"/>
      <c r="EK275" s="72"/>
      <c r="EL275" s="72"/>
      <c r="EM275" s="72"/>
      <c r="EN275" s="72"/>
      <c r="EO275" s="72"/>
      <c r="EP275" s="72"/>
      <c r="EQ275" s="72"/>
      <c r="ER275" s="72"/>
      <c r="ES275" s="72"/>
      <c r="ET275" s="72"/>
      <c r="EU275" s="72"/>
      <c r="EV275" s="72"/>
      <c r="EW275" s="72"/>
      <c r="EX275" s="72"/>
      <c r="EY275" s="72"/>
      <c r="EZ275" s="72"/>
      <c r="FA275" s="72"/>
      <c r="FB275" s="72"/>
      <c r="FC275" s="72"/>
      <c r="FD275" s="72"/>
      <c r="FE275" s="72"/>
      <c r="FF275" s="72"/>
      <c r="FG275" s="72"/>
      <c r="FH275" s="72"/>
      <c r="FI275" s="72"/>
      <c r="FJ275" s="72"/>
      <c r="FK275" s="72"/>
      <c r="FL275" s="72"/>
      <c r="FM275" s="72"/>
      <c r="FN275" s="72"/>
      <c r="FO275" s="72"/>
      <c r="FP275" s="72"/>
      <c r="FQ275" s="72"/>
      <c r="FR275" s="72"/>
      <c r="FS275" s="72"/>
      <c r="FT275" s="72"/>
      <c r="FU275" s="72"/>
      <c r="FV275" s="72"/>
      <c r="FW275" s="72"/>
      <c r="FX275" s="72"/>
      <c r="FY275" s="72"/>
      <c r="FZ275" s="72"/>
      <c r="GA275" s="72"/>
      <c r="GB275" s="72"/>
      <c r="GC275" s="72"/>
      <c r="GD275" s="72"/>
      <c r="GE275" s="72"/>
      <c r="GF275" s="72"/>
      <c r="GG275" s="72"/>
      <c r="GH275" s="72"/>
      <c r="GI275" s="72"/>
      <c r="GJ275" s="72"/>
      <c r="GK275" s="72"/>
      <c r="GL275" s="72"/>
      <c r="GM275" s="72"/>
      <c r="GN275" s="72"/>
      <c r="GO275" s="72"/>
      <c r="GP275" s="72"/>
      <c r="GQ275" s="72"/>
      <c r="GR275" s="72"/>
      <c r="GS275" s="72"/>
      <c r="GT275" s="72"/>
      <c r="GU275" s="72"/>
      <c r="GV275" s="72"/>
      <c r="GW275" s="72"/>
      <c r="GX275" s="72"/>
      <c r="GY275" s="72"/>
      <c r="GZ275" s="72"/>
      <c r="HA275" s="72"/>
      <c r="HB275" s="72"/>
      <c r="HC275" s="72"/>
      <c r="HD275" s="72"/>
      <c r="HE275" s="72"/>
      <c r="HF275" s="72"/>
      <c r="HG275" s="72"/>
      <c r="HH275" s="72"/>
      <c r="HI275" s="72"/>
      <c r="HJ275" s="72"/>
      <c r="HK275" s="72"/>
      <c r="HL275" s="72"/>
      <c r="HM275" s="72"/>
      <c r="HN275" s="72"/>
      <c r="HO275" s="72"/>
      <c r="HP275" s="72"/>
      <c r="HQ275" s="72"/>
      <c r="HR275" s="72"/>
      <c r="HS275" s="72"/>
      <c r="HT275" s="72"/>
      <c r="HU275" s="72"/>
      <c r="HV275" s="72"/>
      <c r="HW275" s="72"/>
      <c r="HX275" s="72"/>
      <c r="HY275" s="72"/>
      <c r="HZ275" s="72"/>
      <c r="IA275" s="72"/>
      <c r="IB275" s="72"/>
      <c r="IC275" s="72"/>
      <c r="ID275" s="72"/>
      <c r="IE275" s="72"/>
      <c r="IF275" s="72"/>
      <c r="IG275" s="72"/>
      <c r="IH275" s="72"/>
      <c r="II275" s="72"/>
      <c r="IJ275" s="72"/>
      <c r="IK275" s="72"/>
      <c r="IL275" s="72"/>
      <c r="IM275" s="72"/>
      <c r="IN275" s="72"/>
      <c r="IO275" s="72"/>
      <c r="IP275" s="72"/>
      <c r="IQ275" s="72"/>
      <c r="IR275" s="72"/>
      <c r="IS275" s="72"/>
      <c r="IT275" s="72"/>
      <c r="IU275" s="72"/>
      <c r="IV275" s="72"/>
      <c r="IW275" s="72"/>
      <c r="IX275" s="72"/>
    </row>
    <row r="276" spans="1:258" x14ac:dyDescent="0.3">
      <c r="A276" s="109"/>
      <c r="B276" s="122" t="s">
        <v>2447</v>
      </c>
      <c r="C276" s="109"/>
      <c r="D276" s="109"/>
      <c r="E276" s="123">
        <f>IF($B272-E$8&lt;0,0,LOOKUP($B272-(E$8-1),$C$399:$C$420,$E$399:$E$420))</f>
        <v>4.462E-2</v>
      </c>
      <c r="F276" s="109"/>
      <c r="G276" s="123">
        <f>IF($B272-G$8&lt;0,0,LOOKUP($B272-(G$8-1),$C$399:$C$420,$E$399:$E$420))</f>
        <v>4.4609999999999997E-2</v>
      </c>
      <c r="H276" s="124"/>
      <c r="I276" s="123">
        <f>IF($B272-I$8&lt;0,0,LOOKUP($B272-(I$8-1),$C$399:$C$420,$E$399:$E$420))</f>
        <v>4.462E-2</v>
      </c>
      <c r="J276" s="124"/>
      <c r="K276" s="123">
        <f>IF($B272-K$8&lt;0,0,LOOKUP($B272-(K$8-1),$C$399:$C$420,$E$399:$E$420))</f>
        <v>4.4609999999999997E-2</v>
      </c>
      <c r="L276" s="124"/>
      <c r="M276" s="123">
        <f>IF($B272-M$8&lt;0,0,LOOKUP($B272-(M$8-1),$C$399:$C$420,$E$399:$E$420))</f>
        <v>4.462E-2</v>
      </c>
      <c r="N276" s="109"/>
      <c r="O276" s="123">
        <f>IF($B272-O$8&lt;0,0,LOOKUP($B272-(O$8-1),$C$399:$C$420,$E$399:$E$420))</f>
        <v>4.4609999999999997E-2</v>
      </c>
      <c r="P276" s="124"/>
      <c r="Q276" s="123">
        <f>IF($B272-Q$8&lt;0,0,LOOKUP($B272-(Q$8-1),$C$399:$C$420,$E$399:$E$420))</f>
        <v>4.462E-2</v>
      </c>
      <c r="R276" s="124"/>
      <c r="S276" s="123">
        <f>IF($B272-S$8&lt;0,0,LOOKUP($B272-(S$8-1),$C$399:$C$420,$E$399:$E$420))</f>
        <v>4.5220000000000003E-2</v>
      </c>
      <c r="T276" s="124"/>
      <c r="U276" s="123">
        <f>IF($B272-U$8&lt;0,0,LOOKUP($B272-(U$8-1),$C$399:$C$420,$E$399:$E$420))</f>
        <v>4.888E-2</v>
      </c>
      <c r="V276" s="124"/>
      <c r="W276" s="123">
        <f>IF($B272-W$8&lt;0,0,LOOKUP($B272-(W$8-1),$C$399:$C$420,$E$399:$E$420))</f>
        <v>5.2850000000000001E-2</v>
      </c>
      <c r="X276" s="109"/>
      <c r="Y276" s="123">
        <f>IF($B272-Y$8&lt;0,0,LOOKUP($B272-(Y$8-1),$C$399:$C$420,$E$399:$E$420))</f>
        <v>5.713E-2</v>
      </c>
      <c r="Z276" s="124"/>
      <c r="AA276" s="123">
        <f>IF($B272-AA$8&lt;0,0,LOOKUP($B272-(AA$8-1),$C$399:$C$420,$E$399:$E$420))</f>
        <v>6.1769999999999999E-2</v>
      </c>
      <c r="AB276" s="124"/>
      <c r="AC276" s="123">
        <f>IF($B272-AC$8&lt;0,0,LOOKUP($B272-(AC$8-1),$C$399:$C$420,$E$399:$E$420))</f>
        <v>6.6769999999999996E-2</v>
      </c>
      <c r="AD276" s="124"/>
      <c r="AE276" s="123">
        <f>IF($B272-AE$8&lt;0,0,LOOKUP($B272-(AE$8-1),$C$399:$C$420,$E$399:$E$420))</f>
        <v>7.2190000000000004E-2</v>
      </c>
      <c r="AF276" s="124"/>
      <c r="AG276" s="123">
        <f>IF($B272-AG$8&lt;0,0,LOOKUP($B272-(AG$8-1),$C$399:$C$420,$E$399:$E$420))</f>
        <v>3.7499999999999999E-2</v>
      </c>
      <c r="AH276" s="109"/>
      <c r="AI276" s="123">
        <f>IF($B272-AI$8&lt;0,0,LOOKUP($B272-(AI$8-1),$C$399:$C$420,$E$399:$E$420))</f>
        <v>0</v>
      </c>
      <c r="AJ276" s="109"/>
      <c r="AK276" s="123">
        <f>IF($B272-AK$8&lt;0,0,LOOKUP($B272-(AK$8-1),$C$399:$C$420,$E$399:$E$420))</f>
        <v>0</v>
      </c>
      <c r="AL276" s="109"/>
      <c r="AM276" s="123">
        <f>IF($B272-AM$8&lt;0,0,LOOKUP($B272-(AM$8-1),$C$399:$C$420,$E$399:$E$420))</f>
        <v>0</v>
      </c>
      <c r="AN276" s="109"/>
      <c r="AO276" s="123">
        <f>IF($B272-AO$8&lt;0,0,LOOKUP($B272-(AO$8-1),$C$399:$C$420,$E$399:$E$420))</f>
        <v>0</v>
      </c>
      <c r="AP276" s="109"/>
      <c r="AQ276" s="123">
        <f>IF($B272-AQ$8&lt;0,0,LOOKUP($B272-(AQ$8-1),$C$399:$C$420,$E$399:$E$420))</f>
        <v>0</v>
      </c>
      <c r="AR276" s="109"/>
      <c r="AS276" s="123">
        <f>IF($B272-AS$8&lt;0,0,LOOKUP($B272-(AS$8-1),$C$399:$C$420,$E$399:$E$420))</f>
        <v>0</v>
      </c>
      <c r="AT276" s="109"/>
      <c r="AU276" s="123">
        <f>IF($B272-AU$8&lt;0,0,LOOKUP($B272-(AU$8-1),$C$399:$C$420,$E$399:$E$420))</f>
        <v>0</v>
      </c>
      <c r="AV276" s="109"/>
      <c r="AW276" s="123">
        <f>IF($B272-AW$8&lt;0,0,LOOKUP($B272-(AW$8-1),$C$399:$C$420,$E$399:$E$420))</f>
        <v>0</v>
      </c>
      <c r="AX276" s="109"/>
      <c r="AY276" s="123">
        <f>IF($B272-AY$8&lt;0,0,LOOKUP($B272-(AY$8-1),$C$399:$C$420,$E$399:$E$420))</f>
        <v>0</v>
      </c>
      <c r="AZ276" s="109"/>
      <c r="BA276" s="123">
        <f>IF($B272-BA$8&lt;0,0,LOOKUP($B272-(BA$8-1),$C$399:$C$420,$E$399:$E$420))</f>
        <v>0</v>
      </c>
      <c r="BB276" s="109"/>
      <c r="BC276" s="109"/>
      <c r="BD276" s="109"/>
      <c r="BE276" s="109"/>
      <c r="BF276" s="109"/>
      <c r="BG276" s="124"/>
      <c r="BH276" s="124"/>
      <c r="BI276" s="124"/>
      <c r="BJ276" s="109"/>
      <c r="BK276" s="109"/>
      <c r="BL276" s="109"/>
      <c r="BM276" s="109"/>
      <c r="BN276" s="109"/>
      <c r="BO276" s="109"/>
      <c r="BP276" s="109"/>
      <c r="BQ276" s="109"/>
      <c r="BR276" s="109"/>
      <c r="BS276" s="109"/>
      <c r="BT276" s="109"/>
      <c r="BU276" s="109"/>
      <c r="BV276" s="109"/>
      <c r="BW276" s="109"/>
      <c r="BX276" s="109"/>
      <c r="BY276" s="109"/>
      <c r="BZ276" s="109"/>
      <c r="CA276" s="109"/>
      <c r="CB276" s="109"/>
      <c r="CC276" s="109"/>
      <c r="CD276" s="109"/>
      <c r="CE276" s="109"/>
      <c r="CF276" s="109"/>
      <c r="CG276" s="109"/>
      <c r="CH276" s="109"/>
      <c r="CI276" s="109"/>
      <c r="CJ276" s="109"/>
      <c r="CK276" s="109"/>
      <c r="CL276" s="109"/>
      <c r="CM276" s="109"/>
      <c r="CN276" s="109"/>
      <c r="CO276" s="109"/>
      <c r="CP276" s="109"/>
      <c r="CQ276" s="109"/>
      <c r="CR276" s="109"/>
      <c r="CS276" s="109"/>
      <c r="CT276" s="109"/>
      <c r="CU276" s="109"/>
      <c r="CV276" s="109"/>
      <c r="CW276" s="109"/>
      <c r="CX276" s="109"/>
      <c r="CY276" s="109"/>
      <c r="CZ276" s="109"/>
      <c r="DA276" s="109"/>
      <c r="DB276" s="109"/>
      <c r="DC276" s="109"/>
      <c r="DD276" s="109"/>
      <c r="DE276" s="109"/>
      <c r="DF276" s="109"/>
      <c r="DG276" s="109"/>
      <c r="DH276" s="109"/>
      <c r="DI276" s="109"/>
      <c r="DJ276" s="109"/>
      <c r="DK276" s="109"/>
      <c r="DL276" s="109"/>
      <c r="DM276" s="109"/>
      <c r="DN276" s="109"/>
      <c r="DO276" s="109"/>
      <c r="DP276" s="109"/>
      <c r="DQ276" s="109"/>
      <c r="DR276" s="109"/>
      <c r="DS276" s="109"/>
      <c r="DT276" s="109"/>
      <c r="DU276" s="109"/>
      <c r="DV276" s="109"/>
      <c r="DW276" s="109"/>
      <c r="DX276" s="109"/>
      <c r="DY276" s="109"/>
      <c r="DZ276" s="109"/>
      <c r="EA276" s="109"/>
      <c r="EB276" s="109"/>
      <c r="EC276" s="109"/>
      <c r="ED276" s="109"/>
      <c r="EE276" s="109"/>
      <c r="EF276" s="109"/>
      <c r="EG276" s="109"/>
      <c r="EH276" s="109"/>
      <c r="EI276" s="109"/>
      <c r="EJ276" s="109"/>
      <c r="EK276" s="109"/>
      <c r="EL276" s="109"/>
      <c r="EM276" s="109"/>
      <c r="EN276" s="109"/>
      <c r="EO276" s="109"/>
      <c r="EP276" s="109"/>
      <c r="EQ276" s="109"/>
      <c r="ER276" s="109"/>
      <c r="ES276" s="109"/>
      <c r="ET276" s="109"/>
      <c r="EU276" s="109"/>
      <c r="EV276" s="109"/>
      <c r="EW276" s="109"/>
      <c r="EX276" s="109"/>
      <c r="EY276" s="109"/>
      <c r="EZ276" s="109"/>
      <c r="FA276" s="109"/>
      <c r="FB276" s="109"/>
      <c r="FC276" s="109"/>
      <c r="FD276" s="109"/>
      <c r="FE276" s="109"/>
      <c r="FF276" s="109"/>
      <c r="FG276" s="109"/>
      <c r="FH276" s="109"/>
      <c r="FI276" s="109"/>
      <c r="FJ276" s="109"/>
      <c r="FK276" s="109"/>
      <c r="FL276" s="109"/>
      <c r="FM276" s="109"/>
      <c r="FN276" s="109"/>
      <c r="FO276" s="109"/>
      <c r="FP276" s="109"/>
      <c r="FQ276" s="109"/>
      <c r="FR276" s="109"/>
      <c r="FS276" s="109"/>
      <c r="FT276" s="109"/>
      <c r="FU276" s="109"/>
      <c r="FV276" s="109"/>
      <c r="FW276" s="109"/>
      <c r="FX276" s="109"/>
      <c r="FY276" s="109"/>
      <c r="FZ276" s="109"/>
      <c r="GA276" s="109"/>
      <c r="GB276" s="109"/>
      <c r="GC276" s="109"/>
      <c r="GD276" s="109"/>
      <c r="GE276" s="109"/>
      <c r="GF276" s="109"/>
      <c r="GG276" s="109"/>
      <c r="GH276" s="109"/>
      <c r="GI276" s="109"/>
      <c r="GJ276" s="109"/>
      <c r="GK276" s="109"/>
      <c r="GL276" s="109"/>
      <c r="GM276" s="109"/>
      <c r="GN276" s="109"/>
      <c r="GO276" s="109"/>
      <c r="GP276" s="109"/>
      <c r="GQ276" s="109"/>
      <c r="GR276" s="109"/>
      <c r="GS276" s="109"/>
      <c r="GT276" s="109"/>
      <c r="GU276" s="109"/>
      <c r="GV276" s="109"/>
      <c r="GW276" s="109"/>
      <c r="GX276" s="109"/>
      <c r="GY276" s="109"/>
      <c r="GZ276" s="109"/>
      <c r="HA276" s="109"/>
      <c r="HB276" s="109"/>
      <c r="HC276" s="109"/>
      <c r="HD276" s="109"/>
      <c r="HE276" s="109"/>
      <c r="HF276" s="109"/>
      <c r="HG276" s="109"/>
      <c r="HH276" s="109"/>
      <c r="HI276" s="109"/>
      <c r="HJ276" s="109"/>
      <c r="HK276" s="109"/>
      <c r="HL276" s="109"/>
      <c r="HM276" s="109"/>
      <c r="HN276" s="109"/>
      <c r="HO276" s="109"/>
      <c r="HP276" s="109"/>
      <c r="HQ276" s="109"/>
      <c r="HR276" s="109"/>
      <c r="HS276" s="109"/>
      <c r="HT276" s="109"/>
      <c r="HU276" s="109"/>
      <c r="HV276" s="109"/>
      <c r="HW276" s="109"/>
      <c r="HX276" s="109"/>
      <c r="HY276" s="109"/>
      <c r="HZ276" s="109"/>
      <c r="IA276" s="109"/>
      <c r="IB276" s="109"/>
      <c r="IC276" s="109"/>
      <c r="ID276" s="109"/>
      <c r="IE276" s="109"/>
      <c r="IF276" s="109"/>
      <c r="IG276" s="109"/>
      <c r="IH276" s="109"/>
      <c r="II276" s="109"/>
      <c r="IJ276" s="109"/>
      <c r="IK276" s="109"/>
      <c r="IL276" s="109"/>
      <c r="IM276" s="109"/>
      <c r="IN276" s="109"/>
      <c r="IO276" s="109"/>
      <c r="IP276" s="109"/>
      <c r="IQ276" s="109"/>
      <c r="IR276" s="109"/>
      <c r="IS276" s="109"/>
      <c r="IT276" s="109"/>
      <c r="IU276" s="109"/>
      <c r="IV276" s="109"/>
      <c r="IW276" s="109"/>
      <c r="IX276" s="109"/>
    </row>
    <row r="277" spans="1:258" x14ac:dyDescent="0.3">
      <c r="A277" s="72"/>
      <c r="B277" s="72"/>
      <c r="C277" s="72"/>
      <c r="D277" s="72"/>
      <c r="E277" s="125"/>
      <c r="F277" s="120"/>
      <c r="G277" s="125"/>
      <c r="I277" s="125"/>
      <c r="K277" s="125"/>
      <c r="L277" s="120"/>
      <c r="M277" s="125"/>
      <c r="N277" s="120"/>
      <c r="O277" s="125"/>
      <c r="P277" s="120"/>
      <c r="Q277" s="125"/>
      <c r="R277" s="120"/>
      <c r="S277" s="125"/>
      <c r="T277" s="120"/>
      <c r="U277" s="125"/>
      <c r="V277" s="120"/>
      <c r="W277" s="125"/>
      <c r="X277" s="120"/>
      <c r="Y277" s="125"/>
      <c r="Z277" s="120"/>
      <c r="AA277" s="125"/>
      <c r="AB277" s="120"/>
      <c r="AC277" s="125"/>
      <c r="AD277" s="120"/>
      <c r="AE277" s="125"/>
      <c r="AF277" s="120"/>
      <c r="AG277" s="125"/>
      <c r="AH277" s="120"/>
      <c r="AI277" s="125"/>
      <c r="AJ277" s="120"/>
      <c r="AK277" s="125"/>
      <c r="AL277" s="72"/>
      <c r="AM277" s="125"/>
      <c r="AN277" s="72"/>
      <c r="AO277" s="125"/>
      <c r="AP277" s="72"/>
      <c r="AQ277" s="125"/>
      <c r="AR277" s="72"/>
      <c r="AS277" s="125"/>
      <c r="AT277" s="72"/>
      <c r="AU277" s="125"/>
      <c r="AV277" s="72"/>
      <c r="AW277" s="125"/>
      <c r="AX277" s="72"/>
      <c r="AY277" s="125"/>
      <c r="AZ277" s="72"/>
      <c r="BA277" s="125"/>
      <c r="BB277" s="72"/>
      <c r="BC277" s="72"/>
      <c r="BD277" s="72"/>
      <c r="BE277" s="72"/>
      <c r="BF277" s="72"/>
    </row>
    <row r="278" spans="1:258" x14ac:dyDescent="0.3">
      <c r="A278" s="72"/>
      <c r="B278" s="85" t="s">
        <v>2448</v>
      </c>
      <c r="C278" s="72"/>
      <c r="D278" s="72"/>
      <c r="E278" s="120">
        <f>ROUND((E273-E274)*E276,0)</f>
        <v>0</v>
      </c>
      <c r="F278" s="120"/>
      <c r="G278" s="120">
        <f>ROUND((G273-G274)*G276,0)</f>
        <v>0</v>
      </c>
      <c r="I278" s="120">
        <f>ROUND((I273-I274)*I276,0)</f>
        <v>0</v>
      </c>
      <c r="K278" s="120">
        <f>ROUND((K273-K274)*K276,0)</f>
        <v>0</v>
      </c>
      <c r="L278" s="120"/>
      <c r="M278" s="120">
        <f>ROUND((M273-M274)*M276,0)</f>
        <v>165380</v>
      </c>
      <c r="N278" s="120"/>
      <c r="O278" s="120">
        <f>ROUND((O273-O274)*O276,0)</f>
        <v>190650</v>
      </c>
      <c r="P278" s="120"/>
      <c r="Q278" s="120">
        <f>ROUND((Q273-Q274)*Q276,0)</f>
        <v>13351582</v>
      </c>
      <c r="R278" s="120"/>
      <c r="S278" s="120">
        <f>ROUND((S273-S274)*S276,0)</f>
        <v>13179</v>
      </c>
      <c r="T278" s="120"/>
      <c r="U278" s="120">
        <f>ROUND((U273-U274)*U276,0)</f>
        <v>289456</v>
      </c>
      <c r="V278" s="120"/>
      <c r="W278" s="120">
        <f>ROUND((W273-W274)*W276,0)</f>
        <v>-2237</v>
      </c>
      <c r="X278" s="120"/>
      <c r="Y278" s="120">
        <f>ROUND((Y273-Y274)*Y276,0)</f>
        <v>0</v>
      </c>
      <c r="Z278" s="120"/>
      <c r="AA278" s="120">
        <f>ROUND((AA273-AA274)*AA276,0)</f>
        <v>26979</v>
      </c>
      <c r="AB278" s="120"/>
      <c r="AC278" s="120">
        <f>ROUND((AC273-AC274)*AC276,0)</f>
        <v>91727</v>
      </c>
      <c r="AD278" s="120"/>
      <c r="AE278" s="120">
        <f>ROUND((AE273-AE274)*AE276,0)</f>
        <v>26067</v>
      </c>
      <c r="AF278" s="120"/>
      <c r="AG278" s="120">
        <f>ROUND((AG273-AG274)*AG276,0)</f>
        <v>17211</v>
      </c>
      <c r="AH278" s="120"/>
      <c r="AI278" s="120">
        <f>ROUND((AI273-AI274)*AI276,0)</f>
        <v>0</v>
      </c>
      <c r="AJ278" s="120"/>
      <c r="AK278" s="120">
        <f>ROUND((AK273-AK274)*AK276,0)</f>
        <v>0</v>
      </c>
      <c r="AL278" s="72"/>
      <c r="AM278" s="120">
        <f>ROUND((AM273-AM274)*AM276,0)</f>
        <v>0</v>
      </c>
      <c r="AN278" s="72"/>
      <c r="AO278" s="120">
        <f>ROUND((AO273-AO274)*AO276,0)</f>
        <v>0</v>
      </c>
      <c r="AP278" s="72"/>
      <c r="AQ278" s="120">
        <f>ROUND((AQ273-AQ274)*AQ276,0)</f>
        <v>0</v>
      </c>
      <c r="AR278" s="72"/>
      <c r="AS278" s="120">
        <f>ROUND((AS273-AS274)*AS276,0)</f>
        <v>0</v>
      </c>
      <c r="AT278" s="72"/>
      <c r="AU278" s="120">
        <f>ROUND((AU273-AU274)*AU276,0)</f>
        <v>0</v>
      </c>
      <c r="AV278" s="72"/>
      <c r="AW278" s="120">
        <f>ROUND((AW273-AW274)*AW276,0)</f>
        <v>0</v>
      </c>
      <c r="AX278" s="72"/>
      <c r="AY278" s="120">
        <f>ROUND((AY273-AY274)*AY276,0)</f>
        <v>0</v>
      </c>
      <c r="AZ278" s="72"/>
      <c r="BA278" s="120">
        <f>ROUND((BA273-BA274)*BA276,0)</f>
        <v>0</v>
      </c>
      <c r="BB278" s="72"/>
      <c r="BC278" s="72"/>
      <c r="BD278" s="72"/>
      <c r="BE278" s="72"/>
      <c r="BF278" s="72"/>
    </row>
    <row r="279" spans="1:258" x14ac:dyDescent="0.3">
      <c r="A279" s="72"/>
      <c r="B279" s="85" t="s">
        <v>2449</v>
      </c>
      <c r="C279" s="72"/>
      <c r="D279" s="72"/>
      <c r="E279" s="74">
        <f>IF(E$114=$B272,E274,0)</f>
        <v>0</v>
      </c>
      <c r="F279" s="120"/>
      <c r="G279" s="74">
        <f>IF(G$114=$B272,G274,0)</f>
        <v>0</v>
      </c>
      <c r="I279" s="74">
        <f>IF(I$114=$B272,I274,0)</f>
        <v>0</v>
      </c>
      <c r="K279" s="74">
        <f>IF(K$114=$B272,K274,0)</f>
        <v>0</v>
      </c>
      <c r="L279" s="120"/>
      <c r="M279" s="74">
        <f>IF(M$114=$B272,M274,0)</f>
        <v>0</v>
      </c>
      <c r="N279" s="120"/>
      <c r="O279" s="74">
        <f>IF(O$114=$B272,O274,0)</f>
        <v>0</v>
      </c>
      <c r="P279" s="120"/>
      <c r="Q279" s="74">
        <f>IF(Q$114=$B272,Q274,0)</f>
        <v>0</v>
      </c>
      <c r="R279" s="120"/>
      <c r="S279" s="74">
        <f>IF(S$114=$B272,S274,0)</f>
        <v>0</v>
      </c>
      <c r="T279" s="120"/>
      <c r="U279" s="74">
        <f>IF(U$114=$B272,U274,0)</f>
        <v>0</v>
      </c>
      <c r="V279" s="120"/>
      <c r="W279" s="74">
        <f>IF(W$114=$B272,W274,0)</f>
        <v>0</v>
      </c>
      <c r="X279" s="120"/>
      <c r="Y279" s="74">
        <f>IF(Y$114=$B272,Y274,0)</f>
        <v>0</v>
      </c>
      <c r="Z279" s="120"/>
      <c r="AA279" s="74">
        <f>IF(AA$114=$B272,AA274,0)</f>
        <v>0</v>
      </c>
      <c r="AB279" s="120"/>
      <c r="AC279" s="74">
        <f>IF(AC$114=$B272,AC274,0)</f>
        <v>0</v>
      </c>
      <c r="AD279" s="120"/>
      <c r="AE279" s="74">
        <f>IF(AE$114=$B272,AE274,0)</f>
        <v>0</v>
      </c>
      <c r="AF279" s="120"/>
      <c r="AG279" s="74">
        <f>IF(AG$114=$B272,AG274,0)</f>
        <v>458964</v>
      </c>
      <c r="AH279" s="120"/>
      <c r="AI279" s="74">
        <f>IF(AI$114=$B272,AI274,0)</f>
        <v>0</v>
      </c>
      <c r="AJ279" s="120"/>
      <c r="AK279" s="74">
        <f>IF(AK$114=$B272,AK274,0)</f>
        <v>0</v>
      </c>
      <c r="AL279" s="72"/>
      <c r="AM279" s="74">
        <f>IF(AM$114=$B272,AM274,0)</f>
        <v>0</v>
      </c>
      <c r="AN279" s="72"/>
      <c r="AO279" s="74">
        <f>IF(AO$114=$B272,AO274,0)</f>
        <v>0</v>
      </c>
      <c r="AP279" s="72"/>
      <c r="AQ279" s="74">
        <f>IF(AQ$114=$B272,AQ274,0)</f>
        <v>0</v>
      </c>
      <c r="AR279" s="72"/>
      <c r="AS279" s="74">
        <f>IF(AS$114=$B272,AS274,0)</f>
        <v>0</v>
      </c>
      <c r="AT279" s="72"/>
      <c r="AU279" s="74">
        <f>IF(AU$114=$B272,AU274,0)</f>
        <v>0</v>
      </c>
      <c r="AV279" s="72"/>
      <c r="AW279" s="74">
        <f>IF(AW$114=$B272,AW274,0)</f>
        <v>0</v>
      </c>
      <c r="AX279" s="72"/>
      <c r="AY279" s="74">
        <f>IF(AY$114=$B272,AY274,0)</f>
        <v>0</v>
      </c>
      <c r="AZ279" s="72"/>
      <c r="BA279" s="74">
        <f>IF(BA$114=$B272,BA274,0)</f>
        <v>0</v>
      </c>
      <c r="BB279" s="72"/>
      <c r="BC279" s="72"/>
      <c r="BD279" s="72"/>
      <c r="BE279" s="72"/>
      <c r="BF279" s="72"/>
    </row>
    <row r="280" spans="1:258" ht="13.5" thickBot="1" x14ac:dyDescent="0.35">
      <c r="A280" s="72"/>
      <c r="B280" s="85" t="str">
        <f>"Total Tax Depreciation  -  "&amp;B272</f>
        <v>Total Tax Depreciation  -  2015</v>
      </c>
      <c r="C280" s="72"/>
      <c r="D280" s="72"/>
      <c r="E280" s="126">
        <f>E278+E279</f>
        <v>0</v>
      </c>
      <c r="F280" s="120"/>
      <c r="G280" s="126">
        <f>G278+G279</f>
        <v>0</v>
      </c>
      <c r="I280" s="126">
        <f>I278+I279</f>
        <v>0</v>
      </c>
      <c r="K280" s="126">
        <f>K278+K279</f>
        <v>0</v>
      </c>
      <c r="L280" s="120"/>
      <c r="M280" s="126">
        <f>M278+M279</f>
        <v>165380</v>
      </c>
      <c r="N280" s="120"/>
      <c r="O280" s="126">
        <f>O278+O279</f>
        <v>190650</v>
      </c>
      <c r="P280" s="120"/>
      <c r="Q280" s="126">
        <f>Q278+Q279</f>
        <v>13351582</v>
      </c>
      <c r="R280" s="120"/>
      <c r="S280" s="126">
        <f>S278+S279</f>
        <v>13179</v>
      </c>
      <c r="T280" s="120"/>
      <c r="U280" s="126">
        <f>U278+U279</f>
        <v>289456</v>
      </c>
      <c r="V280" s="120"/>
      <c r="W280" s="126">
        <f>W278+W279</f>
        <v>-2237</v>
      </c>
      <c r="X280" s="120"/>
      <c r="Y280" s="126">
        <f>Y278+Y279</f>
        <v>0</v>
      </c>
      <c r="Z280" s="120"/>
      <c r="AA280" s="126">
        <f>AA278+AA279</f>
        <v>26979</v>
      </c>
      <c r="AB280" s="120"/>
      <c r="AC280" s="126">
        <f>AC278+AC279</f>
        <v>91727</v>
      </c>
      <c r="AD280" s="120"/>
      <c r="AE280" s="126">
        <f>AE278+AE279</f>
        <v>26067</v>
      </c>
      <c r="AF280" s="120"/>
      <c r="AG280" s="126">
        <f>AG278+AG279</f>
        <v>476175</v>
      </c>
      <c r="AH280" s="120"/>
      <c r="AI280" s="126">
        <f>AI278+AI279</f>
        <v>0</v>
      </c>
      <c r="AJ280" s="120"/>
      <c r="AK280" s="126">
        <f>AK278+AK279</f>
        <v>0</v>
      </c>
      <c r="AL280" s="72"/>
      <c r="AM280" s="126">
        <f>AM278+AM279</f>
        <v>0</v>
      </c>
      <c r="AN280" s="72"/>
      <c r="AO280" s="126">
        <f>AO278+AO279</f>
        <v>0</v>
      </c>
      <c r="AP280" s="72"/>
      <c r="AQ280" s="126">
        <f>AQ278+AQ279</f>
        <v>0</v>
      </c>
      <c r="AR280" s="72"/>
      <c r="AS280" s="126">
        <f>AS278+AS279</f>
        <v>0</v>
      </c>
      <c r="AT280" s="72"/>
      <c r="AU280" s="126">
        <f>AU278+AU279</f>
        <v>0</v>
      </c>
      <c r="AV280" s="72"/>
      <c r="AW280" s="126">
        <f>AW278+AW279</f>
        <v>0</v>
      </c>
      <c r="AX280" s="72"/>
      <c r="AY280" s="126">
        <f>AY278+AY279</f>
        <v>0</v>
      </c>
      <c r="AZ280" s="72"/>
      <c r="BA280" s="126">
        <f>BA278+BA279</f>
        <v>0</v>
      </c>
      <c r="BB280" s="72"/>
      <c r="BC280" s="72"/>
      <c r="BD280" s="72"/>
      <c r="BE280" s="72"/>
      <c r="BF280" s="72"/>
      <c r="BG280" s="103"/>
    </row>
    <row r="281" spans="1:258" ht="13.5" thickTop="1" x14ac:dyDescent="0.3">
      <c r="A281" s="72"/>
      <c r="B281" s="72"/>
      <c r="C281" s="72"/>
      <c r="D281" s="72"/>
      <c r="E281" s="125"/>
      <c r="F281" s="120"/>
      <c r="G281" s="125"/>
      <c r="I281" s="125"/>
      <c r="K281" s="120"/>
      <c r="L281" s="120"/>
      <c r="M281" s="120"/>
      <c r="N281" s="120"/>
      <c r="O281" s="120"/>
      <c r="P281" s="120"/>
      <c r="Q281" s="120"/>
      <c r="R281" s="120"/>
      <c r="S281" s="120"/>
      <c r="T281" s="120"/>
      <c r="U281" s="120"/>
      <c r="V281" s="120"/>
      <c r="W281" s="120"/>
      <c r="X281" s="120"/>
      <c r="Y281" s="120"/>
      <c r="Z281" s="120"/>
      <c r="AA281" s="120"/>
      <c r="AB281" s="120"/>
      <c r="AC281" s="120"/>
      <c r="AD281" s="120"/>
      <c r="AE281" s="120"/>
      <c r="AF281" s="120"/>
      <c r="AG281" s="120"/>
      <c r="AH281" s="120"/>
      <c r="AI281" s="120"/>
      <c r="AJ281" s="120"/>
      <c r="AK281" s="120"/>
      <c r="AL281" s="72"/>
      <c r="AM281" s="120"/>
      <c r="AN281" s="72"/>
      <c r="AO281" s="120"/>
      <c r="AP281" s="72"/>
      <c r="AQ281" s="120"/>
      <c r="AR281" s="72"/>
      <c r="AS281" s="120"/>
      <c r="AT281" s="72"/>
      <c r="AU281" s="120"/>
      <c r="AV281" s="72"/>
      <c r="AW281" s="120"/>
      <c r="AX281" s="72"/>
      <c r="AY281" s="120"/>
      <c r="AZ281" s="72"/>
      <c r="BA281" s="120"/>
      <c r="BB281" s="72"/>
      <c r="BC281" s="72"/>
      <c r="BD281" s="72"/>
      <c r="BE281" s="72"/>
      <c r="BF281" s="72"/>
    </row>
    <row r="282" spans="1:258" x14ac:dyDescent="0.3">
      <c r="A282" s="72"/>
      <c r="B282" s="72"/>
      <c r="C282" s="72"/>
      <c r="D282" s="72"/>
      <c r="E282" s="125"/>
      <c r="F282" s="120"/>
      <c r="G282" s="125"/>
      <c r="I282" s="125"/>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G282" s="120"/>
      <c r="AH282" s="120"/>
      <c r="AI282" s="120"/>
      <c r="AJ282" s="120"/>
      <c r="AK282" s="120"/>
      <c r="AL282" s="72"/>
      <c r="AM282" s="120"/>
      <c r="AN282" s="72"/>
      <c r="AO282" s="120"/>
      <c r="AP282" s="72"/>
      <c r="AQ282" s="120"/>
      <c r="AR282" s="72"/>
      <c r="AS282" s="120"/>
      <c r="AT282" s="72"/>
      <c r="AU282" s="120"/>
      <c r="AV282" s="72"/>
      <c r="AW282" s="120"/>
      <c r="AX282" s="72"/>
      <c r="AY282" s="120"/>
      <c r="AZ282" s="72"/>
      <c r="BA282" s="120"/>
      <c r="BB282" s="72"/>
      <c r="BC282" s="72"/>
      <c r="BD282" s="72"/>
      <c r="BE282" s="72"/>
      <c r="BF282" s="72"/>
    </row>
    <row r="283" spans="1:258" x14ac:dyDescent="0.3">
      <c r="A283" s="72"/>
      <c r="B283" s="119">
        <v>2016</v>
      </c>
      <c r="C283" s="72"/>
      <c r="D283" s="72"/>
      <c r="E283" s="127"/>
      <c r="F283" s="120"/>
      <c r="G283" s="127"/>
      <c r="I283" s="127"/>
      <c r="K283" s="120"/>
      <c r="L283" s="120"/>
      <c r="M283" s="120"/>
      <c r="N283" s="120"/>
      <c r="O283" s="120"/>
      <c r="P283" s="120"/>
      <c r="Q283" s="120"/>
      <c r="R283" s="120"/>
      <c r="S283" s="120"/>
      <c r="T283" s="120"/>
      <c r="U283" s="120"/>
      <c r="V283" s="120"/>
      <c r="W283" s="120"/>
      <c r="X283" s="120"/>
      <c r="Y283" s="120"/>
      <c r="Z283" s="120"/>
      <c r="AA283" s="120"/>
      <c r="AB283" s="120"/>
      <c r="AC283" s="120"/>
      <c r="AD283" s="120"/>
      <c r="AE283" s="120"/>
      <c r="AF283" s="120"/>
      <c r="AG283" s="120"/>
      <c r="AH283" s="120"/>
      <c r="AI283" s="120"/>
      <c r="AJ283" s="120"/>
      <c r="AK283" s="120"/>
      <c r="AL283" s="72"/>
      <c r="AM283" s="120"/>
      <c r="AN283" s="72"/>
      <c r="AO283" s="120"/>
      <c r="AP283" s="72"/>
      <c r="AQ283" s="120"/>
      <c r="AR283" s="72"/>
      <c r="AS283" s="120"/>
      <c r="AT283" s="72"/>
      <c r="AU283" s="120"/>
      <c r="AV283" s="72"/>
      <c r="AW283" s="120"/>
      <c r="AX283" s="72"/>
      <c r="AY283" s="120"/>
      <c r="AZ283" s="72"/>
      <c r="BA283" s="120"/>
      <c r="BB283" s="72"/>
      <c r="BC283" s="72"/>
      <c r="BD283" s="72"/>
      <c r="BE283" s="72"/>
      <c r="BF283" s="72"/>
    </row>
    <row r="284" spans="1:258" x14ac:dyDescent="0.3">
      <c r="A284" s="72"/>
      <c r="B284" s="85" t="s">
        <v>2408</v>
      </c>
      <c r="C284" s="72"/>
      <c r="D284" s="72"/>
      <c r="E284" s="120">
        <f>IF(E$114&lt;=$B283,E$24,0)</f>
        <v>0</v>
      </c>
      <c r="F284" s="120"/>
      <c r="G284" s="120">
        <f>IF(G$114&lt;=$B283,G$24,0)</f>
        <v>0</v>
      </c>
      <c r="I284" s="120">
        <f>IF(I$114&lt;=$B283,I$24,0)</f>
        <v>0</v>
      </c>
      <c r="K284" s="120">
        <f>IF(K$114&lt;=$B283,K$24,0)</f>
        <v>0</v>
      </c>
      <c r="L284" s="120"/>
      <c r="M284" s="120">
        <f>IF(M$114&lt;=$B283,M$24,0)</f>
        <v>3706400.915</v>
      </c>
      <c r="N284" s="120"/>
      <c r="O284" s="120">
        <f>IF(O$114&lt;=$B283,O$24,0)</f>
        <v>4273710.8949999996</v>
      </c>
      <c r="P284" s="120"/>
      <c r="Q284" s="120">
        <f>IF(Q$114&lt;=$B283,Q$24,0)</f>
        <v>299228647.71000004</v>
      </c>
      <c r="R284" s="120"/>
      <c r="S284" s="120">
        <f>IF(S$114&lt;=$B283,S$24,0)</f>
        <v>582899.13500000001</v>
      </c>
      <c r="T284" s="120"/>
      <c r="U284" s="120">
        <f>IF(U$114&lt;=$B283,U$24,0)</f>
        <v>11843540.959999999</v>
      </c>
      <c r="V284" s="120"/>
      <c r="W284" s="120">
        <f>IF(W$114&lt;=$B283,W$24,0)</f>
        <v>-84640.994999999937</v>
      </c>
      <c r="X284" s="120"/>
      <c r="Y284" s="120">
        <f>IF(Y$114&lt;=$B283,Y$24,0)</f>
        <v>3236832.7199999993</v>
      </c>
      <c r="Z284" s="120"/>
      <c r="AA284" s="120">
        <f>IF(AA$114&lt;=$B283,AA$24,0)</f>
        <v>873518.76000000013</v>
      </c>
      <c r="AB284" s="120"/>
      <c r="AC284" s="120">
        <f>IF(AC$114&lt;=$B283,AC$24,0)</f>
        <v>2747552.9049999993</v>
      </c>
      <c r="AD284" s="120"/>
      <c r="AE284" s="120">
        <f>IF(AE$114&lt;=$B283,AE$24,0)</f>
        <v>722165.79999999981</v>
      </c>
      <c r="AF284" s="120"/>
      <c r="AG284" s="120">
        <f>IF(AG$114&lt;=$B283,AG$24,0)</f>
        <v>917927.64000000013</v>
      </c>
      <c r="AH284" s="120"/>
      <c r="AI284" s="120">
        <f>IF(AI$114&lt;=$B283,AI$24,0)</f>
        <v>875597.39999999979</v>
      </c>
      <c r="AJ284" s="120"/>
      <c r="AK284" s="120">
        <f>IF(AK$114&lt;=$B283,AK$24,0)</f>
        <v>0</v>
      </c>
      <c r="AL284" s="72"/>
      <c r="AM284" s="120">
        <f>IF(AM$114&lt;=$B283,AM$24,0)</f>
        <v>0</v>
      </c>
      <c r="AN284" s="72"/>
      <c r="AO284" s="120">
        <f>IF(AO$114&lt;=$B283,AO$24,0)</f>
        <v>0</v>
      </c>
      <c r="AP284" s="72"/>
      <c r="AQ284" s="120">
        <f>IF(AQ$114&lt;=$B283,AQ$24,0)</f>
        <v>0</v>
      </c>
      <c r="AR284" s="72"/>
      <c r="AS284" s="120">
        <f>IF(AS$114&lt;=$B283,AS$24,0)</f>
        <v>0</v>
      </c>
      <c r="AT284" s="72"/>
      <c r="AU284" s="120">
        <f>IF(AU$114&lt;=$B283,AU$24,0)</f>
        <v>0</v>
      </c>
      <c r="AV284" s="72"/>
      <c r="AW284" s="120">
        <f>IF(AW$114&lt;=$B283,AW$24,0)</f>
        <v>0</v>
      </c>
      <c r="AX284" s="72"/>
      <c r="AY284" s="120">
        <f>IF(AY$114&lt;=$B283,AY$24,0)</f>
        <v>0</v>
      </c>
      <c r="AZ284" s="72"/>
      <c r="BA284" s="120">
        <f>IF(BA$114&lt;=$B283,BA$24,0)</f>
        <v>0</v>
      </c>
      <c r="BB284" s="72"/>
      <c r="BC284" s="72"/>
      <c r="BD284" s="72"/>
      <c r="BE284" s="72"/>
      <c r="BF284" s="72"/>
    </row>
    <row r="285" spans="1:258" x14ac:dyDescent="0.3">
      <c r="A285" s="72"/>
      <c r="B285" s="85" t="s">
        <v>2445</v>
      </c>
      <c r="C285" s="72"/>
      <c r="D285" s="72"/>
      <c r="E285" s="121">
        <f>ROUND(E284*E$12,0)</f>
        <v>0</v>
      </c>
      <c r="F285" s="120"/>
      <c r="G285" s="121">
        <f>ROUND(G284*G$12,0)</f>
        <v>0</v>
      </c>
      <c r="I285" s="121">
        <f>ROUND(I284*I$12,0)</f>
        <v>0</v>
      </c>
      <c r="K285" s="121">
        <f>ROUND(K284*K$12,0)</f>
        <v>0</v>
      </c>
      <c r="L285" s="120"/>
      <c r="M285" s="121">
        <f>ROUND(M284*M$12,0)</f>
        <v>0</v>
      </c>
      <c r="N285" s="120"/>
      <c r="O285" s="121">
        <f>ROUND(O284*O$12,0)</f>
        <v>0</v>
      </c>
      <c r="P285" s="120"/>
      <c r="Q285" s="121">
        <f>ROUND(Q284*Q$12,0)</f>
        <v>0</v>
      </c>
      <c r="R285" s="120"/>
      <c r="S285" s="121">
        <f>ROUND(S284*S$12,0)</f>
        <v>291450</v>
      </c>
      <c r="T285" s="120"/>
      <c r="U285" s="121">
        <f>ROUND(U284*U$12,0)</f>
        <v>5921770</v>
      </c>
      <c r="V285" s="120"/>
      <c r="W285" s="121">
        <f>ROUND(W284*W$12,0)</f>
        <v>-42320</v>
      </c>
      <c r="X285" s="120"/>
      <c r="Y285" s="121">
        <f>ROUND(Y284*Y$12,0)</f>
        <v>3236833</v>
      </c>
      <c r="Z285" s="120"/>
      <c r="AA285" s="121">
        <f>ROUND(AA284*AA$12,0)</f>
        <v>436759</v>
      </c>
      <c r="AB285" s="120"/>
      <c r="AC285" s="121">
        <f>ROUND(AC284*AC$12,0)</f>
        <v>1373776</v>
      </c>
      <c r="AD285" s="120"/>
      <c r="AE285" s="121">
        <f>ROUND(AE284*AE$12,0)</f>
        <v>361083</v>
      </c>
      <c r="AF285" s="120"/>
      <c r="AG285" s="121">
        <f>ROUND(AG284*AG$12,0)</f>
        <v>458964</v>
      </c>
      <c r="AH285" s="120"/>
      <c r="AI285" s="121">
        <f>ROUND(AI284*AI$12,0)</f>
        <v>437799</v>
      </c>
      <c r="AJ285" s="120"/>
      <c r="AK285" s="121">
        <f>ROUND(AK284*AK$12,0)</f>
        <v>0</v>
      </c>
      <c r="AL285" s="72"/>
      <c r="AM285" s="121">
        <f>ROUND(AM284*AM$12,0)</f>
        <v>0</v>
      </c>
      <c r="AN285" s="72"/>
      <c r="AO285" s="121">
        <f>ROUND(AO284*AO$12,0)</f>
        <v>0</v>
      </c>
      <c r="AP285" s="72"/>
      <c r="AQ285" s="121">
        <f>ROUND(AQ284*AQ$12,0)</f>
        <v>0</v>
      </c>
      <c r="AR285" s="72"/>
      <c r="AS285" s="121">
        <f>ROUND(AS284*AS$12,0)</f>
        <v>0</v>
      </c>
      <c r="AT285" s="72"/>
      <c r="AU285" s="121">
        <f>ROUND(AU284*AU$12,0)</f>
        <v>0</v>
      </c>
      <c r="AV285" s="72"/>
      <c r="AW285" s="121">
        <f>ROUND(AW284*AW$12,0)</f>
        <v>0</v>
      </c>
      <c r="AX285" s="72"/>
      <c r="AY285" s="121">
        <f>ROUND(AY284*AY$12,0)</f>
        <v>0</v>
      </c>
      <c r="AZ285" s="72"/>
      <c r="BA285" s="121">
        <f>ROUND(BA284*BA$12,0)</f>
        <v>0</v>
      </c>
      <c r="BB285" s="72"/>
      <c r="BC285" s="72"/>
      <c r="BD285" s="72"/>
      <c r="BE285" s="72"/>
      <c r="BF285" s="72"/>
    </row>
    <row r="286" spans="1:258" s="109" customFormat="1" x14ac:dyDescent="0.3">
      <c r="A286" s="72"/>
      <c r="B286" s="85" t="s">
        <v>2446</v>
      </c>
      <c r="C286" s="72"/>
      <c r="D286" s="72"/>
      <c r="E286" s="120">
        <f>E284-E285</f>
        <v>0</v>
      </c>
      <c r="F286" s="120"/>
      <c r="G286" s="120">
        <f>G284-G285</f>
        <v>0</v>
      </c>
      <c r="H286" s="74"/>
      <c r="I286" s="120">
        <f>I284-I285</f>
        <v>0</v>
      </c>
      <c r="J286" s="74"/>
      <c r="K286" s="120">
        <f>K284-K285</f>
        <v>0</v>
      </c>
      <c r="L286" s="120"/>
      <c r="M286" s="120">
        <f>M284-M285</f>
        <v>3706400.915</v>
      </c>
      <c r="N286" s="120"/>
      <c r="O286" s="120">
        <f>O284-O285</f>
        <v>4273710.8949999996</v>
      </c>
      <c r="P286" s="120"/>
      <c r="Q286" s="120">
        <f>Q284-Q285</f>
        <v>299228647.71000004</v>
      </c>
      <c r="R286" s="120"/>
      <c r="S286" s="120">
        <f>S284-S285</f>
        <v>291449.13500000001</v>
      </c>
      <c r="T286" s="120"/>
      <c r="U286" s="120">
        <f>U284-U285</f>
        <v>5921770.959999999</v>
      </c>
      <c r="V286" s="120"/>
      <c r="W286" s="120">
        <f>W284-W285</f>
        <v>-42320.994999999937</v>
      </c>
      <c r="X286" s="120"/>
      <c r="Y286" s="120">
        <f>Y284-Y285</f>
        <v>-0.28000000072643161</v>
      </c>
      <c r="Z286" s="120"/>
      <c r="AA286" s="120">
        <f>AA284-AA285</f>
        <v>436759.76000000013</v>
      </c>
      <c r="AB286" s="120"/>
      <c r="AC286" s="120">
        <f>AC284-AC285</f>
        <v>1373776.9049999993</v>
      </c>
      <c r="AD286" s="120"/>
      <c r="AE286" s="120">
        <f>AE284-AE285</f>
        <v>361082.79999999981</v>
      </c>
      <c r="AF286" s="120"/>
      <c r="AG286" s="120">
        <f>AG284-AG285</f>
        <v>458963.64000000013</v>
      </c>
      <c r="AH286" s="120"/>
      <c r="AI286" s="120">
        <f>AI284-AI285</f>
        <v>437798.39999999979</v>
      </c>
      <c r="AJ286" s="120"/>
      <c r="AK286" s="120">
        <f>AK284-AK285</f>
        <v>0</v>
      </c>
      <c r="AL286" s="72"/>
      <c r="AM286" s="120">
        <f>AM284-AM285</f>
        <v>0</v>
      </c>
      <c r="AN286" s="72"/>
      <c r="AO286" s="120">
        <f>AO284-AO285</f>
        <v>0</v>
      </c>
      <c r="AP286" s="72"/>
      <c r="AQ286" s="120">
        <f>AQ284-AQ285</f>
        <v>0</v>
      </c>
      <c r="AR286" s="72"/>
      <c r="AS286" s="120">
        <f>AS284-AS285</f>
        <v>0</v>
      </c>
      <c r="AT286" s="72"/>
      <c r="AU286" s="120">
        <f>AU284-AU285</f>
        <v>0</v>
      </c>
      <c r="AV286" s="72"/>
      <c r="AW286" s="120">
        <f>AW284-AW285</f>
        <v>0</v>
      </c>
      <c r="AX286" s="72"/>
      <c r="AY286" s="120">
        <f>AY284-AY285</f>
        <v>0</v>
      </c>
      <c r="AZ286" s="72"/>
      <c r="BA286" s="120">
        <f>BA284-BA285</f>
        <v>0</v>
      </c>
      <c r="BB286" s="72"/>
      <c r="BC286" s="72"/>
      <c r="BD286" s="72"/>
      <c r="BE286" s="72"/>
      <c r="BF286" s="72"/>
      <c r="BG286" s="74"/>
      <c r="BH286" s="74"/>
      <c r="BI286" s="74"/>
      <c r="BJ286" s="72"/>
      <c r="BK286" s="72"/>
      <c r="BL286" s="72"/>
      <c r="BM286" s="72"/>
      <c r="BN286" s="72"/>
      <c r="BO286" s="72"/>
      <c r="BP286" s="72"/>
      <c r="BQ286" s="72"/>
      <c r="BR286" s="72"/>
      <c r="BS286" s="72"/>
      <c r="BT286" s="72"/>
      <c r="BU286" s="72"/>
      <c r="BV286" s="72"/>
      <c r="BW286" s="72"/>
      <c r="BX286" s="72"/>
      <c r="BY286" s="72"/>
      <c r="BZ286" s="72"/>
      <c r="CA286" s="72"/>
      <c r="CB286" s="72"/>
      <c r="CC286" s="72"/>
      <c r="CD286" s="72"/>
      <c r="CE286" s="72"/>
      <c r="CF286" s="72"/>
      <c r="CG286" s="72"/>
      <c r="CH286" s="72"/>
      <c r="CI286" s="72"/>
      <c r="CJ286" s="72"/>
      <c r="CK286" s="72"/>
      <c r="CL286" s="72"/>
      <c r="CM286" s="72"/>
      <c r="CN286" s="72"/>
      <c r="CO286" s="72"/>
      <c r="CP286" s="72"/>
      <c r="CQ286" s="72"/>
      <c r="CR286" s="72"/>
      <c r="CS286" s="72"/>
      <c r="CT286" s="72"/>
      <c r="CU286" s="72"/>
      <c r="CV286" s="72"/>
      <c r="CW286" s="72"/>
      <c r="CX286" s="72"/>
      <c r="CY286" s="72"/>
      <c r="CZ286" s="72"/>
      <c r="DA286" s="72"/>
      <c r="DB286" s="72"/>
      <c r="DC286" s="72"/>
      <c r="DD286" s="72"/>
      <c r="DE286" s="72"/>
      <c r="DF286" s="72"/>
      <c r="DG286" s="72"/>
      <c r="DH286" s="72"/>
      <c r="DI286" s="72"/>
      <c r="DJ286" s="72"/>
      <c r="DK286" s="72"/>
      <c r="DL286" s="72"/>
      <c r="DM286" s="72"/>
      <c r="DN286" s="72"/>
      <c r="DO286" s="72"/>
      <c r="DP286" s="72"/>
      <c r="DQ286" s="72"/>
      <c r="DR286" s="72"/>
      <c r="DS286" s="72"/>
      <c r="DT286" s="72"/>
      <c r="DU286" s="72"/>
      <c r="DV286" s="72"/>
      <c r="DW286" s="72"/>
      <c r="DX286" s="72"/>
      <c r="DY286" s="72"/>
      <c r="DZ286" s="72"/>
      <c r="EA286" s="72"/>
      <c r="EB286" s="72"/>
      <c r="EC286" s="72"/>
      <c r="ED286" s="72"/>
      <c r="EE286" s="72"/>
      <c r="EF286" s="72"/>
      <c r="EG286" s="72"/>
      <c r="EH286" s="72"/>
      <c r="EI286" s="72"/>
      <c r="EJ286" s="72"/>
      <c r="EK286" s="72"/>
      <c r="EL286" s="72"/>
      <c r="EM286" s="72"/>
      <c r="EN286" s="72"/>
      <c r="EO286" s="72"/>
      <c r="EP286" s="72"/>
      <c r="EQ286" s="72"/>
      <c r="ER286" s="72"/>
      <c r="ES286" s="72"/>
      <c r="ET286" s="72"/>
      <c r="EU286" s="72"/>
      <c r="EV286" s="72"/>
      <c r="EW286" s="72"/>
      <c r="EX286" s="72"/>
      <c r="EY286" s="72"/>
      <c r="EZ286" s="72"/>
      <c r="FA286" s="72"/>
      <c r="FB286" s="72"/>
      <c r="FC286" s="72"/>
      <c r="FD286" s="72"/>
      <c r="FE286" s="72"/>
      <c r="FF286" s="72"/>
      <c r="FG286" s="72"/>
      <c r="FH286" s="72"/>
      <c r="FI286" s="72"/>
      <c r="FJ286" s="72"/>
      <c r="FK286" s="72"/>
      <c r="FL286" s="72"/>
      <c r="FM286" s="72"/>
      <c r="FN286" s="72"/>
      <c r="FO286" s="72"/>
      <c r="FP286" s="72"/>
      <c r="FQ286" s="72"/>
      <c r="FR286" s="72"/>
      <c r="FS286" s="72"/>
      <c r="FT286" s="72"/>
      <c r="FU286" s="72"/>
      <c r="FV286" s="72"/>
      <c r="FW286" s="72"/>
      <c r="FX286" s="72"/>
      <c r="FY286" s="72"/>
      <c r="FZ286" s="72"/>
      <c r="GA286" s="72"/>
      <c r="GB286" s="72"/>
      <c r="GC286" s="72"/>
      <c r="GD286" s="72"/>
      <c r="GE286" s="72"/>
      <c r="GF286" s="72"/>
      <c r="GG286" s="72"/>
      <c r="GH286" s="72"/>
      <c r="GI286" s="72"/>
      <c r="GJ286" s="72"/>
      <c r="GK286" s="72"/>
      <c r="GL286" s="72"/>
      <c r="GM286" s="72"/>
      <c r="GN286" s="72"/>
      <c r="GO286" s="72"/>
      <c r="GP286" s="72"/>
      <c r="GQ286" s="72"/>
      <c r="GR286" s="72"/>
      <c r="GS286" s="72"/>
      <c r="GT286" s="72"/>
      <c r="GU286" s="72"/>
      <c r="GV286" s="72"/>
      <c r="GW286" s="72"/>
      <c r="GX286" s="72"/>
      <c r="GY286" s="72"/>
      <c r="GZ286" s="72"/>
      <c r="HA286" s="72"/>
      <c r="HB286" s="72"/>
      <c r="HC286" s="72"/>
      <c r="HD286" s="72"/>
      <c r="HE286" s="72"/>
      <c r="HF286" s="72"/>
      <c r="HG286" s="72"/>
      <c r="HH286" s="72"/>
      <c r="HI286" s="72"/>
      <c r="HJ286" s="72"/>
      <c r="HK286" s="72"/>
      <c r="HL286" s="72"/>
      <c r="HM286" s="72"/>
      <c r="HN286" s="72"/>
      <c r="HO286" s="72"/>
      <c r="HP286" s="72"/>
      <c r="HQ286" s="72"/>
      <c r="HR286" s="72"/>
      <c r="HS286" s="72"/>
      <c r="HT286" s="72"/>
      <c r="HU286" s="72"/>
      <c r="HV286" s="72"/>
      <c r="HW286" s="72"/>
      <c r="HX286" s="72"/>
      <c r="HY286" s="72"/>
      <c r="HZ286" s="72"/>
      <c r="IA286" s="72"/>
      <c r="IB286" s="72"/>
      <c r="IC286" s="72"/>
      <c r="ID286" s="72"/>
      <c r="IE286" s="72"/>
      <c r="IF286" s="72"/>
      <c r="IG286" s="72"/>
      <c r="IH286" s="72"/>
      <c r="II286" s="72"/>
      <c r="IJ286" s="72"/>
      <c r="IK286" s="72"/>
      <c r="IL286" s="72"/>
      <c r="IM286" s="72"/>
      <c r="IN286" s="72"/>
      <c r="IO286" s="72"/>
      <c r="IP286" s="72"/>
      <c r="IQ286" s="72"/>
      <c r="IR286" s="72"/>
      <c r="IS286" s="72"/>
      <c r="IT286" s="72"/>
      <c r="IU286" s="72"/>
      <c r="IV286" s="72"/>
      <c r="IW286" s="72"/>
      <c r="IX286" s="72"/>
    </row>
    <row r="287" spans="1:258" x14ac:dyDescent="0.3">
      <c r="A287" s="124"/>
      <c r="B287" s="122" t="s">
        <v>2447</v>
      </c>
      <c r="C287" s="109"/>
      <c r="D287" s="109"/>
      <c r="E287" s="123">
        <f>IF($B283-E$8&lt;0,0,LOOKUP($B283-(E$8-1),$C$399:$C$420,$E$399:$E$420))</f>
        <v>4.4609999999999997E-2</v>
      </c>
      <c r="F287" s="109"/>
      <c r="G287" s="123">
        <f>IF($B283-G$8&lt;0,0,LOOKUP($B283-(G$8-1),$C$399:$C$420,$E$399:$E$420))</f>
        <v>4.462E-2</v>
      </c>
      <c r="H287" s="124"/>
      <c r="I287" s="123">
        <f>IF($B283-I$8&lt;0,0,LOOKUP($B283-(I$8-1),$C$399:$C$420,$E$399:$E$420))</f>
        <v>4.4609999999999997E-2</v>
      </c>
      <c r="J287" s="124"/>
      <c r="K287" s="123">
        <f>IF($B283-K$8&lt;0,0,LOOKUP($B283-(K$8-1),$C$399:$C$420,$E$399:$E$420))</f>
        <v>4.462E-2</v>
      </c>
      <c r="L287" s="124"/>
      <c r="M287" s="123">
        <f>IF($B283-M$8&lt;0,0,LOOKUP($B283-(M$8-1),$C$399:$C$420,$E$399:$E$420))</f>
        <v>4.4609999999999997E-2</v>
      </c>
      <c r="N287" s="109"/>
      <c r="O287" s="123">
        <f>IF($B283-O$8&lt;0,0,LOOKUP($B283-(O$8-1),$C$399:$C$420,$E$399:$E$420))</f>
        <v>4.462E-2</v>
      </c>
      <c r="P287" s="124"/>
      <c r="Q287" s="123">
        <f>IF($B283-Q$8&lt;0,0,LOOKUP($B283-(Q$8-1),$C$399:$C$420,$E$399:$E$420))</f>
        <v>4.4609999999999997E-2</v>
      </c>
      <c r="R287" s="124"/>
      <c r="S287" s="123">
        <f>IF($B283-S$8&lt;0,0,LOOKUP($B283-(S$8-1),$C$399:$C$420,$E$399:$E$420))</f>
        <v>4.462E-2</v>
      </c>
      <c r="T287" s="124"/>
      <c r="U287" s="123">
        <f>IF($B283-U$8&lt;0,0,LOOKUP($B283-(U$8-1),$C$399:$C$420,$E$399:$E$420))</f>
        <v>4.5220000000000003E-2</v>
      </c>
      <c r="V287" s="124"/>
      <c r="W287" s="123">
        <f>IF($B283-W$8&lt;0,0,LOOKUP($B283-(W$8-1),$C$399:$C$420,$E$399:$E$420))</f>
        <v>4.888E-2</v>
      </c>
      <c r="X287" s="109"/>
      <c r="Y287" s="123">
        <f>IF($B283-Y$8&lt;0,0,LOOKUP($B283-(Y$8-1),$C$399:$C$420,$E$399:$E$420))</f>
        <v>5.2850000000000001E-2</v>
      </c>
      <c r="Z287" s="124"/>
      <c r="AA287" s="123">
        <f>IF($B283-AA$8&lt;0,0,LOOKUP($B283-(AA$8-1),$C$399:$C$420,$E$399:$E$420))</f>
        <v>5.713E-2</v>
      </c>
      <c r="AB287" s="124"/>
      <c r="AC287" s="123">
        <f>IF($B283-AC$8&lt;0,0,LOOKUP($B283-(AC$8-1),$C$399:$C$420,$E$399:$E$420))</f>
        <v>6.1769999999999999E-2</v>
      </c>
      <c r="AD287" s="124"/>
      <c r="AE287" s="123">
        <f>IF($B283-AE$8&lt;0,0,LOOKUP($B283-(AE$8-1),$C$399:$C$420,$E$399:$E$420))</f>
        <v>6.6769999999999996E-2</v>
      </c>
      <c r="AF287" s="124"/>
      <c r="AG287" s="123">
        <f>IF($B283-AG$8&lt;0,0,LOOKUP($B283-(AG$8-1),$C$399:$C$420,$E$399:$E$420))</f>
        <v>7.2190000000000004E-2</v>
      </c>
      <c r="AH287" s="109"/>
      <c r="AI287" s="123">
        <f>IF($B283-AI$8&lt;0,0,LOOKUP($B283-(AI$8-1),$C$399:$C$420,$E$399:$E$420))</f>
        <v>3.7499999999999999E-2</v>
      </c>
      <c r="AJ287" s="109"/>
      <c r="AK287" s="123">
        <f>IF($B283-AK$8&lt;0,0,LOOKUP($B283-(AK$8-1),$C$399:$C$420,$E$399:$E$420))</f>
        <v>0</v>
      </c>
      <c r="AL287" s="124"/>
      <c r="AM287" s="123">
        <f>IF($B283-AM$8&lt;0,0,LOOKUP($B283-(AM$8-1),$C$399:$C$420,$E$399:$E$420))</f>
        <v>0</v>
      </c>
      <c r="AN287" s="124"/>
      <c r="AO287" s="123">
        <f>IF($B283-AO$8&lt;0,0,LOOKUP($B283-(AO$8-1),$C$399:$C$420,$E$399:$E$420))</f>
        <v>0</v>
      </c>
      <c r="AP287" s="124"/>
      <c r="AQ287" s="123">
        <f>IF($B283-AQ$8&lt;0,0,LOOKUP($B283-(AQ$8-1),$C$399:$C$420,$E$399:$E$420))</f>
        <v>0</v>
      </c>
      <c r="AR287" s="124"/>
      <c r="AS287" s="123">
        <f>IF($B283-AS$8&lt;0,0,LOOKUP($B283-(AS$8-1),$C$399:$C$420,$E$399:$E$420))</f>
        <v>0</v>
      </c>
      <c r="AT287" s="124"/>
      <c r="AU287" s="123">
        <f>IF($B283-AU$8&lt;0,0,LOOKUP($B283-(AU$8-1),$C$399:$C$420,$E$399:$E$420))</f>
        <v>0</v>
      </c>
      <c r="AV287" s="124"/>
      <c r="AW287" s="123">
        <f>IF($B283-AW$8&lt;0,0,LOOKUP($B283-(AW$8-1),$C$399:$C$420,$E$399:$E$420))</f>
        <v>0</v>
      </c>
      <c r="AX287" s="124"/>
      <c r="AY287" s="123">
        <f>IF($B283-AY$8&lt;0,0,LOOKUP($B283-(AY$8-1),$C$399:$C$420,$E$399:$E$420))</f>
        <v>0</v>
      </c>
      <c r="AZ287" s="124"/>
      <c r="BA287" s="123">
        <f>IF($B283-BA$8&lt;0,0,LOOKUP($B283-(BA$8-1),$C$399:$C$420,$E$399:$E$420))</f>
        <v>0</v>
      </c>
      <c r="BB287" s="124"/>
      <c r="BC287" s="124"/>
      <c r="BD287" s="124"/>
      <c r="BE287" s="124"/>
      <c r="BF287" s="124"/>
      <c r="BG287" s="124"/>
      <c r="BH287" s="124"/>
      <c r="BI287" s="124"/>
      <c r="BJ287" s="109"/>
      <c r="BK287" s="109"/>
      <c r="BL287" s="109"/>
      <c r="BM287" s="109"/>
      <c r="BN287" s="109"/>
      <c r="BO287" s="109"/>
      <c r="BP287" s="109"/>
      <c r="BQ287" s="109"/>
      <c r="BR287" s="109"/>
      <c r="BS287" s="109"/>
      <c r="BT287" s="109"/>
      <c r="BU287" s="109"/>
      <c r="BV287" s="109"/>
      <c r="BW287" s="109"/>
      <c r="BX287" s="109"/>
      <c r="BY287" s="109"/>
      <c r="BZ287" s="109"/>
      <c r="CA287" s="109"/>
      <c r="CB287" s="109"/>
      <c r="CC287" s="109"/>
      <c r="CD287" s="109"/>
      <c r="CE287" s="109"/>
      <c r="CF287" s="109"/>
      <c r="CG287" s="109"/>
      <c r="CH287" s="109"/>
      <c r="CI287" s="109"/>
      <c r="CJ287" s="109"/>
      <c r="CK287" s="109"/>
      <c r="CL287" s="109"/>
      <c r="CM287" s="109"/>
      <c r="CN287" s="109"/>
      <c r="CO287" s="109"/>
      <c r="CP287" s="109"/>
      <c r="CQ287" s="109"/>
      <c r="CR287" s="109"/>
      <c r="CS287" s="109"/>
      <c r="CT287" s="109"/>
      <c r="CU287" s="109"/>
      <c r="CV287" s="109"/>
      <c r="CW287" s="109"/>
      <c r="CX287" s="109"/>
      <c r="CY287" s="109"/>
      <c r="CZ287" s="109"/>
      <c r="DA287" s="109"/>
      <c r="DB287" s="109"/>
      <c r="DC287" s="109"/>
      <c r="DD287" s="109"/>
      <c r="DE287" s="109"/>
      <c r="DF287" s="109"/>
      <c r="DG287" s="109"/>
      <c r="DH287" s="109"/>
      <c r="DI287" s="109"/>
      <c r="DJ287" s="109"/>
      <c r="DK287" s="109"/>
      <c r="DL287" s="109"/>
      <c r="DM287" s="109"/>
      <c r="DN287" s="109"/>
      <c r="DO287" s="109"/>
      <c r="DP287" s="109"/>
      <c r="DQ287" s="109"/>
      <c r="DR287" s="109"/>
      <c r="DS287" s="109"/>
      <c r="DT287" s="109"/>
      <c r="DU287" s="109"/>
      <c r="DV287" s="109"/>
      <c r="DW287" s="109"/>
      <c r="DX287" s="109"/>
      <c r="DY287" s="109"/>
      <c r="DZ287" s="109"/>
      <c r="EA287" s="109"/>
      <c r="EB287" s="109"/>
      <c r="EC287" s="109"/>
      <c r="ED287" s="109"/>
      <c r="EE287" s="109"/>
      <c r="EF287" s="109"/>
      <c r="EG287" s="109"/>
      <c r="EH287" s="109"/>
      <c r="EI287" s="109"/>
      <c r="EJ287" s="109"/>
      <c r="EK287" s="109"/>
      <c r="EL287" s="109"/>
      <c r="EM287" s="109"/>
      <c r="EN287" s="109"/>
      <c r="EO287" s="109"/>
      <c r="EP287" s="109"/>
      <c r="EQ287" s="109"/>
      <c r="ER287" s="109"/>
      <c r="ES287" s="109"/>
      <c r="ET287" s="109"/>
      <c r="EU287" s="109"/>
      <c r="EV287" s="109"/>
      <c r="EW287" s="109"/>
      <c r="EX287" s="109"/>
      <c r="EY287" s="109"/>
      <c r="EZ287" s="109"/>
      <c r="FA287" s="109"/>
      <c r="FB287" s="109"/>
      <c r="FC287" s="109"/>
      <c r="FD287" s="109"/>
      <c r="FE287" s="109"/>
      <c r="FF287" s="109"/>
      <c r="FG287" s="109"/>
      <c r="FH287" s="109"/>
      <c r="FI287" s="109"/>
      <c r="FJ287" s="109"/>
      <c r="FK287" s="109"/>
      <c r="FL287" s="109"/>
      <c r="FM287" s="109"/>
      <c r="FN287" s="109"/>
      <c r="FO287" s="109"/>
      <c r="FP287" s="109"/>
      <c r="FQ287" s="109"/>
      <c r="FR287" s="109"/>
      <c r="FS287" s="109"/>
      <c r="FT287" s="109"/>
      <c r="FU287" s="109"/>
      <c r="FV287" s="109"/>
      <c r="FW287" s="109"/>
      <c r="FX287" s="109"/>
      <c r="FY287" s="109"/>
      <c r="FZ287" s="109"/>
      <c r="GA287" s="109"/>
      <c r="GB287" s="109"/>
      <c r="GC287" s="109"/>
      <c r="GD287" s="109"/>
      <c r="GE287" s="109"/>
      <c r="GF287" s="109"/>
      <c r="GG287" s="109"/>
      <c r="GH287" s="109"/>
      <c r="GI287" s="109"/>
      <c r="GJ287" s="109"/>
      <c r="GK287" s="109"/>
      <c r="GL287" s="109"/>
      <c r="GM287" s="109"/>
      <c r="GN287" s="109"/>
      <c r="GO287" s="109"/>
      <c r="GP287" s="109"/>
      <c r="GQ287" s="109"/>
      <c r="GR287" s="109"/>
      <c r="GS287" s="109"/>
      <c r="GT287" s="109"/>
      <c r="GU287" s="109"/>
      <c r="GV287" s="109"/>
      <c r="GW287" s="109"/>
      <c r="GX287" s="109"/>
      <c r="GY287" s="109"/>
      <c r="GZ287" s="109"/>
      <c r="HA287" s="109"/>
      <c r="HB287" s="109"/>
      <c r="HC287" s="109"/>
      <c r="HD287" s="109"/>
      <c r="HE287" s="109"/>
      <c r="HF287" s="109"/>
      <c r="HG287" s="109"/>
      <c r="HH287" s="109"/>
      <c r="HI287" s="109"/>
      <c r="HJ287" s="109"/>
      <c r="HK287" s="109"/>
      <c r="HL287" s="109"/>
      <c r="HM287" s="109"/>
      <c r="HN287" s="109"/>
      <c r="HO287" s="109"/>
      <c r="HP287" s="109"/>
      <c r="HQ287" s="109"/>
      <c r="HR287" s="109"/>
      <c r="HS287" s="109"/>
      <c r="HT287" s="109"/>
      <c r="HU287" s="109"/>
      <c r="HV287" s="109"/>
      <c r="HW287" s="109"/>
      <c r="HX287" s="109"/>
      <c r="HY287" s="109"/>
      <c r="HZ287" s="109"/>
      <c r="IA287" s="109"/>
      <c r="IB287" s="109"/>
      <c r="IC287" s="109"/>
      <c r="ID287" s="109"/>
      <c r="IE287" s="109"/>
      <c r="IF287" s="109"/>
      <c r="IG287" s="109"/>
      <c r="IH287" s="109"/>
      <c r="II287" s="109"/>
      <c r="IJ287" s="109"/>
      <c r="IK287" s="109"/>
      <c r="IL287" s="109"/>
      <c r="IM287" s="109"/>
      <c r="IN287" s="109"/>
      <c r="IO287" s="109"/>
      <c r="IP287" s="109"/>
      <c r="IQ287" s="109"/>
      <c r="IR287" s="109"/>
      <c r="IS287" s="109"/>
      <c r="IT287" s="109"/>
      <c r="IU287" s="109"/>
      <c r="IV287" s="109"/>
      <c r="IW287" s="109"/>
      <c r="IX287" s="109"/>
    </row>
    <row r="288" spans="1:258" x14ac:dyDescent="0.3">
      <c r="B288" s="72"/>
      <c r="C288" s="72"/>
      <c r="D288" s="72"/>
      <c r="E288" s="125"/>
      <c r="F288" s="120"/>
      <c r="G288" s="125"/>
      <c r="I288" s="125"/>
      <c r="K288" s="125"/>
      <c r="L288" s="120"/>
      <c r="M288" s="125"/>
      <c r="N288" s="120"/>
      <c r="O288" s="125"/>
      <c r="P288" s="120"/>
      <c r="Q288" s="125"/>
      <c r="R288" s="120"/>
      <c r="S288" s="125"/>
      <c r="T288" s="120"/>
      <c r="U288" s="125"/>
      <c r="V288" s="120"/>
      <c r="W288" s="125"/>
      <c r="X288" s="120"/>
      <c r="Y288" s="125"/>
      <c r="Z288" s="120"/>
      <c r="AA288" s="125"/>
      <c r="AB288" s="120"/>
      <c r="AC288" s="125"/>
      <c r="AD288" s="120"/>
      <c r="AE288" s="125"/>
      <c r="AF288" s="120"/>
      <c r="AG288" s="125"/>
      <c r="AH288" s="120"/>
      <c r="AI288" s="125"/>
      <c r="AJ288" s="120"/>
      <c r="AK288" s="125"/>
      <c r="AM288" s="125"/>
      <c r="AO288" s="125"/>
      <c r="AQ288" s="125"/>
      <c r="AS288" s="125"/>
      <c r="AU288" s="125"/>
      <c r="AW288" s="125"/>
      <c r="AY288" s="125"/>
      <c r="BA288" s="125"/>
    </row>
    <row r="289" spans="1:61" x14ac:dyDescent="0.3">
      <c r="B289" s="85" t="s">
        <v>2448</v>
      </c>
      <c r="C289" s="72"/>
      <c r="D289" s="72"/>
      <c r="E289" s="120">
        <f>ROUND((E284-E285)*E287,0)</f>
        <v>0</v>
      </c>
      <c r="F289" s="120"/>
      <c r="G289" s="120">
        <f>ROUND((G284-G285)*G287,0)</f>
        <v>0</v>
      </c>
      <c r="I289" s="120">
        <f>ROUND((I284-I285)*I287,0)</f>
        <v>0</v>
      </c>
      <c r="K289" s="120">
        <f>ROUND((K284-K285)*K287,0)</f>
        <v>0</v>
      </c>
      <c r="L289" s="120"/>
      <c r="M289" s="120">
        <f>ROUND((M284-M285)*M287,0)</f>
        <v>165343</v>
      </c>
      <c r="N289" s="120"/>
      <c r="O289" s="120">
        <f>ROUND((O284-O285)*O287,0)</f>
        <v>190693</v>
      </c>
      <c r="P289" s="120"/>
      <c r="Q289" s="120">
        <f>ROUND((Q284-Q285)*Q287,0)</f>
        <v>13348590</v>
      </c>
      <c r="R289" s="120"/>
      <c r="S289" s="120">
        <f>ROUND((S284-S285)*S287,0)</f>
        <v>13004</v>
      </c>
      <c r="T289" s="120"/>
      <c r="U289" s="120">
        <f>ROUND((U284-U285)*U287,0)</f>
        <v>267782</v>
      </c>
      <c r="V289" s="120"/>
      <c r="W289" s="120">
        <f>ROUND((W284-W285)*W287,0)</f>
        <v>-2069</v>
      </c>
      <c r="X289" s="120"/>
      <c r="Y289" s="120">
        <f>ROUND((Y284-Y285)*Y287,0)</f>
        <v>0</v>
      </c>
      <c r="Z289" s="120"/>
      <c r="AA289" s="120">
        <f>ROUND((AA284-AA285)*AA287,0)</f>
        <v>24952</v>
      </c>
      <c r="AB289" s="120"/>
      <c r="AC289" s="120">
        <f>ROUND((AC284-AC285)*AC287,0)</f>
        <v>84858</v>
      </c>
      <c r="AD289" s="120"/>
      <c r="AE289" s="120">
        <f>ROUND((AE284-AE285)*AE287,0)</f>
        <v>24109</v>
      </c>
      <c r="AF289" s="120"/>
      <c r="AG289" s="120">
        <f>ROUND((AG284-AG285)*AG287,0)</f>
        <v>33133</v>
      </c>
      <c r="AH289" s="120"/>
      <c r="AI289" s="120">
        <f>ROUND((AI284-AI285)*AI287,0)</f>
        <v>16417</v>
      </c>
      <c r="AJ289" s="120"/>
      <c r="AK289" s="120">
        <f>ROUND((AK284-AK285)*AK287,0)</f>
        <v>0</v>
      </c>
      <c r="AM289" s="120">
        <f>ROUND((AM284-AM285)*AM287,0)</f>
        <v>0</v>
      </c>
      <c r="AO289" s="120">
        <f>ROUND((AO284-AO285)*AO287,0)</f>
        <v>0</v>
      </c>
      <c r="AQ289" s="120">
        <f>ROUND((AQ284-AQ285)*AQ287,0)</f>
        <v>0</v>
      </c>
      <c r="AS289" s="120">
        <f>ROUND((AS284-AS285)*AS287,0)</f>
        <v>0</v>
      </c>
      <c r="AU289" s="120">
        <f>ROUND((AU284-AU285)*AU287,0)</f>
        <v>0</v>
      </c>
      <c r="AW289" s="120">
        <f>ROUND((AW284-AW285)*AW287,0)</f>
        <v>0</v>
      </c>
      <c r="AY289" s="120">
        <f>ROUND((AY284-AY285)*AY287,0)</f>
        <v>0</v>
      </c>
      <c r="BA289" s="120">
        <f>ROUND((BA284-BA285)*BA287,0)</f>
        <v>0</v>
      </c>
    </row>
    <row r="290" spans="1:61" x14ac:dyDescent="0.3">
      <c r="B290" s="85" t="s">
        <v>2449</v>
      </c>
      <c r="C290" s="72"/>
      <c r="D290" s="72"/>
      <c r="E290" s="74">
        <f>IF(E$114=$B283,E285,0)</f>
        <v>0</v>
      </c>
      <c r="F290" s="120"/>
      <c r="G290" s="74">
        <f>IF(G$114=$B283,G285,0)</f>
        <v>0</v>
      </c>
      <c r="I290" s="74">
        <f>IF(I$114=$B283,I285,0)</f>
        <v>0</v>
      </c>
      <c r="K290" s="74">
        <f>IF(K$114=$B283,K285,0)</f>
        <v>0</v>
      </c>
      <c r="L290" s="120"/>
      <c r="M290" s="74">
        <f>IF(M$114=$B283,M285,0)</f>
        <v>0</v>
      </c>
      <c r="N290" s="120"/>
      <c r="O290" s="74">
        <f>IF(O$114=$B283,O285,0)</f>
        <v>0</v>
      </c>
      <c r="P290" s="120"/>
      <c r="Q290" s="74">
        <f>IF(Q$114=$B283,Q285,0)</f>
        <v>0</v>
      </c>
      <c r="R290" s="120"/>
      <c r="S290" s="74">
        <f>IF(S$114=$B283,S285,0)</f>
        <v>0</v>
      </c>
      <c r="T290" s="120"/>
      <c r="U290" s="74">
        <f>IF(U$114=$B283,U285,0)</f>
        <v>0</v>
      </c>
      <c r="V290" s="120"/>
      <c r="W290" s="74">
        <f>IF(W$114=$B283,W285,0)</f>
        <v>0</v>
      </c>
      <c r="X290" s="120"/>
      <c r="Y290" s="74">
        <f>IF(Y$114=$B283,Y285,0)</f>
        <v>0</v>
      </c>
      <c r="Z290" s="120"/>
      <c r="AA290" s="74">
        <f>IF(AA$114=$B283,AA285,0)</f>
        <v>0</v>
      </c>
      <c r="AB290" s="120"/>
      <c r="AC290" s="74">
        <f>IF(AC$114=$B283,AC285,0)</f>
        <v>0</v>
      </c>
      <c r="AD290" s="120"/>
      <c r="AE290" s="74">
        <f>IF(AE$114=$B283,AE285,0)</f>
        <v>0</v>
      </c>
      <c r="AF290" s="120"/>
      <c r="AG290" s="74">
        <f>IF(AG$114=$B283,AG285,0)</f>
        <v>0</v>
      </c>
      <c r="AH290" s="120"/>
      <c r="AI290" s="74">
        <f>IF(AI$114=$B283,AI285,0)</f>
        <v>437799</v>
      </c>
      <c r="AJ290" s="120"/>
      <c r="AK290" s="74">
        <f>IF(AK$114=$B283,AK285,0)</f>
        <v>0</v>
      </c>
      <c r="AM290" s="74">
        <f>IF(AM$114=$B283,AM285,0)</f>
        <v>0</v>
      </c>
      <c r="AO290" s="74">
        <f>IF(AO$114=$B283,AO285,0)</f>
        <v>0</v>
      </c>
      <c r="AQ290" s="74">
        <f>IF(AQ$114=$B283,AQ285,0)</f>
        <v>0</v>
      </c>
      <c r="AS290" s="74">
        <f>IF(AS$114=$B283,AS285,0)</f>
        <v>0</v>
      </c>
      <c r="AU290" s="74">
        <f>IF(AU$114=$B283,AU285,0)</f>
        <v>0</v>
      </c>
      <c r="AW290" s="74">
        <f>IF(AW$114=$B283,AW285,0)</f>
        <v>0</v>
      </c>
      <c r="AY290" s="74">
        <f>IF(AY$114=$B283,AY285,0)</f>
        <v>0</v>
      </c>
      <c r="BA290" s="74">
        <f>IF(BA$114=$B283,BA285,0)</f>
        <v>0</v>
      </c>
    </row>
    <row r="291" spans="1:61" ht="13.5" thickBot="1" x14ac:dyDescent="0.35">
      <c r="B291" s="85" t="str">
        <f>"Total Tax Depreciation  -  "&amp;B283</f>
        <v>Total Tax Depreciation  -  2016</v>
      </c>
      <c r="C291" s="72"/>
      <c r="D291" s="72"/>
      <c r="E291" s="126">
        <f>E289+E290</f>
        <v>0</v>
      </c>
      <c r="F291" s="120"/>
      <c r="G291" s="126">
        <f>G289+G290</f>
        <v>0</v>
      </c>
      <c r="I291" s="126">
        <f>I289+I290</f>
        <v>0</v>
      </c>
      <c r="K291" s="126">
        <f>K289+K290</f>
        <v>0</v>
      </c>
      <c r="L291" s="120"/>
      <c r="M291" s="126">
        <f>M289+M290</f>
        <v>165343</v>
      </c>
      <c r="N291" s="120"/>
      <c r="O291" s="126">
        <f>O289+O290</f>
        <v>190693</v>
      </c>
      <c r="P291" s="120"/>
      <c r="Q291" s="126">
        <f>Q289+Q290</f>
        <v>13348590</v>
      </c>
      <c r="R291" s="120"/>
      <c r="S291" s="126">
        <f>S289+S290</f>
        <v>13004</v>
      </c>
      <c r="T291" s="120"/>
      <c r="U291" s="126">
        <f>U289+U290</f>
        <v>267782</v>
      </c>
      <c r="V291" s="120"/>
      <c r="W291" s="126">
        <f>W289+W290</f>
        <v>-2069</v>
      </c>
      <c r="X291" s="120"/>
      <c r="Y291" s="126">
        <f>Y289+Y290</f>
        <v>0</v>
      </c>
      <c r="Z291" s="120"/>
      <c r="AA291" s="126">
        <f>AA289+AA290</f>
        <v>24952</v>
      </c>
      <c r="AB291" s="120"/>
      <c r="AC291" s="126">
        <f>AC289+AC290</f>
        <v>84858</v>
      </c>
      <c r="AD291" s="120"/>
      <c r="AE291" s="126">
        <f>AE289+AE290</f>
        <v>24109</v>
      </c>
      <c r="AF291" s="120"/>
      <c r="AG291" s="126">
        <f>AG289+AG290</f>
        <v>33133</v>
      </c>
      <c r="AH291" s="120"/>
      <c r="AI291" s="126">
        <f>AI289+AI290</f>
        <v>454216</v>
      </c>
      <c r="AJ291" s="120"/>
      <c r="AK291" s="126">
        <f>AK289+AK290</f>
        <v>0</v>
      </c>
      <c r="AM291" s="126">
        <f>AM289+AM290</f>
        <v>0</v>
      </c>
      <c r="AO291" s="126">
        <f>AO289+AO290</f>
        <v>0</v>
      </c>
      <c r="AQ291" s="126">
        <f>AQ289+AQ290</f>
        <v>0</v>
      </c>
      <c r="AS291" s="126">
        <f>AS289+AS290</f>
        <v>0</v>
      </c>
      <c r="AU291" s="126">
        <f>AU289+AU290</f>
        <v>0</v>
      </c>
      <c r="AW291" s="126">
        <f>AW289+AW290</f>
        <v>0</v>
      </c>
      <c r="AY291" s="126">
        <f>AY289+AY290</f>
        <v>0</v>
      </c>
      <c r="BA291" s="126">
        <f>BA289+BA290</f>
        <v>0</v>
      </c>
    </row>
    <row r="292" spans="1:61" ht="13.5" thickTop="1" x14ac:dyDescent="0.3">
      <c r="B292" s="72"/>
      <c r="C292" s="72"/>
      <c r="D292" s="72"/>
      <c r="E292" s="125"/>
      <c r="F292" s="120"/>
      <c r="G292" s="125"/>
      <c r="I292" s="125"/>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20"/>
      <c r="AH292" s="120"/>
      <c r="AI292" s="120"/>
      <c r="AJ292" s="120"/>
      <c r="AK292" s="120"/>
      <c r="AM292" s="120"/>
      <c r="AO292" s="120"/>
      <c r="AQ292" s="120"/>
      <c r="AS292" s="120"/>
      <c r="AU292" s="120"/>
      <c r="AW292" s="120"/>
      <c r="AY292" s="120"/>
      <c r="BA292" s="120"/>
    </row>
    <row r="293" spans="1:61" x14ac:dyDescent="0.3">
      <c r="B293" s="72"/>
      <c r="C293" s="72"/>
      <c r="D293" s="72"/>
      <c r="E293" s="125"/>
      <c r="F293" s="120"/>
      <c r="G293" s="125"/>
      <c r="I293" s="125"/>
      <c r="K293" s="120"/>
      <c r="L293" s="120"/>
      <c r="M293" s="120"/>
      <c r="N293" s="120"/>
      <c r="O293" s="120"/>
      <c r="P293" s="120"/>
      <c r="Q293" s="120"/>
      <c r="R293" s="120"/>
      <c r="S293" s="120"/>
      <c r="T293" s="120"/>
      <c r="U293" s="120"/>
      <c r="V293" s="120"/>
      <c r="W293" s="120"/>
      <c r="X293" s="120"/>
      <c r="Y293" s="120"/>
      <c r="Z293" s="120"/>
      <c r="AA293" s="120"/>
      <c r="AB293" s="120"/>
      <c r="AC293" s="120"/>
      <c r="AD293" s="120"/>
      <c r="AE293" s="120"/>
      <c r="AF293" s="120"/>
      <c r="AG293" s="120"/>
      <c r="AH293" s="120"/>
      <c r="AI293" s="120"/>
      <c r="AJ293" s="120"/>
      <c r="AK293" s="120"/>
      <c r="AM293" s="120"/>
      <c r="AO293" s="120"/>
      <c r="AQ293" s="120"/>
      <c r="AS293" s="120"/>
      <c r="AU293" s="120"/>
      <c r="AW293" s="120"/>
      <c r="AY293" s="120"/>
      <c r="BA293" s="120"/>
    </row>
    <row r="294" spans="1:61" x14ac:dyDescent="0.3">
      <c r="B294" s="119">
        <v>2017</v>
      </c>
      <c r="C294" s="72"/>
      <c r="D294" s="72"/>
      <c r="E294" s="127"/>
      <c r="F294" s="120"/>
      <c r="G294" s="127"/>
      <c r="I294" s="127"/>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c r="AH294" s="120"/>
      <c r="AI294" s="120"/>
      <c r="AJ294" s="120"/>
      <c r="AK294" s="120"/>
      <c r="AM294" s="120"/>
      <c r="AO294" s="120"/>
      <c r="AQ294" s="120"/>
      <c r="AS294" s="120"/>
      <c r="AU294" s="120"/>
      <c r="AW294" s="120"/>
      <c r="AY294" s="120"/>
      <c r="BA294" s="120"/>
    </row>
    <row r="295" spans="1:61" x14ac:dyDescent="0.3">
      <c r="A295" s="80"/>
      <c r="B295" s="85" t="s">
        <v>2408</v>
      </c>
      <c r="C295" s="72"/>
      <c r="D295" s="72"/>
      <c r="E295" s="120">
        <f>IF(E$114&lt;=$B294,E$24,0)</f>
        <v>0</v>
      </c>
      <c r="F295" s="120"/>
      <c r="G295" s="120">
        <f>IF(G$114&lt;=$B294,G$24,0)</f>
        <v>0</v>
      </c>
      <c r="I295" s="120">
        <f>IF(I$114&lt;=$B294,I$24,0)</f>
        <v>0</v>
      </c>
      <c r="K295" s="120">
        <f>IF(K$114&lt;=$B294,K$24,0)</f>
        <v>0</v>
      </c>
      <c r="L295" s="120"/>
      <c r="M295" s="120">
        <f>IF(M$114&lt;=$B294,M$24,0)</f>
        <v>3706400.915</v>
      </c>
      <c r="N295" s="120"/>
      <c r="O295" s="120">
        <f>IF(O$114&lt;=$B294,O$24,0)</f>
        <v>4273710.8949999996</v>
      </c>
      <c r="P295" s="120"/>
      <c r="Q295" s="120">
        <f>IF(Q$114&lt;=$B294,Q$24,0)</f>
        <v>299228647.71000004</v>
      </c>
      <c r="R295" s="120"/>
      <c r="S295" s="120">
        <f>IF(S$114&lt;=$B294,S$24,0)</f>
        <v>582899.13500000001</v>
      </c>
      <c r="T295" s="120"/>
      <c r="U295" s="120">
        <f>IF(U$114&lt;=$B294,U$24,0)</f>
        <v>11843540.959999999</v>
      </c>
      <c r="V295" s="120"/>
      <c r="W295" s="120">
        <f>IF(W$114&lt;=$B294,W$24,0)</f>
        <v>-84640.994999999937</v>
      </c>
      <c r="X295" s="120"/>
      <c r="Y295" s="120">
        <f>IF(Y$114&lt;=$B294,Y$24,0)</f>
        <v>3236832.7199999993</v>
      </c>
      <c r="Z295" s="120"/>
      <c r="AA295" s="120">
        <f>IF(AA$114&lt;=$B294,AA$24,0)</f>
        <v>873518.76000000013</v>
      </c>
      <c r="AB295" s="120"/>
      <c r="AC295" s="120">
        <f>IF(AC$114&lt;=$B294,AC$24,0)</f>
        <v>2747552.9049999993</v>
      </c>
      <c r="AD295" s="120"/>
      <c r="AE295" s="120">
        <f>IF(AE$114&lt;=$B294,AE$24,0)</f>
        <v>722165.79999999981</v>
      </c>
      <c r="AF295" s="120"/>
      <c r="AG295" s="120">
        <f>IF(AG$114&lt;=$B294,AG$24,0)</f>
        <v>917927.64000000013</v>
      </c>
      <c r="AH295" s="120"/>
      <c r="AI295" s="120">
        <f>IF(AI$114&lt;=$B294,AI$24,0)</f>
        <v>875597.39999999979</v>
      </c>
      <c r="AJ295" s="120"/>
      <c r="AK295" s="120">
        <f>IF(AK$114&lt;=$B294,AK$24,0)</f>
        <v>608471.7300000001</v>
      </c>
      <c r="AL295" s="80"/>
      <c r="AM295" s="120">
        <f>IF(AM$114&lt;=$B294,AM$24,0)</f>
        <v>0</v>
      </c>
      <c r="AN295" s="80"/>
      <c r="AO295" s="120">
        <f>IF(AO$114&lt;=$B294,AO$24,0)</f>
        <v>0</v>
      </c>
      <c r="AP295" s="80"/>
      <c r="AQ295" s="120">
        <f>IF(AQ$114&lt;=$B294,AQ$24,0)</f>
        <v>0</v>
      </c>
      <c r="AR295" s="80"/>
      <c r="AS295" s="120">
        <f>IF(AS$114&lt;=$B294,AS$24,0)</f>
        <v>0</v>
      </c>
      <c r="AT295" s="80"/>
      <c r="AU295" s="120">
        <f>IF(AU$114&lt;=$B294,AU$24,0)</f>
        <v>0</v>
      </c>
      <c r="AV295" s="80"/>
      <c r="AW295" s="120">
        <f>IF(AW$114&lt;=$B294,AW$24,0)</f>
        <v>0</v>
      </c>
      <c r="AX295" s="80"/>
      <c r="AY295" s="120">
        <f>IF(AY$114&lt;=$B294,AY$24,0)</f>
        <v>0</v>
      </c>
      <c r="AZ295" s="80"/>
      <c r="BA295" s="120">
        <f>IF(BA$114&lt;=$B294,BA$24,0)</f>
        <v>0</v>
      </c>
      <c r="BB295" s="80"/>
      <c r="BC295" s="80"/>
      <c r="BD295" s="80"/>
      <c r="BE295" s="80"/>
      <c r="BF295" s="80"/>
      <c r="BG295" s="80"/>
      <c r="BH295" s="80"/>
      <c r="BI295" s="80"/>
    </row>
    <row r="296" spans="1:61" x14ac:dyDescent="0.3">
      <c r="B296" s="85" t="s">
        <v>2445</v>
      </c>
      <c r="C296" s="72"/>
      <c r="D296" s="72"/>
      <c r="E296" s="121">
        <f>ROUND(E295*E$12,0)</f>
        <v>0</v>
      </c>
      <c r="F296" s="120"/>
      <c r="G296" s="121">
        <f>ROUND(G295*G$12,0)</f>
        <v>0</v>
      </c>
      <c r="I296" s="121">
        <f>ROUND(I295*I$12,0)</f>
        <v>0</v>
      </c>
      <c r="K296" s="121">
        <f>ROUND(K295*K$12,0)</f>
        <v>0</v>
      </c>
      <c r="L296" s="120"/>
      <c r="M296" s="121">
        <f>ROUND(M295*M$12,0)</f>
        <v>0</v>
      </c>
      <c r="N296" s="120"/>
      <c r="O296" s="121">
        <f>ROUND(O295*O$12,0)</f>
        <v>0</v>
      </c>
      <c r="P296" s="120"/>
      <c r="Q296" s="121">
        <f>ROUND(Q295*Q$12,0)</f>
        <v>0</v>
      </c>
      <c r="R296" s="120"/>
      <c r="S296" s="121">
        <f>ROUND(S295*S$12,0)</f>
        <v>291450</v>
      </c>
      <c r="T296" s="120"/>
      <c r="U296" s="121">
        <f>ROUND(U295*U$12,0)</f>
        <v>5921770</v>
      </c>
      <c r="V296" s="120"/>
      <c r="W296" s="121">
        <f>ROUND(W295*W$12,0)</f>
        <v>-42320</v>
      </c>
      <c r="X296" s="120"/>
      <c r="Y296" s="121">
        <f>ROUND(Y295*Y$12,0)</f>
        <v>3236833</v>
      </c>
      <c r="Z296" s="120"/>
      <c r="AA296" s="121">
        <f>ROUND(AA295*AA$12,0)</f>
        <v>436759</v>
      </c>
      <c r="AB296" s="120"/>
      <c r="AC296" s="121">
        <f>ROUND(AC295*AC$12,0)</f>
        <v>1373776</v>
      </c>
      <c r="AD296" s="120"/>
      <c r="AE296" s="121">
        <f>ROUND(AE295*AE$12,0)</f>
        <v>361083</v>
      </c>
      <c r="AF296" s="120"/>
      <c r="AG296" s="121">
        <f>ROUND(AG295*AG$12,0)</f>
        <v>458964</v>
      </c>
      <c r="AH296" s="120"/>
      <c r="AI296" s="121">
        <f>ROUND(AI295*AI$12,0)</f>
        <v>437799</v>
      </c>
      <c r="AJ296" s="120"/>
      <c r="AK296" s="121">
        <f>ROUND(AK295*AK$12,0)</f>
        <v>304236</v>
      </c>
      <c r="AM296" s="121">
        <f>ROUND(AM295*AM$12,0)</f>
        <v>0</v>
      </c>
      <c r="AO296" s="121">
        <f>ROUND(AO295*AO$12,0)</f>
        <v>0</v>
      </c>
      <c r="AQ296" s="121">
        <f>ROUND(AQ295*AQ$12,0)</f>
        <v>0</v>
      </c>
      <c r="AS296" s="121">
        <f>ROUND(AS295*AS$12,0)</f>
        <v>0</v>
      </c>
      <c r="AU296" s="121">
        <f>ROUND(AU295*AU$12,0)</f>
        <v>0</v>
      </c>
      <c r="AW296" s="121">
        <f>ROUND(AW295*AW$12,0)</f>
        <v>0</v>
      </c>
      <c r="AY296" s="121">
        <f>ROUND(AY295*AY$12,0)</f>
        <v>0</v>
      </c>
      <c r="BA296" s="121">
        <f>ROUND(BA295*BA$12,0)</f>
        <v>0</v>
      </c>
    </row>
    <row r="297" spans="1:61" x14ac:dyDescent="0.3">
      <c r="B297" s="85" t="s">
        <v>2446</v>
      </c>
      <c r="C297" s="72"/>
      <c r="D297" s="72"/>
      <c r="E297" s="120">
        <f>E295-E296</f>
        <v>0</v>
      </c>
      <c r="F297" s="120"/>
      <c r="G297" s="120">
        <f>G295-G296</f>
        <v>0</v>
      </c>
      <c r="I297" s="120">
        <f>I295-I296</f>
        <v>0</v>
      </c>
      <c r="K297" s="120">
        <f>K295-K296</f>
        <v>0</v>
      </c>
      <c r="L297" s="120"/>
      <c r="M297" s="120">
        <f>M295-M296</f>
        <v>3706400.915</v>
      </c>
      <c r="N297" s="120"/>
      <c r="O297" s="120">
        <f>O295-O296</f>
        <v>4273710.8949999996</v>
      </c>
      <c r="P297" s="120"/>
      <c r="Q297" s="120">
        <f>Q295-Q296</f>
        <v>299228647.71000004</v>
      </c>
      <c r="R297" s="120"/>
      <c r="S297" s="120">
        <f>S295-S296</f>
        <v>291449.13500000001</v>
      </c>
      <c r="T297" s="120"/>
      <c r="U297" s="120">
        <f>U295-U296</f>
        <v>5921770.959999999</v>
      </c>
      <c r="V297" s="120"/>
      <c r="W297" s="120">
        <f>W295-W296</f>
        <v>-42320.994999999937</v>
      </c>
      <c r="X297" s="120"/>
      <c r="Y297" s="120">
        <f>Y295-Y296</f>
        <v>-0.28000000072643161</v>
      </c>
      <c r="Z297" s="120"/>
      <c r="AA297" s="120">
        <f>AA295-AA296</f>
        <v>436759.76000000013</v>
      </c>
      <c r="AB297" s="120"/>
      <c r="AC297" s="120">
        <f>AC295-AC296</f>
        <v>1373776.9049999993</v>
      </c>
      <c r="AD297" s="120"/>
      <c r="AE297" s="120">
        <f>AE295-AE296</f>
        <v>361082.79999999981</v>
      </c>
      <c r="AF297" s="120"/>
      <c r="AG297" s="120">
        <f>AG295-AG296</f>
        <v>458963.64000000013</v>
      </c>
      <c r="AH297" s="120"/>
      <c r="AI297" s="120">
        <f>AI295-AI296</f>
        <v>437798.39999999979</v>
      </c>
      <c r="AJ297" s="120"/>
      <c r="AK297" s="120">
        <f>AK295-AK296</f>
        <v>304235.7300000001</v>
      </c>
      <c r="AM297" s="120">
        <f>AM295-AM296</f>
        <v>0</v>
      </c>
      <c r="AO297" s="120">
        <f>AO295-AO296</f>
        <v>0</v>
      </c>
      <c r="AQ297" s="120">
        <f>AQ295-AQ296</f>
        <v>0</v>
      </c>
      <c r="AS297" s="120">
        <f>AS295-AS296</f>
        <v>0</v>
      </c>
      <c r="AU297" s="120">
        <f>AU295-AU296</f>
        <v>0</v>
      </c>
      <c r="AW297" s="120">
        <f>AW295-AW296</f>
        <v>0</v>
      </c>
      <c r="AY297" s="120">
        <f>AY295-AY296</f>
        <v>0</v>
      </c>
      <c r="BA297" s="120">
        <f>BA295-BA296</f>
        <v>0</v>
      </c>
    </row>
    <row r="298" spans="1:61" x14ac:dyDescent="0.3">
      <c r="B298" s="122" t="s">
        <v>2447</v>
      </c>
      <c r="C298" s="109"/>
      <c r="D298" s="109"/>
      <c r="E298" s="123">
        <f>IF($B294-E$8&lt;0,0,LOOKUP($B294-(E$8-1),$C$399:$C$420,$E$399:$E$420))</f>
        <v>4.462E-2</v>
      </c>
      <c r="F298" s="109"/>
      <c r="G298" s="123">
        <f>IF($B294-G$8&lt;0,0,LOOKUP($B294-(G$8-1),$C$399:$C$420,$E$399:$E$420))</f>
        <v>4.4609999999999997E-2</v>
      </c>
      <c r="H298" s="124"/>
      <c r="I298" s="123">
        <f>IF($B294-I$8&lt;0,0,LOOKUP($B294-(I$8-1),$C$399:$C$420,$E$399:$E$420))</f>
        <v>4.462E-2</v>
      </c>
      <c r="J298" s="124"/>
      <c r="K298" s="123">
        <f>IF($B294-K$8&lt;0,0,LOOKUP($B294-(K$8-1),$C$399:$C$420,$E$399:$E$420))</f>
        <v>4.4609999999999997E-2</v>
      </c>
      <c r="L298" s="124"/>
      <c r="M298" s="123">
        <f>IF($B294-M$8&lt;0,0,LOOKUP($B294-(M$8-1),$C$399:$C$420,$E$399:$E$420))</f>
        <v>4.462E-2</v>
      </c>
      <c r="N298" s="109"/>
      <c r="O298" s="123">
        <f>IF($B294-O$8&lt;0,0,LOOKUP($B294-(O$8-1),$C$399:$C$420,$E$399:$E$420))</f>
        <v>4.4609999999999997E-2</v>
      </c>
      <c r="P298" s="124"/>
      <c r="Q298" s="123">
        <f>IF($B294-Q$8&lt;0,0,LOOKUP($B294-(Q$8-1),$C$399:$C$420,$E$399:$E$420))</f>
        <v>4.462E-2</v>
      </c>
      <c r="R298" s="124"/>
      <c r="S298" s="123">
        <f>IF($B294-S$8&lt;0,0,LOOKUP($B294-(S$8-1),$C$399:$C$420,$E$399:$E$420))</f>
        <v>4.4609999999999997E-2</v>
      </c>
      <c r="T298" s="124"/>
      <c r="U298" s="123">
        <f>IF($B294-U$8&lt;0,0,LOOKUP($B294-(U$8-1),$C$399:$C$420,$E$399:$E$420))</f>
        <v>4.462E-2</v>
      </c>
      <c r="V298" s="124"/>
      <c r="W298" s="123">
        <f>IF($B294-W$8&lt;0,0,LOOKUP($B294-(W$8-1),$C$399:$C$420,$E$399:$E$420))</f>
        <v>4.5220000000000003E-2</v>
      </c>
      <c r="X298" s="109"/>
      <c r="Y298" s="123">
        <f>IF($B294-Y$8&lt;0,0,LOOKUP($B294-(Y$8-1),$C$399:$C$420,$E$399:$E$420))</f>
        <v>4.888E-2</v>
      </c>
      <c r="Z298" s="124"/>
      <c r="AA298" s="123">
        <f>IF($B294-AA$8&lt;0,0,LOOKUP($B294-(AA$8-1),$C$399:$C$420,$E$399:$E$420))</f>
        <v>5.2850000000000001E-2</v>
      </c>
      <c r="AB298" s="124"/>
      <c r="AC298" s="123">
        <f>IF($B294-AC$8&lt;0,0,LOOKUP($B294-(AC$8-1),$C$399:$C$420,$E$399:$E$420))</f>
        <v>5.713E-2</v>
      </c>
      <c r="AD298" s="124"/>
      <c r="AE298" s="123">
        <f>IF($B294-AE$8&lt;0,0,LOOKUP($B294-(AE$8-1),$C$399:$C$420,$E$399:$E$420))</f>
        <v>6.1769999999999999E-2</v>
      </c>
      <c r="AF298" s="124"/>
      <c r="AG298" s="123">
        <f>IF($B294-AG$8&lt;0,0,LOOKUP($B294-(AG$8-1),$C$399:$C$420,$E$399:$E$420))</f>
        <v>6.6769999999999996E-2</v>
      </c>
      <c r="AH298" s="109"/>
      <c r="AI298" s="123">
        <f>IF($B294-AI$8&lt;0,0,LOOKUP($B294-(AI$8-1),$C$399:$C$420,$E$399:$E$420))</f>
        <v>7.2190000000000004E-2</v>
      </c>
      <c r="AJ298" s="109"/>
      <c r="AK298" s="123">
        <f>IF($B294-AK$8&lt;0,0,LOOKUP($B294-(AK$8-1),$C$399:$C$420,$E$399:$E$420))</f>
        <v>3.7499999999999999E-2</v>
      </c>
      <c r="AM298" s="123">
        <f>IF($B294-AM$8&lt;0,0,LOOKUP($B294-(AM$8-1),$C$399:$C$420,$E$399:$E$420))</f>
        <v>0</v>
      </c>
      <c r="AO298" s="123">
        <f>IF($B294-AO$8&lt;0,0,LOOKUP($B294-(AO$8-1),$C$399:$C$420,$E$399:$E$420))</f>
        <v>0</v>
      </c>
      <c r="AQ298" s="123">
        <f>IF($B294-AQ$8&lt;0,0,LOOKUP($B294-(AQ$8-1),$C$399:$C$420,$E$399:$E$420))</f>
        <v>0</v>
      </c>
      <c r="AS298" s="123">
        <f>IF($B294-AS$8&lt;0,0,LOOKUP($B294-(AS$8-1),$C$399:$C$420,$E$399:$E$420))</f>
        <v>0</v>
      </c>
      <c r="AU298" s="123">
        <f>IF($B294-AU$8&lt;0,0,LOOKUP($B294-(AU$8-1),$C$399:$C$420,$E$399:$E$420))</f>
        <v>0</v>
      </c>
      <c r="AW298" s="123">
        <f>IF($B294-AW$8&lt;0,0,LOOKUP($B294-(AW$8-1),$C$399:$C$420,$E$399:$E$420))</f>
        <v>0</v>
      </c>
      <c r="AY298" s="123">
        <f>IF($B294-AY$8&lt;0,0,LOOKUP($B294-(AY$8-1),$C$399:$C$420,$E$399:$E$420))</f>
        <v>0</v>
      </c>
      <c r="BA298" s="123">
        <f>IF($B294-BA$8&lt;0,0,LOOKUP($B294-(BA$8-1),$C$399:$C$420,$E$399:$E$420))</f>
        <v>0</v>
      </c>
    </row>
    <row r="299" spans="1:61" x14ac:dyDescent="0.3">
      <c r="B299" s="72"/>
      <c r="C299" s="72"/>
      <c r="D299" s="72"/>
      <c r="E299" s="125"/>
      <c r="F299" s="120"/>
      <c r="G299" s="125"/>
      <c r="I299" s="125"/>
      <c r="K299" s="125"/>
      <c r="L299" s="120"/>
      <c r="M299" s="125"/>
      <c r="N299" s="120"/>
      <c r="O299" s="125"/>
      <c r="P299" s="120"/>
      <c r="Q299" s="125"/>
      <c r="R299" s="120"/>
      <c r="S299" s="125"/>
      <c r="T299" s="120"/>
      <c r="U299" s="125"/>
      <c r="V299" s="120"/>
      <c r="W299" s="125"/>
      <c r="X299" s="120"/>
      <c r="Y299" s="125"/>
      <c r="Z299" s="120"/>
      <c r="AA299" s="125"/>
      <c r="AB299" s="120"/>
      <c r="AC299" s="125"/>
      <c r="AD299" s="120"/>
      <c r="AE299" s="125"/>
      <c r="AF299" s="120"/>
      <c r="AG299" s="125"/>
      <c r="AH299" s="120"/>
      <c r="AI299" s="125"/>
      <c r="AJ299" s="120"/>
      <c r="AK299" s="125"/>
      <c r="AM299" s="125"/>
      <c r="AO299" s="125"/>
      <c r="AQ299" s="125"/>
      <c r="AS299" s="125"/>
      <c r="AU299" s="125"/>
      <c r="AW299" s="125"/>
      <c r="AY299" s="125"/>
      <c r="BA299" s="125"/>
    </row>
    <row r="300" spans="1:61" x14ac:dyDescent="0.3">
      <c r="B300" s="85" t="s">
        <v>2448</v>
      </c>
      <c r="C300" s="72"/>
      <c r="D300" s="72"/>
      <c r="E300" s="120">
        <f>ROUND((E295-E296)*E298,0)</f>
        <v>0</v>
      </c>
      <c r="F300" s="120"/>
      <c r="G300" s="120">
        <f>ROUND((G295-G296)*G298,0)</f>
        <v>0</v>
      </c>
      <c r="I300" s="120">
        <f>ROUND((I295-I296)*I298,0)</f>
        <v>0</v>
      </c>
      <c r="K300" s="120">
        <f>ROUND((K295-K296)*K298,0)</f>
        <v>0</v>
      </c>
      <c r="L300" s="120"/>
      <c r="M300" s="120">
        <f>ROUND((M295-M296)*M298,0)</f>
        <v>165380</v>
      </c>
      <c r="N300" s="120"/>
      <c r="O300" s="120">
        <f>ROUND((O295-O296)*O298,0)</f>
        <v>190650</v>
      </c>
      <c r="P300" s="120"/>
      <c r="Q300" s="120">
        <f>ROUND((Q295-Q296)*Q298,0)</f>
        <v>13351582</v>
      </c>
      <c r="R300" s="120"/>
      <c r="S300" s="120">
        <f>ROUND((S295-S296)*S298,0)</f>
        <v>13002</v>
      </c>
      <c r="T300" s="120"/>
      <c r="U300" s="120">
        <f>ROUND((U295-U296)*U298,0)</f>
        <v>264229</v>
      </c>
      <c r="V300" s="120"/>
      <c r="W300" s="120">
        <f>ROUND((W295-W296)*W298,0)</f>
        <v>-1914</v>
      </c>
      <c r="X300" s="120"/>
      <c r="Y300" s="120">
        <f>ROUND((Y295-Y296)*Y298,0)</f>
        <v>0</v>
      </c>
      <c r="Z300" s="120"/>
      <c r="AA300" s="120">
        <f>ROUND((AA295-AA296)*AA298,0)</f>
        <v>23083</v>
      </c>
      <c r="AB300" s="120"/>
      <c r="AC300" s="120">
        <f>ROUND((AC295-AC296)*AC298,0)</f>
        <v>78484</v>
      </c>
      <c r="AD300" s="120"/>
      <c r="AE300" s="120">
        <f>ROUND((AE295-AE296)*AE298,0)</f>
        <v>22304</v>
      </c>
      <c r="AF300" s="120"/>
      <c r="AG300" s="120">
        <f>ROUND((AG295-AG296)*AG298,0)</f>
        <v>30645</v>
      </c>
      <c r="AH300" s="120"/>
      <c r="AI300" s="120">
        <f>ROUND((AI295-AI296)*AI298,0)</f>
        <v>31605</v>
      </c>
      <c r="AJ300" s="120"/>
      <c r="AK300" s="120">
        <f>ROUND((AK295-AK296)*AK298,0)</f>
        <v>11409</v>
      </c>
      <c r="AM300" s="120">
        <f>ROUND((AM295-AM296)*AM298,0)</f>
        <v>0</v>
      </c>
      <c r="AO300" s="120">
        <f>ROUND((AO295-AO296)*AO298,0)</f>
        <v>0</v>
      </c>
      <c r="AQ300" s="120">
        <f>ROUND((AQ295-AQ296)*AQ298,0)</f>
        <v>0</v>
      </c>
      <c r="AS300" s="120">
        <f>ROUND((AS295-AS296)*AS298,0)</f>
        <v>0</v>
      </c>
      <c r="AU300" s="120">
        <f>ROUND((AU295-AU296)*AU298,0)</f>
        <v>0</v>
      </c>
      <c r="AW300" s="120">
        <f>ROUND((AW295-AW296)*AW298,0)</f>
        <v>0</v>
      </c>
      <c r="AY300" s="120">
        <f>ROUND((AY295-AY296)*AY298,0)</f>
        <v>0</v>
      </c>
      <c r="BA300" s="120">
        <f>ROUND((BA295-BA296)*BA298,0)</f>
        <v>0</v>
      </c>
    </row>
    <row r="301" spans="1:61" x14ac:dyDescent="0.3">
      <c r="B301" s="85" t="s">
        <v>2449</v>
      </c>
      <c r="C301" s="72"/>
      <c r="D301" s="72"/>
      <c r="E301" s="74">
        <f>IF(E$114=$B294,E296,0)</f>
        <v>0</v>
      </c>
      <c r="F301" s="120"/>
      <c r="G301" s="74">
        <f>IF(G$114=$B294,G296,0)</f>
        <v>0</v>
      </c>
      <c r="I301" s="74">
        <f>IF(I$114=$B294,I296,0)</f>
        <v>0</v>
      </c>
      <c r="K301" s="74">
        <f>IF(K$114=$B294,K296,0)</f>
        <v>0</v>
      </c>
      <c r="L301" s="120"/>
      <c r="M301" s="74">
        <f>IF(M$114=$B294,M296,0)</f>
        <v>0</v>
      </c>
      <c r="N301" s="120"/>
      <c r="O301" s="74">
        <f>IF(O$114=$B294,O296,0)</f>
        <v>0</v>
      </c>
      <c r="P301" s="120"/>
      <c r="Q301" s="74">
        <f>IF(Q$114=$B294,Q296,0)</f>
        <v>0</v>
      </c>
      <c r="R301" s="120"/>
      <c r="S301" s="74">
        <f>IF(S$114=$B294,S296,0)</f>
        <v>0</v>
      </c>
      <c r="T301" s="120"/>
      <c r="U301" s="74">
        <f>IF(U$114=$B294,U296,0)</f>
        <v>0</v>
      </c>
      <c r="V301" s="120"/>
      <c r="W301" s="74">
        <f>IF(W$114=$B294,W296,0)</f>
        <v>0</v>
      </c>
      <c r="X301" s="120"/>
      <c r="Y301" s="74">
        <f>IF(Y$114=$B294,Y296,0)</f>
        <v>0</v>
      </c>
      <c r="Z301" s="120"/>
      <c r="AA301" s="74">
        <f>IF(AA$114=$B294,AA296,0)</f>
        <v>0</v>
      </c>
      <c r="AB301" s="120"/>
      <c r="AC301" s="74">
        <f>IF(AC$114=$B294,AC296,0)</f>
        <v>0</v>
      </c>
      <c r="AD301" s="120"/>
      <c r="AE301" s="74">
        <f>IF(AE$114=$B294,AE296,0)</f>
        <v>0</v>
      </c>
      <c r="AF301" s="120"/>
      <c r="AG301" s="74">
        <f>IF(AG$114=$B294,AG296,0)</f>
        <v>0</v>
      </c>
      <c r="AH301" s="120"/>
      <c r="AI301" s="74">
        <f>IF(AI$114=$B294,AI296,0)</f>
        <v>0</v>
      </c>
      <c r="AJ301" s="120"/>
      <c r="AK301" s="74">
        <f>IF(AK$114=$B294,AK296,0)</f>
        <v>304236</v>
      </c>
      <c r="AM301" s="74">
        <f>IF(AM$114=$B294,AM296,0)</f>
        <v>0</v>
      </c>
      <c r="AO301" s="74">
        <f>IF(AO$114=$B294,AO296,0)</f>
        <v>0</v>
      </c>
      <c r="AQ301" s="74">
        <f>IF(AQ$114=$B294,AQ296,0)</f>
        <v>0</v>
      </c>
      <c r="AS301" s="74">
        <f>IF(AS$114=$B294,AS296,0)</f>
        <v>0</v>
      </c>
      <c r="AU301" s="74">
        <f>IF(AU$114=$B294,AU296,0)</f>
        <v>0</v>
      </c>
      <c r="AW301" s="74">
        <f>IF(AW$114=$B294,AW296,0)</f>
        <v>0</v>
      </c>
      <c r="AY301" s="74">
        <f>IF(AY$114=$B294,AY296,0)</f>
        <v>0</v>
      </c>
      <c r="BA301" s="74">
        <f>IF(BA$114=$B294,BA296,0)</f>
        <v>0</v>
      </c>
    </row>
    <row r="302" spans="1:61" ht="13.5" thickBot="1" x14ac:dyDescent="0.35">
      <c r="B302" s="85" t="str">
        <f>"Total Tax Depreciation  -  "&amp;B294</f>
        <v>Total Tax Depreciation  -  2017</v>
      </c>
      <c r="C302" s="72"/>
      <c r="D302" s="72"/>
      <c r="E302" s="126">
        <f>E300+E301</f>
        <v>0</v>
      </c>
      <c r="F302" s="120"/>
      <c r="G302" s="126">
        <f>G300+G301</f>
        <v>0</v>
      </c>
      <c r="I302" s="126">
        <f>I300+I301</f>
        <v>0</v>
      </c>
      <c r="K302" s="126">
        <f>K300+K301</f>
        <v>0</v>
      </c>
      <c r="L302" s="120"/>
      <c r="M302" s="126">
        <f>M300+M301</f>
        <v>165380</v>
      </c>
      <c r="N302" s="120"/>
      <c r="O302" s="126">
        <f>O300+O301</f>
        <v>190650</v>
      </c>
      <c r="P302" s="120"/>
      <c r="Q302" s="126">
        <f>Q300+Q301</f>
        <v>13351582</v>
      </c>
      <c r="R302" s="120"/>
      <c r="S302" s="126">
        <f>S300+S301</f>
        <v>13002</v>
      </c>
      <c r="T302" s="120"/>
      <c r="U302" s="126">
        <f>U300+U301</f>
        <v>264229</v>
      </c>
      <c r="V302" s="120"/>
      <c r="W302" s="126">
        <f>W300+W301</f>
        <v>-1914</v>
      </c>
      <c r="X302" s="120"/>
      <c r="Y302" s="126">
        <f>Y300+Y301</f>
        <v>0</v>
      </c>
      <c r="Z302" s="120"/>
      <c r="AA302" s="126">
        <f>AA300+AA301</f>
        <v>23083</v>
      </c>
      <c r="AB302" s="120"/>
      <c r="AC302" s="126">
        <f>AC300+AC301</f>
        <v>78484</v>
      </c>
      <c r="AD302" s="120"/>
      <c r="AE302" s="126">
        <f>AE300+AE301</f>
        <v>22304</v>
      </c>
      <c r="AF302" s="120"/>
      <c r="AG302" s="126">
        <f>AG300+AG301</f>
        <v>30645</v>
      </c>
      <c r="AH302" s="120"/>
      <c r="AI302" s="126">
        <f>AI300+AI301</f>
        <v>31605</v>
      </c>
      <c r="AJ302" s="120"/>
      <c r="AK302" s="126">
        <f>AK300+AK301</f>
        <v>315645</v>
      </c>
      <c r="AM302" s="126">
        <f>AM300+AM301</f>
        <v>0</v>
      </c>
      <c r="AO302" s="126">
        <f>AO300+AO301</f>
        <v>0</v>
      </c>
      <c r="AQ302" s="126">
        <f>AQ300+AQ301</f>
        <v>0</v>
      </c>
      <c r="AS302" s="126">
        <f>AS300+AS301</f>
        <v>0</v>
      </c>
      <c r="AU302" s="126">
        <f>AU300+AU301</f>
        <v>0</v>
      </c>
      <c r="AW302" s="126">
        <f>AW300+AW301</f>
        <v>0</v>
      </c>
      <c r="AY302" s="126">
        <f>AY300+AY301</f>
        <v>0</v>
      </c>
      <c r="BA302" s="126">
        <f>BA300+BA301</f>
        <v>0</v>
      </c>
    </row>
    <row r="303" spans="1:61" ht="13.5" thickTop="1" x14ac:dyDescent="0.3"/>
    <row r="305" spans="2:53" x14ac:dyDescent="0.3">
      <c r="B305" s="119">
        <v>2018</v>
      </c>
      <c r="C305" s="72"/>
      <c r="D305" s="72"/>
      <c r="E305" s="127"/>
      <c r="F305" s="120"/>
      <c r="G305" s="127"/>
      <c r="I305" s="127"/>
      <c r="K305" s="120"/>
      <c r="L305" s="120"/>
      <c r="M305" s="120"/>
      <c r="N305" s="120"/>
      <c r="O305" s="120"/>
      <c r="P305" s="120"/>
      <c r="Q305" s="120"/>
      <c r="R305" s="120"/>
      <c r="S305" s="120"/>
      <c r="T305" s="120"/>
      <c r="U305" s="120"/>
      <c r="V305" s="120"/>
      <c r="W305" s="120"/>
      <c r="X305" s="120"/>
      <c r="Y305" s="120"/>
      <c r="Z305" s="120"/>
      <c r="AA305" s="120"/>
      <c r="AB305" s="120"/>
      <c r="AC305" s="120"/>
      <c r="AD305" s="120"/>
      <c r="AE305" s="120"/>
      <c r="AF305" s="120"/>
      <c r="AG305" s="120"/>
      <c r="AH305" s="120"/>
      <c r="AI305" s="120"/>
      <c r="AJ305" s="120"/>
      <c r="AK305" s="120"/>
      <c r="AM305" s="120"/>
      <c r="AO305" s="120"/>
      <c r="AQ305" s="120"/>
      <c r="AS305" s="120"/>
      <c r="AU305" s="120"/>
      <c r="AW305" s="120"/>
      <c r="AY305" s="120"/>
      <c r="BA305" s="120"/>
    </row>
    <row r="306" spans="2:53" x14ac:dyDescent="0.3">
      <c r="B306" s="85" t="s">
        <v>2408</v>
      </c>
      <c r="C306" s="72"/>
      <c r="D306" s="72"/>
      <c r="E306" s="120">
        <f>IF(E$114&lt;=$B305,E$24,0)</f>
        <v>0</v>
      </c>
      <c r="F306" s="120"/>
      <c r="G306" s="120">
        <f>IF(G$114&lt;=$B305,G$24,0)</f>
        <v>0</v>
      </c>
      <c r="I306" s="120">
        <f>IF(I$114&lt;=$B305,I$24,0)</f>
        <v>0</v>
      </c>
      <c r="K306" s="120">
        <f>IF(K$114&lt;=$B305,K$24,0)</f>
        <v>0</v>
      </c>
      <c r="L306" s="120"/>
      <c r="M306" s="120">
        <f>IF(M$114&lt;=$B305,M$24,0)</f>
        <v>3706400.915</v>
      </c>
      <c r="N306" s="120"/>
      <c r="O306" s="120">
        <f>IF(O$114&lt;=$B305,O$24,0)</f>
        <v>4273710.8949999996</v>
      </c>
      <c r="P306" s="120"/>
      <c r="Q306" s="120">
        <f>IF(Q$114&lt;=$B305,Q$24,0)</f>
        <v>299228647.71000004</v>
      </c>
      <c r="R306" s="120"/>
      <c r="S306" s="120">
        <f>IF(S$114&lt;=$B305,S$24,0)</f>
        <v>582899.13500000001</v>
      </c>
      <c r="T306" s="120"/>
      <c r="U306" s="120">
        <f>IF(U$114&lt;=$B305,U$24,0)</f>
        <v>11843540.959999999</v>
      </c>
      <c r="V306" s="120"/>
      <c r="W306" s="120">
        <f>IF(W$114&lt;=$B305,W$24,0)</f>
        <v>-84640.994999999937</v>
      </c>
      <c r="X306" s="120"/>
      <c r="Y306" s="120">
        <f>IF(Y$114&lt;=$B305,Y$24,0)</f>
        <v>3236832.7199999993</v>
      </c>
      <c r="Z306" s="120"/>
      <c r="AA306" s="120">
        <f>IF(AA$114&lt;=$B305,AA$24,0)</f>
        <v>873518.76000000013</v>
      </c>
      <c r="AB306" s="120"/>
      <c r="AC306" s="120">
        <f>IF(AC$114&lt;=$B305,AC$24,0)</f>
        <v>2747552.9049999993</v>
      </c>
      <c r="AD306" s="120"/>
      <c r="AE306" s="120">
        <f>IF(AE$114&lt;=$B305,AE$24,0)</f>
        <v>722165.79999999981</v>
      </c>
      <c r="AF306" s="120"/>
      <c r="AG306" s="120">
        <f>IF(AG$114&lt;=$B305,AG$24,0)</f>
        <v>917927.64000000013</v>
      </c>
      <c r="AH306" s="120"/>
      <c r="AI306" s="120">
        <f>IF(AI$114&lt;=$B305,AI$24,0)</f>
        <v>875597.39999999979</v>
      </c>
      <c r="AJ306" s="120"/>
      <c r="AK306" s="120">
        <f>IF(AK$114&lt;=$B305,AK$24,0)</f>
        <v>608471.7300000001</v>
      </c>
      <c r="AL306" s="80"/>
      <c r="AM306" s="120">
        <f>IF(AM$114&lt;=$B305,AM$24,0)</f>
        <v>365341.91000000009</v>
      </c>
      <c r="AN306" s="80"/>
      <c r="AO306" s="120">
        <f>IF(AO$114&lt;=$B305,AO$24,0)</f>
        <v>0</v>
      </c>
      <c r="AQ306" s="120">
        <f>IF(AQ$114&lt;=$B305,AQ$24,0)</f>
        <v>0</v>
      </c>
      <c r="AS306" s="120">
        <f>IF(AS$114&lt;=$B305,AS$24,0)</f>
        <v>0</v>
      </c>
      <c r="AU306" s="120">
        <f>IF(AU$114&lt;=$B305,AU$24,0)</f>
        <v>0</v>
      </c>
      <c r="AW306" s="120">
        <f>IF(AW$114&lt;=$B305,AW$24,0)</f>
        <v>0</v>
      </c>
      <c r="AY306" s="120">
        <f>IF(AY$114&lt;=$B305,AY$24,0)</f>
        <v>0</v>
      </c>
      <c r="BA306" s="120">
        <f>IF(BA$114&lt;=$B305,BA$24,0)</f>
        <v>0</v>
      </c>
    </row>
    <row r="307" spans="2:53" x14ac:dyDescent="0.3">
      <c r="B307" s="85" t="s">
        <v>2445</v>
      </c>
      <c r="C307" s="72"/>
      <c r="D307" s="72"/>
      <c r="E307" s="121">
        <f>ROUND(E306*E$12,0)</f>
        <v>0</v>
      </c>
      <c r="F307" s="120"/>
      <c r="G307" s="121">
        <f>ROUND(G306*G$12,0)</f>
        <v>0</v>
      </c>
      <c r="I307" s="121">
        <f>ROUND(I306*I$12,0)</f>
        <v>0</v>
      </c>
      <c r="K307" s="121">
        <f>ROUND(K306*K$12,0)</f>
        <v>0</v>
      </c>
      <c r="L307" s="120"/>
      <c r="M307" s="121">
        <f>ROUND(M306*M$12,0)</f>
        <v>0</v>
      </c>
      <c r="N307" s="120"/>
      <c r="O307" s="121">
        <f>ROUND(O306*O$12,0)</f>
        <v>0</v>
      </c>
      <c r="P307" s="120"/>
      <c r="Q307" s="121">
        <f>ROUND(Q306*Q$12,0)</f>
        <v>0</v>
      </c>
      <c r="R307" s="120"/>
      <c r="S307" s="121">
        <f>ROUND(S306*S$12,0)</f>
        <v>291450</v>
      </c>
      <c r="T307" s="120"/>
      <c r="U307" s="121">
        <f>ROUND(U306*U$12,0)</f>
        <v>5921770</v>
      </c>
      <c r="V307" s="120"/>
      <c r="W307" s="121">
        <f>ROUND(W306*W$12,0)</f>
        <v>-42320</v>
      </c>
      <c r="X307" s="120"/>
      <c r="Y307" s="121">
        <f>ROUND(Y306*Y$12,0)</f>
        <v>3236833</v>
      </c>
      <c r="Z307" s="120"/>
      <c r="AA307" s="121">
        <f>ROUND(AA306*AA$12,0)</f>
        <v>436759</v>
      </c>
      <c r="AB307" s="120"/>
      <c r="AC307" s="121">
        <f>ROUND(AC306*AC$12,0)</f>
        <v>1373776</v>
      </c>
      <c r="AD307" s="120"/>
      <c r="AE307" s="121">
        <f>ROUND(AE306*AE$12,0)</f>
        <v>361083</v>
      </c>
      <c r="AF307" s="120"/>
      <c r="AG307" s="121">
        <f>ROUND(AG306*AG$12,0)</f>
        <v>458964</v>
      </c>
      <c r="AH307" s="120"/>
      <c r="AI307" s="121">
        <f>ROUND(AI306*AI$12,0)</f>
        <v>437799</v>
      </c>
      <c r="AJ307" s="120"/>
      <c r="AK307" s="121">
        <f>ROUND(AK306*AK$12,0)</f>
        <v>304236</v>
      </c>
      <c r="AM307" s="121">
        <f>ROUND(AM306*AM$12,0)</f>
        <v>0</v>
      </c>
      <c r="AO307" s="121">
        <f>ROUND(AO306*AO$12,0)</f>
        <v>0</v>
      </c>
      <c r="AQ307" s="121">
        <f>ROUND(AQ306*AQ$12,0)</f>
        <v>0</v>
      </c>
      <c r="AS307" s="121">
        <f>ROUND(AS306*AS$12,0)</f>
        <v>0</v>
      </c>
      <c r="AU307" s="121">
        <f>ROUND(AU306*AU$12,0)</f>
        <v>0</v>
      </c>
      <c r="AW307" s="121">
        <f>ROUND(AW306*AW$12,0)</f>
        <v>0</v>
      </c>
      <c r="AY307" s="121">
        <f>ROUND(AY306*AY$12,0)</f>
        <v>0</v>
      </c>
      <c r="BA307" s="121">
        <f>ROUND(BA306*BA$12,0)</f>
        <v>0</v>
      </c>
    </row>
    <row r="308" spans="2:53" x14ac:dyDescent="0.3">
      <c r="B308" s="85" t="s">
        <v>2446</v>
      </c>
      <c r="C308" s="72"/>
      <c r="D308" s="72"/>
      <c r="E308" s="120">
        <f>E306-E307</f>
        <v>0</v>
      </c>
      <c r="F308" s="120"/>
      <c r="G308" s="120">
        <f>G306-G307</f>
        <v>0</v>
      </c>
      <c r="I308" s="120">
        <f>I306-I307</f>
        <v>0</v>
      </c>
      <c r="K308" s="120">
        <f>K306-K307</f>
        <v>0</v>
      </c>
      <c r="L308" s="120"/>
      <c r="M308" s="120">
        <f>M306-M307</f>
        <v>3706400.915</v>
      </c>
      <c r="N308" s="120"/>
      <c r="O308" s="120">
        <f>O306-O307</f>
        <v>4273710.8949999996</v>
      </c>
      <c r="P308" s="120"/>
      <c r="Q308" s="120">
        <f>Q306-Q307</f>
        <v>299228647.71000004</v>
      </c>
      <c r="R308" s="120"/>
      <c r="S308" s="120">
        <f>S306-S307</f>
        <v>291449.13500000001</v>
      </c>
      <c r="T308" s="120"/>
      <c r="U308" s="120">
        <f>U306-U307</f>
        <v>5921770.959999999</v>
      </c>
      <c r="V308" s="120"/>
      <c r="W308" s="120">
        <f>W306-W307</f>
        <v>-42320.994999999937</v>
      </c>
      <c r="X308" s="120"/>
      <c r="Y308" s="120">
        <f>Y306-Y307</f>
        <v>-0.28000000072643161</v>
      </c>
      <c r="Z308" s="120"/>
      <c r="AA308" s="120">
        <f>AA306-AA307</f>
        <v>436759.76000000013</v>
      </c>
      <c r="AB308" s="120"/>
      <c r="AC308" s="120">
        <f>AC306-AC307</f>
        <v>1373776.9049999993</v>
      </c>
      <c r="AD308" s="120"/>
      <c r="AE308" s="120">
        <f>AE306-AE307</f>
        <v>361082.79999999981</v>
      </c>
      <c r="AF308" s="120"/>
      <c r="AG308" s="120">
        <f>AG306-AG307</f>
        <v>458963.64000000013</v>
      </c>
      <c r="AH308" s="120"/>
      <c r="AI308" s="120">
        <f>AI306-AI307</f>
        <v>437798.39999999979</v>
      </c>
      <c r="AJ308" s="120"/>
      <c r="AK308" s="120">
        <f>AK306-AK307</f>
        <v>304235.7300000001</v>
      </c>
      <c r="AM308" s="120">
        <f>AM306-AM307</f>
        <v>365341.91000000009</v>
      </c>
      <c r="AO308" s="120">
        <f>AO306-AO307</f>
        <v>0</v>
      </c>
      <c r="AQ308" s="120">
        <f>AQ306-AQ307</f>
        <v>0</v>
      </c>
      <c r="AS308" s="120">
        <f>AS306-AS307</f>
        <v>0</v>
      </c>
      <c r="AU308" s="120">
        <f>AU306-AU307</f>
        <v>0</v>
      </c>
      <c r="AW308" s="120">
        <f>AW306-AW307</f>
        <v>0</v>
      </c>
      <c r="AY308" s="120">
        <f>AY306-AY307</f>
        <v>0</v>
      </c>
      <c r="BA308" s="120">
        <f>BA306-BA307</f>
        <v>0</v>
      </c>
    </row>
    <row r="309" spans="2:53" x14ac:dyDescent="0.3">
      <c r="B309" s="122" t="s">
        <v>2447</v>
      </c>
      <c r="C309" s="109"/>
      <c r="D309" s="109"/>
      <c r="E309" s="123">
        <f>IF($B305-E$8&lt;0,0,LOOKUP($B305-(E$8-1),$C$399:$C$420,$E$399:$E$420))</f>
        <v>4.4609999999999997E-2</v>
      </c>
      <c r="F309" s="109"/>
      <c r="G309" s="123">
        <f>IF($B305-G$8&lt;0,0,LOOKUP($B305-(G$8-1),$C$399:$C$420,$E$399:$E$420))</f>
        <v>4.462E-2</v>
      </c>
      <c r="H309" s="124"/>
      <c r="I309" s="123">
        <f>IF($B305-I$8&lt;0,0,LOOKUP($B305-(I$8-1),$C$399:$C$420,$E$399:$E$420))</f>
        <v>4.4609999999999997E-2</v>
      </c>
      <c r="J309" s="124"/>
      <c r="K309" s="123">
        <f>IF($B305-K$8&lt;0,0,LOOKUP($B305-(K$8-1),$C$399:$C$420,$E$399:$E$420))</f>
        <v>4.462E-2</v>
      </c>
      <c r="L309" s="124"/>
      <c r="M309" s="123">
        <f>IF($B305-M$8&lt;0,0,LOOKUP($B305-(M$8-1),$C$399:$C$420,$E$399:$E$420))</f>
        <v>4.4609999999999997E-2</v>
      </c>
      <c r="N309" s="109"/>
      <c r="O309" s="123">
        <f>IF($B305-O$8&lt;0,0,LOOKUP($B305-(O$8-1),$C$399:$C$420,$E$399:$E$420))</f>
        <v>4.462E-2</v>
      </c>
      <c r="P309" s="124"/>
      <c r="Q309" s="123">
        <f>IF($B305-Q$8&lt;0,0,LOOKUP($B305-(Q$8-1),$C$399:$C$420,$E$399:$E$420))</f>
        <v>4.4609999999999997E-2</v>
      </c>
      <c r="R309" s="124"/>
      <c r="S309" s="123">
        <f>IF($B305-S$8&lt;0,0,LOOKUP($B305-(S$8-1),$C$399:$C$420,$E$399:$E$420))</f>
        <v>4.462E-2</v>
      </c>
      <c r="T309" s="124"/>
      <c r="U309" s="123">
        <f>IF($B305-U$8&lt;0,0,LOOKUP($B305-(U$8-1),$C$399:$C$420,$E$399:$E$420))</f>
        <v>4.4609999999999997E-2</v>
      </c>
      <c r="V309" s="124"/>
      <c r="W309" s="123">
        <f>IF($B305-W$8&lt;0,0,LOOKUP($B305-(W$8-1),$C$399:$C$420,$E$399:$E$420))</f>
        <v>4.462E-2</v>
      </c>
      <c r="X309" s="109"/>
      <c r="Y309" s="123">
        <f>IF($B305-Y$8&lt;0,0,LOOKUP($B305-(Y$8-1),$C$399:$C$420,$E$399:$E$420))</f>
        <v>4.5220000000000003E-2</v>
      </c>
      <c r="Z309" s="124"/>
      <c r="AA309" s="123">
        <f>IF($B305-AA$8&lt;0,0,LOOKUP($B305-(AA$8-1),$C$399:$C$420,$E$399:$E$420))</f>
        <v>4.888E-2</v>
      </c>
      <c r="AB309" s="124"/>
      <c r="AC309" s="123">
        <f>IF($B305-AC$8&lt;0,0,LOOKUP($B305-(AC$8-1),$C$399:$C$420,$E$399:$E$420))</f>
        <v>5.2850000000000001E-2</v>
      </c>
      <c r="AD309" s="124"/>
      <c r="AE309" s="123">
        <f>IF($B305-AE$8&lt;0,0,LOOKUP($B305-(AE$8-1),$C$399:$C$420,$E$399:$E$420))</f>
        <v>5.713E-2</v>
      </c>
      <c r="AF309" s="124"/>
      <c r="AG309" s="123">
        <f>IF($B305-AG$8&lt;0,0,LOOKUP($B305-(AG$8-1),$C$399:$C$420,$E$399:$E$420))</f>
        <v>6.1769999999999999E-2</v>
      </c>
      <c r="AH309" s="109"/>
      <c r="AI309" s="123">
        <f>IF($B305-AI$8&lt;0,0,LOOKUP($B305-(AI$8-1),$C$399:$C$420,$E$399:$E$420))</f>
        <v>6.6769999999999996E-2</v>
      </c>
      <c r="AJ309" s="109"/>
      <c r="AK309" s="123">
        <f>IF($B305-AK$8&lt;0,0,LOOKUP($B305-(AK$8-1),$C$399:$C$420,$E$399:$E$420))</f>
        <v>7.2190000000000004E-2</v>
      </c>
      <c r="AM309" s="123">
        <f>IF($B305-AM$8&lt;0,0,LOOKUP($B305-(AM$8-1),$C$399:$C$420,$E$399:$E$420))</f>
        <v>3.7499999999999999E-2</v>
      </c>
      <c r="AO309" s="123">
        <f>IF($B305-AO$8&lt;0,0,LOOKUP($B305-(AO$8-1),$C$399:$C$420,$E$399:$E$420))</f>
        <v>0</v>
      </c>
      <c r="AQ309" s="123">
        <f>IF($B305-AQ$8&lt;0,0,LOOKUP($B305-(AQ$8-1),$C$399:$C$420,$E$399:$E$420))</f>
        <v>0</v>
      </c>
      <c r="AS309" s="123">
        <f>IF($B305-AS$8&lt;0,0,LOOKUP($B305-(AS$8-1),$C$399:$C$420,$E$399:$E$420))</f>
        <v>0</v>
      </c>
      <c r="AU309" s="123">
        <f>IF($B305-AU$8&lt;0,0,LOOKUP($B305-(AU$8-1),$C$399:$C$420,$E$399:$E$420))</f>
        <v>0</v>
      </c>
      <c r="AW309" s="123">
        <f>IF($B305-AW$8&lt;0,0,LOOKUP($B305-(AW$8-1),$C$399:$C$420,$E$399:$E$420))</f>
        <v>0</v>
      </c>
      <c r="AY309" s="123">
        <f>IF($B305-AY$8&lt;0,0,LOOKUP($B305-(AY$8-1),$C$399:$C$420,$E$399:$E$420))</f>
        <v>0</v>
      </c>
      <c r="BA309" s="123">
        <f>IF($B305-BA$8&lt;0,0,LOOKUP($B305-(BA$8-1),$C$399:$C$420,$E$399:$E$420))</f>
        <v>0</v>
      </c>
    </row>
    <row r="310" spans="2:53" x14ac:dyDescent="0.3">
      <c r="B310" s="72"/>
      <c r="C310" s="72"/>
      <c r="D310" s="72"/>
      <c r="E310" s="125"/>
      <c r="F310" s="120"/>
      <c r="G310" s="125"/>
      <c r="I310" s="125"/>
      <c r="K310" s="125"/>
      <c r="L310" s="120"/>
      <c r="M310" s="125"/>
      <c r="N310" s="120"/>
      <c r="O310" s="125"/>
      <c r="P310" s="120"/>
      <c r="Q310" s="125"/>
      <c r="R310" s="120"/>
      <c r="S310" s="125"/>
      <c r="T310" s="120"/>
      <c r="U310" s="125"/>
      <c r="V310" s="120"/>
      <c r="W310" s="125"/>
      <c r="X310" s="120"/>
      <c r="Y310" s="125"/>
      <c r="Z310" s="120"/>
      <c r="AA310" s="125"/>
      <c r="AB310" s="120"/>
      <c r="AC310" s="125"/>
      <c r="AD310" s="120"/>
      <c r="AE310" s="125"/>
      <c r="AF310" s="120"/>
      <c r="AG310" s="125"/>
      <c r="AH310" s="120"/>
      <c r="AI310" s="125"/>
      <c r="AJ310" s="120"/>
      <c r="AK310" s="125"/>
      <c r="AM310" s="125"/>
      <c r="AO310" s="125"/>
      <c r="AQ310" s="125"/>
      <c r="AS310" s="125"/>
      <c r="AU310" s="125"/>
      <c r="AW310" s="125"/>
      <c r="AY310" s="125"/>
      <c r="BA310" s="125"/>
    </row>
    <row r="311" spans="2:53" x14ac:dyDescent="0.3">
      <c r="B311" s="85" t="s">
        <v>2448</v>
      </c>
      <c r="C311" s="72"/>
      <c r="D311" s="72"/>
      <c r="E311" s="120">
        <f>ROUND((E306-E307)*E309,0)</f>
        <v>0</v>
      </c>
      <c r="F311" s="120"/>
      <c r="G311" s="120">
        <f>ROUND((G306-G307)*G309,0)</f>
        <v>0</v>
      </c>
      <c r="I311" s="120">
        <f>ROUND((I306-I307)*I309,0)</f>
        <v>0</v>
      </c>
      <c r="K311" s="120">
        <f>ROUND((K306-K307)*K309,0)</f>
        <v>0</v>
      </c>
      <c r="L311" s="120"/>
      <c r="M311" s="120">
        <f>ROUND((M306-M307)*M309,0)</f>
        <v>165343</v>
      </c>
      <c r="N311" s="120"/>
      <c r="O311" s="120">
        <f>ROUND((O306-O307)*O309,0)</f>
        <v>190693</v>
      </c>
      <c r="P311" s="120"/>
      <c r="Q311" s="120">
        <f>ROUND((Q306-Q307)*Q309,0)</f>
        <v>13348590</v>
      </c>
      <c r="R311" s="120"/>
      <c r="S311" s="120">
        <f>ROUND((S306-S307)*S309,0)</f>
        <v>13004</v>
      </c>
      <c r="T311" s="120"/>
      <c r="U311" s="120">
        <f>ROUND((U306-U307)*U309,0)</f>
        <v>264170</v>
      </c>
      <c r="V311" s="120"/>
      <c r="W311" s="120">
        <f>ROUND((W306-W307)*W309,0)</f>
        <v>-1888</v>
      </c>
      <c r="X311" s="120"/>
      <c r="Y311" s="120">
        <f>ROUND((Y306-Y307)*Y309,0)</f>
        <v>0</v>
      </c>
      <c r="Z311" s="120"/>
      <c r="AA311" s="120">
        <f>ROUND((AA306-AA307)*AA309,0)</f>
        <v>21349</v>
      </c>
      <c r="AB311" s="120"/>
      <c r="AC311" s="120">
        <f>ROUND((AC306-AC307)*AC309,0)</f>
        <v>72604</v>
      </c>
      <c r="AD311" s="120"/>
      <c r="AE311" s="120">
        <f>ROUND((AE306-AE307)*AE309,0)</f>
        <v>20629</v>
      </c>
      <c r="AF311" s="120"/>
      <c r="AG311" s="120">
        <f>ROUND((AG306-AG307)*AG309,0)</f>
        <v>28350</v>
      </c>
      <c r="AH311" s="120"/>
      <c r="AI311" s="120">
        <f>ROUND((AI306-AI307)*AI309,0)</f>
        <v>29232</v>
      </c>
      <c r="AJ311" s="120"/>
      <c r="AK311" s="120">
        <f>ROUND((AK306-AK307)*AK309,0)</f>
        <v>21963</v>
      </c>
      <c r="AM311" s="120">
        <f>ROUND((AM306-AM307)*AM309,0)</f>
        <v>13700</v>
      </c>
      <c r="AO311" s="120">
        <f>ROUND((AO306-AO307)*AO309,0)</f>
        <v>0</v>
      </c>
      <c r="AQ311" s="120">
        <f>ROUND((AQ306-AQ307)*AQ309,0)</f>
        <v>0</v>
      </c>
      <c r="AS311" s="120">
        <f>ROUND((AS306-AS307)*AS309,0)</f>
        <v>0</v>
      </c>
      <c r="AU311" s="120">
        <f>ROUND((AU306-AU307)*AU309,0)</f>
        <v>0</v>
      </c>
      <c r="AW311" s="120">
        <f>ROUND((AW306-AW307)*AW309,0)</f>
        <v>0</v>
      </c>
      <c r="AY311" s="120">
        <f>ROUND((AY306-AY307)*AY309,0)</f>
        <v>0</v>
      </c>
      <c r="BA311" s="120">
        <f>ROUND((BA306-BA307)*BA309,0)</f>
        <v>0</v>
      </c>
    </row>
    <row r="312" spans="2:53" x14ac:dyDescent="0.3">
      <c r="B312" s="85" t="s">
        <v>2449</v>
      </c>
      <c r="C312" s="72"/>
      <c r="D312" s="72"/>
      <c r="E312" s="74">
        <f>IF(E$114=$B305,E307,0)</f>
        <v>0</v>
      </c>
      <c r="F312" s="120"/>
      <c r="G312" s="74">
        <f>IF(G$114=$B305,G307,0)</f>
        <v>0</v>
      </c>
      <c r="I312" s="74">
        <f>IF(I$114=$B305,I307,0)</f>
        <v>0</v>
      </c>
      <c r="K312" s="74">
        <f>IF(K$114=$B305,K307,0)</f>
        <v>0</v>
      </c>
      <c r="L312" s="120"/>
      <c r="M312" s="74">
        <f>IF(M$114=$B305,M307,0)</f>
        <v>0</v>
      </c>
      <c r="N312" s="120"/>
      <c r="O312" s="74">
        <f>IF(O$114=$B305,O307,0)</f>
        <v>0</v>
      </c>
      <c r="P312" s="120"/>
      <c r="Q312" s="74">
        <f>IF(Q$114=$B305,Q307,0)</f>
        <v>0</v>
      </c>
      <c r="R312" s="120"/>
      <c r="S312" s="74">
        <f>IF(S$114=$B305,S307,0)</f>
        <v>0</v>
      </c>
      <c r="T312" s="120"/>
      <c r="U312" s="74">
        <f>IF(U$114=$B305,U307,0)</f>
        <v>0</v>
      </c>
      <c r="V312" s="120"/>
      <c r="W312" s="74">
        <f>IF(W$114=$B305,W307,0)</f>
        <v>0</v>
      </c>
      <c r="X312" s="120"/>
      <c r="Y312" s="74">
        <f>IF(Y$114=$B305,Y307,0)</f>
        <v>0</v>
      </c>
      <c r="Z312" s="120"/>
      <c r="AA312" s="74">
        <f>IF(AA$114=$B305,AA307,0)</f>
        <v>0</v>
      </c>
      <c r="AB312" s="120"/>
      <c r="AC312" s="74">
        <f>IF(AC$114=$B305,AC307,0)</f>
        <v>0</v>
      </c>
      <c r="AD312" s="120"/>
      <c r="AE312" s="74">
        <f>IF(AE$114=$B305,AE307,0)</f>
        <v>0</v>
      </c>
      <c r="AF312" s="120"/>
      <c r="AG312" s="74">
        <f>IF(AG$114=$B305,AG307,0)</f>
        <v>0</v>
      </c>
      <c r="AH312" s="120"/>
      <c r="AI312" s="74">
        <f>IF(AI$114=$B305,AI307,0)</f>
        <v>0</v>
      </c>
      <c r="AJ312" s="120"/>
      <c r="AK312" s="74">
        <f>IF(AK$114=$B305,AK307,0)</f>
        <v>0</v>
      </c>
      <c r="AM312" s="74">
        <f>IF(AM$114=$B305,AM307,0)</f>
        <v>0</v>
      </c>
      <c r="AO312" s="74">
        <f>IF(AO$114=$B305,AO307,0)</f>
        <v>0</v>
      </c>
      <c r="AQ312" s="74">
        <f>IF(AQ$114=$B305,AQ307,0)</f>
        <v>0</v>
      </c>
      <c r="AS312" s="74">
        <f>IF(AS$114=$B305,AS307,0)</f>
        <v>0</v>
      </c>
      <c r="AU312" s="74">
        <f>IF(AU$114=$B305,AU307,0)</f>
        <v>0</v>
      </c>
      <c r="AW312" s="74">
        <f>IF(AW$114=$B305,AW307,0)</f>
        <v>0</v>
      </c>
      <c r="AY312" s="74">
        <f>IF(AY$114=$B305,AY307,0)</f>
        <v>0</v>
      </c>
      <c r="BA312" s="74">
        <f>IF(BA$114=$B305,BA307,0)</f>
        <v>0</v>
      </c>
    </row>
    <row r="313" spans="2:53" ht="13.5" thickBot="1" x14ac:dyDescent="0.35">
      <c r="B313" s="85" t="str">
        <f>"Total Tax Depreciation  -  "&amp;B305</f>
        <v>Total Tax Depreciation  -  2018</v>
      </c>
      <c r="C313" s="72"/>
      <c r="D313" s="72"/>
      <c r="E313" s="126">
        <f>E311+E312</f>
        <v>0</v>
      </c>
      <c r="F313" s="120"/>
      <c r="G313" s="126">
        <f>G311+G312</f>
        <v>0</v>
      </c>
      <c r="I313" s="126">
        <f>I311+I312</f>
        <v>0</v>
      </c>
      <c r="K313" s="126">
        <f>K311+K312</f>
        <v>0</v>
      </c>
      <c r="L313" s="120"/>
      <c r="M313" s="126">
        <f>M311+M312</f>
        <v>165343</v>
      </c>
      <c r="N313" s="120"/>
      <c r="O313" s="126">
        <f>O311+O312</f>
        <v>190693</v>
      </c>
      <c r="P313" s="120"/>
      <c r="Q313" s="126">
        <f>Q311+Q312</f>
        <v>13348590</v>
      </c>
      <c r="R313" s="120"/>
      <c r="S313" s="126">
        <f>S311+S312</f>
        <v>13004</v>
      </c>
      <c r="T313" s="120"/>
      <c r="U313" s="126">
        <f>U311+U312</f>
        <v>264170</v>
      </c>
      <c r="V313" s="120"/>
      <c r="W313" s="126">
        <f>W311+W312</f>
        <v>-1888</v>
      </c>
      <c r="X313" s="120"/>
      <c r="Y313" s="126">
        <f>Y311+Y312</f>
        <v>0</v>
      </c>
      <c r="Z313" s="120"/>
      <c r="AA313" s="126">
        <f>AA311+AA312</f>
        <v>21349</v>
      </c>
      <c r="AB313" s="120"/>
      <c r="AC313" s="126">
        <f>AC311+AC312</f>
        <v>72604</v>
      </c>
      <c r="AD313" s="120"/>
      <c r="AE313" s="126">
        <f>AE311+AE312</f>
        <v>20629</v>
      </c>
      <c r="AF313" s="120"/>
      <c r="AG313" s="126">
        <f>AG311+AG312</f>
        <v>28350</v>
      </c>
      <c r="AH313" s="120"/>
      <c r="AI313" s="126">
        <f>AI311+AI312</f>
        <v>29232</v>
      </c>
      <c r="AJ313" s="120"/>
      <c r="AK313" s="126">
        <f>AK311+AK312</f>
        <v>21963</v>
      </c>
      <c r="AM313" s="126">
        <f>AM311+AM312</f>
        <v>13700</v>
      </c>
      <c r="AO313" s="126">
        <f>AO311+AO312</f>
        <v>0</v>
      </c>
      <c r="AQ313" s="126">
        <f>AQ311+AQ312</f>
        <v>0</v>
      </c>
      <c r="AS313" s="126">
        <f>AS311+AS312</f>
        <v>0</v>
      </c>
      <c r="AU313" s="126">
        <f>AU311+AU312</f>
        <v>0</v>
      </c>
      <c r="AW313" s="126">
        <f>AW311+AW312</f>
        <v>0</v>
      </c>
      <c r="AY313" s="126">
        <f>AY311+AY312</f>
        <v>0</v>
      </c>
      <c r="BA313" s="126">
        <f>BA311+BA312</f>
        <v>0</v>
      </c>
    </row>
    <row r="314" spans="2:53" ht="13.5" thickTop="1" x14ac:dyDescent="0.3"/>
    <row r="316" spans="2:53" x14ac:dyDescent="0.3">
      <c r="B316" s="119">
        <v>2019</v>
      </c>
      <c r="C316" s="72"/>
      <c r="D316" s="72"/>
      <c r="E316" s="127"/>
      <c r="F316" s="120"/>
      <c r="G316" s="127"/>
      <c r="I316" s="127"/>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20"/>
      <c r="AH316" s="120"/>
      <c r="AI316" s="120"/>
      <c r="AJ316" s="120"/>
      <c r="AK316" s="120"/>
      <c r="AM316" s="120"/>
      <c r="AO316" s="120"/>
      <c r="AQ316" s="120"/>
      <c r="AS316" s="120"/>
      <c r="AU316" s="120"/>
      <c r="AW316" s="120"/>
      <c r="AY316" s="120"/>
      <c r="BA316" s="120"/>
    </row>
    <row r="317" spans="2:53" x14ac:dyDescent="0.3">
      <c r="B317" s="85" t="s">
        <v>2408</v>
      </c>
      <c r="C317" s="72"/>
      <c r="D317" s="72"/>
      <c r="E317" s="120">
        <f>IF(E$114&lt;=$B316,E$24,0)</f>
        <v>0</v>
      </c>
      <c r="F317" s="120"/>
      <c r="G317" s="120">
        <f>IF(G$114&lt;=$B316,G$24,0)</f>
        <v>0</v>
      </c>
      <c r="I317" s="120">
        <f>IF(I$114&lt;=$B316,I$24,0)</f>
        <v>0</v>
      </c>
      <c r="K317" s="120">
        <f>IF(K$114&lt;=$B316,K$24,0)</f>
        <v>0</v>
      </c>
      <c r="L317" s="120"/>
      <c r="M317" s="120">
        <f>IF(M$114&lt;=$B316,M$24,0)</f>
        <v>3706400.915</v>
      </c>
      <c r="N317" s="120"/>
      <c r="O317" s="120">
        <f>IF(O$114&lt;=$B316,O$24,0)</f>
        <v>4273710.8949999996</v>
      </c>
      <c r="P317" s="120"/>
      <c r="Q317" s="120">
        <f>IF(Q$114&lt;=$B316,Q$24,0)</f>
        <v>299228647.71000004</v>
      </c>
      <c r="R317" s="120"/>
      <c r="S317" s="120">
        <f>IF(S$114&lt;=$B316,S$24,0)</f>
        <v>582899.13500000001</v>
      </c>
      <c r="T317" s="120"/>
      <c r="U317" s="120">
        <f>IF(U$114&lt;=$B316,U$24,0)</f>
        <v>11843540.959999999</v>
      </c>
      <c r="V317" s="120"/>
      <c r="W317" s="120">
        <f>IF(W$114&lt;=$B316,W$24,0)</f>
        <v>-84640.994999999937</v>
      </c>
      <c r="X317" s="120"/>
      <c r="Y317" s="120">
        <f>IF(Y$114&lt;=$B316,Y$24,0)</f>
        <v>3236832.7199999993</v>
      </c>
      <c r="Z317" s="120"/>
      <c r="AA317" s="120">
        <f>IF(AA$114&lt;=$B316,AA$24,0)</f>
        <v>873518.76000000013</v>
      </c>
      <c r="AB317" s="120"/>
      <c r="AC317" s="120">
        <f>IF(AC$114&lt;=$B316,AC$24,0)</f>
        <v>2747552.9049999993</v>
      </c>
      <c r="AD317" s="120"/>
      <c r="AE317" s="120">
        <f>IF(AE$114&lt;=$B316,AE$24,0)</f>
        <v>722165.79999999981</v>
      </c>
      <c r="AF317" s="120"/>
      <c r="AG317" s="120">
        <f>IF(AG$114&lt;=$B316,AG$24,0)</f>
        <v>917927.64000000013</v>
      </c>
      <c r="AH317" s="120"/>
      <c r="AI317" s="120">
        <f>IF(AI$114&lt;=$B316,AI$24,0)</f>
        <v>875597.39999999979</v>
      </c>
      <c r="AJ317" s="120"/>
      <c r="AK317" s="120">
        <f>IF(AK$114&lt;=$B316,AK$24,0)</f>
        <v>608471.7300000001</v>
      </c>
      <c r="AL317" s="80"/>
      <c r="AM317" s="120">
        <f>IF(AM$114&lt;=$B316,AM$24,0)</f>
        <v>365341.91000000009</v>
      </c>
      <c r="AN317" s="80"/>
      <c r="AO317" s="120">
        <f>IF(AO$114&lt;=$B316,AO$24,0)</f>
        <v>1753231.4900000002</v>
      </c>
      <c r="AQ317" s="120">
        <f>IF(AQ$114&lt;=$B316,AQ$24,0)</f>
        <v>0</v>
      </c>
      <c r="AS317" s="120">
        <f>IF(AS$114&lt;=$B316,AS$24,0)</f>
        <v>0</v>
      </c>
      <c r="AU317" s="120">
        <f>IF(AU$114&lt;=$B316,AU$24,0)</f>
        <v>0</v>
      </c>
      <c r="AW317" s="120">
        <f>IF(AW$114&lt;=$B316,AW$24,0)</f>
        <v>0</v>
      </c>
      <c r="AY317" s="120">
        <f>IF(AY$114&lt;=$B316,AY$24,0)</f>
        <v>0</v>
      </c>
      <c r="BA317" s="120">
        <f>IF(BA$114&lt;=$B316,BA$24,0)</f>
        <v>0</v>
      </c>
    </row>
    <row r="318" spans="2:53" x14ac:dyDescent="0.3">
      <c r="B318" s="85" t="s">
        <v>2445</v>
      </c>
      <c r="C318" s="72"/>
      <c r="D318" s="72"/>
      <c r="E318" s="121">
        <f>ROUND(E317*E$12,0)</f>
        <v>0</v>
      </c>
      <c r="F318" s="120"/>
      <c r="G318" s="121">
        <f>ROUND(G317*G$12,0)</f>
        <v>0</v>
      </c>
      <c r="I318" s="121">
        <f>ROUND(I317*I$12,0)</f>
        <v>0</v>
      </c>
      <c r="K318" s="121">
        <f>ROUND(K317*K$12,0)</f>
        <v>0</v>
      </c>
      <c r="L318" s="120"/>
      <c r="M318" s="121">
        <f>ROUND(M317*M$12,0)</f>
        <v>0</v>
      </c>
      <c r="N318" s="120"/>
      <c r="O318" s="121">
        <f>ROUND(O317*O$12,0)</f>
        <v>0</v>
      </c>
      <c r="P318" s="120"/>
      <c r="Q318" s="121">
        <f>ROUND(Q317*Q$12,0)</f>
        <v>0</v>
      </c>
      <c r="R318" s="120"/>
      <c r="S318" s="121">
        <f>ROUND(S317*S$12,0)</f>
        <v>291450</v>
      </c>
      <c r="T318" s="120"/>
      <c r="U318" s="121">
        <f>ROUND(U317*U$12,0)</f>
        <v>5921770</v>
      </c>
      <c r="V318" s="120"/>
      <c r="W318" s="121">
        <f>ROUND(W317*W$12,0)</f>
        <v>-42320</v>
      </c>
      <c r="X318" s="120"/>
      <c r="Y318" s="121">
        <f>ROUND(Y317*Y$12,0)</f>
        <v>3236833</v>
      </c>
      <c r="Z318" s="120"/>
      <c r="AA318" s="121">
        <f>ROUND(AA317*AA$12,0)</f>
        <v>436759</v>
      </c>
      <c r="AB318" s="120"/>
      <c r="AC318" s="121">
        <f>ROUND(AC317*AC$12,0)</f>
        <v>1373776</v>
      </c>
      <c r="AD318" s="120"/>
      <c r="AE318" s="121">
        <f>ROUND(AE317*AE$12,0)</f>
        <v>361083</v>
      </c>
      <c r="AF318" s="120"/>
      <c r="AG318" s="121">
        <f>ROUND(AG317*AG$12,0)</f>
        <v>458964</v>
      </c>
      <c r="AH318" s="120"/>
      <c r="AI318" s="121">
        <f>ROUND(AI317*AI$12,0)</f>
        <v>437799</v>
      </c>
      <c r="AJ318" s="120"/>
      <c r="AK318" s="121">
        <f>ROUND(AK317*AK$12,0)</f>
        <v>304236</v>
      </c>
      <c r="AM318" s="121">
        <f>ROUND(AM317*AM$12,0)</f>
        <v>0</v>
      </c>
      <c r="AO318" s="121">
        <f>ROUND(AO317*AO$12,0)</f>
        <v>0</v>
      </c>
      <c r="AQ318" s="121">
        <f>ROUND(AQ317*AQ$12,0)</f>
        <v>0</v>
      </c>
      <c r="AS318" s="121">
        <f>ROUND(AS317*AS$12,0)</f>
        <v>0</v>
      </c>
      <c r="AU318" s="121">
        <f>ROUND(AU317*AU$12,0)</f>
        <v>0</v>
      </c>
      <c r="AW318" s="121">
        <f>ROUND(AW317*AW$12,0)</f>
        <v>0</v>
      </c>
      <c r="AY318" s="121">
        <f>ROUND(AY317*AY$12,0)</f>
        <v>0</v>
      </c>
      <c r="BA318" s="121">
        <f>ROUND(BA317*BA$12,0)</f>
        <v>0</v>
      </c>
    </row>
    <row r="319" spans="2:53" x14ac:dyDescent="0.3">
      <c r="B319" s="85" t="s">
        <v>2446</v>
      </c>
      <c r="C319" s="72"/>
      <c r="D319" s="72"/>
      <c r="E319" s="120">
        <f>E317-E318</f>
        <v>0</v>
      </c>
      <c r="F319" s="120"/>
      <c r="G319" s="120">
        <f>G317-G318</f>
        <v>0</v>
      </c>
      <c r="I319" s="120">
        <f>I317-I318</f>
        <v>0</v>
      </c>
      <c r="K319" s="120">
        <f>K317-K318</f>
        <v>0</v>
      </c>
      <c r="L319" s="120"/>
      <c r="M319" s="120">
        <f>M317-M318</f>
        <v>3706400.915</v>
      </c>
      <c r="N319" s="120"/>
      <c r="O319" s="120">
        <f>O317-O318</f>
        <v>4273710.8949999996</v>
      </c>
      <c r="P319" s="120"/>
      <c r="Q319" s="120">
        <f>Q317-Q318</f>
        <v>299228647.71000004</v>
      </c>
      <c r="R319" s="120"/>
      <c r="S319" s="120">
        <f>S317-S318</f>
        <v>291449.13500000001</v>
      </c>
      <c r="T319" s="120"/>
      <c r="U319" s="120">
        <f>U317-U318</f>
        <v>5921770.959999999</v>
      </c>
      <c r="V319" s="120"/>
      <c r="W319" s="120">
        <f>W317-W318</f>
        <v>-42320.994999999937</v>
      </c>
      <c r="X319" s="120"/>
      <c r="Y319" s="120">
        <f>Y317-Y318</f>
        <v>-0.28000000072643161</v>
      </c>
      <c r="Z319" s="120"/>
      <c r="AA319" s="120">
        <f>AA317-AA318</f>
        <v>436759.76000000013</v>
      </c>
      <c r="AB319" s="120"/>
      <c r="AC319" s="120">
        <f>AC317-AC318</f>
        <v>1373776.9049999993</v>
      </c>
      <c r="AD319" s="120"/>
      <c r="AE319" s="120">
        <f>AE317-AE318</f>
        <v>361082.79999999981</v>
      </c>
      <c r="AF319" s="120"/>
      <c r="AG319" s="120">
        <f>AG317-AG318</f>
        <v>458963.64000000013</v>
      </c>
      <c r="AH319" s="120"/>
      <c r="AI319" s="120">
        <f>AI317-AI318</f>
        <v>437798.39999999979</v>
      </c>
      <c r="AJ319" s="120"/>
      <c r="AK319" s="120">
        <f>AK317-AK318</f>
        <v>304235.7300000001</v>
      </c>
      <c r="AM319" s="120">
        <f>AM317-AM318</f>
        <v>365341.91000000009</v>
      </c>
      <c r="AO319" s="120">
        <f>AO317-AO318</f>
        <v>1753231.4900000002</v>
      </c>
      <c r="AQ319" s="120">
        <f>AQ317-AQ318</f>
        <v>0</v>
      </c>
      <c r="AS319" s="120">
        <f>AS317-AS318</f>
        <v>0</v>
      </c>
      <c r="AU319" s="120">
        <f>AU317-AU318</f>
        <v>0</v>
      </c>
      <c r="AW319" s="120">
        <f>AW317-AW318</f>
        <v>0</v>
      </c>
      <c r="AY319" s="120">
        <f>AY317-AY318</f>
        <v>0</v>
      </c>
      <c r="BA319" s="120">
        <f>BA317-BA318</f>
        <v>0</v>
      </c>
    </row>
    <row r="320" spans="2:53" x14ac:dyDescent="0.3">
      <c r="B320" s="122" t="s">
        <v>2447</v>
      </c>
      <c r="C320" s="109"/>
      <c r="D320" s="109"/>
      <c r="E320" s="123">
        <f>IF($B316-E$8&lt;0,0,LOOKUP($B316-(E$8-1),$C$399:$C$420,$E$399:$E$420))</f>
        <v>4.462E-2</v>
      </c>
      <c r="F320" s="109"/>
      <c r="G320" s="123">
        <f>IF($B316-G$8&lt;0,0,LOOKUP($B316-(G$8-1),$C$399:$C$420,$E$399:$E$420))</f>
        <v>4.4609999999999997E-2</v>
      </c>
      <c r="H320" s="124"/>
      <c r="I320" s="123">
        <f>IF($B316-I$8&lt;0,0,LOOKUP($B316-(I$8-1),$C$399:$C$420,$E$399:$E$420))</f>
        <v>4.462E-2</v>
      </c>
      <c r="J320" s="124"/>
      <c r="K320" s="123">
        <f>IF($B316-K$8&lt;0,0,LOOKUP($B316-(K$8-1),$C$399:$C$420,$E$399:$E$420))</f>
        <v>4.4609999999999997E-2</v>
      </c>
      <c r="L320" s="124"/>
      <c r="M320" s="123">
        <f>IF($B316-M$8&lt;0,0,LOOKUP($B316-(M$8-1),$C$399:$C$420,$E$399:$E$420))</f>
        <v>4.462E-2</v>
      </c>
      <c r="N320" s="109"/>
      <c r="O320" s="123">
        <f>IF($B316-O$8&lt;0,0,LOOKUP($B316-(O$8-1),$C$399:$C$420,$E$399:$E$420))</f>
        <v>4.4609999999999997E-2</v>
      </c>
      <c r="P320" s="124"/>
      <c r="Q320" s="123">
        <f>IF($B316-Q$8&lt;0,0,LOOKUP($B316-(Q$8-1),$C$399:$C$420,$E$399:$E$420))</f>
        <v>4.462E-2</v>
      </c>
      <c r="R320" s="124"/>
      <c r="S320" s="123">
        <f>IF($B316-S$8&lt;0,0,LOOKUP($B316-(S$8-1),$C$399:$C$420,$E$399:$E$420))</f>
        <v>4.4609999999999997E-2</v>
      </c>
      <c r="T320" s="124"/>
      <c r="U320" s="123">
        <f>IF($B316-U$8&lt;0,0,LOOKUP($B316-(U$8-1),$C$399:$C$420,$E$399:$E$420))</f>
        <v>4.462E-2</v>
      </c>
      <c r="V320" s="124"/>
      <c r="W320" s="123">
        <f>IF($B316-W$8&lt;0,0,LOOKUP($B316-(W$8-1),$C$399:$C$420,$E$399:$E$420))</f>
        <v>4.4609999999999997E-2</v>
      </c>
      <c r="X320" s="109"/>
      <c r="Y320" s="123">
        <f>IF($B316-Y$8&lt;0,0,LOOKUP($B316-(Y$8-1),$C$399:$C$420,$E$399:$E$420))</f>
        <v>4.462E-2</v>
      </c>
      <c r="Z320" s="124"/>
      <c r="AA320" s="123">
        <f>IF($B316-AA$8&lt;0,0,LOOKUP($B316-(AA$8-1),$C$399:$C$420,$E$399:$E$420))</f>
        <v>4.5220000000000003E-2</v>
      </c>
      <c r="AB320" s="124"/>
      <c r="AC320" s="123">
        <f>IF($B316-AC$8&lt;0,0,LOOKUP($B316-(AC$8-1),$C$399:$C$420,$E$399:$E$420))</f>
        <v>4.888E-2</v>
      </c>
      <c r="AD320" s="124"/>
      <c r="AE320" s="123">
        <f>IF($B316-AE$8&lt;0,0,LOOKUP($B316-(AE$8-1),$C$399:$C$420,$E$399:$E$420))</f>
        <v>5.2850000000000001E-2</v>
      </c>
      <c r="AF320" s="124"/>
      <c r="AG320" s="123">
        <f>IF($B316-AG$8&lt;0,0,LOOKUP($B316-(AG$8-1),$C$399:$C$420,$E$399:$E$420))</f>
        <v>5.713E-2</v>
      </c>
      <c r="AH320" s="109"/>
      <c r="AI320" s="123">
        <f>IF($B316-AI$8&lt;0,0,LOOKUP($B316-(AI$8-1),$C$399:$C$420,$E$399:$E$420))</f>
        <v>6.1769999999999999E-2</v>
      </c>
      <c r="AJ320" s="109"/>
      <c r="AK320" s="123">
        <f>IF($B316-AK$8&lt;0,0,LOOKUP($B316-(AK$8-1),$C$399:$C$420,$E$399:$E$420))</f>
        <v>6.6769999999999996E-2</v>
      </c>
      <c r="AM320" s="123">
        <f>IF($B316-AM$8&lt;0,0,LOOKUP($B316-(AM$8-1),$C$399:$C$420,$E$399:$E$420))</f>
        <v>7.2190000000000004E-2</v>
      </c>
      <c r="AO320" s="123">
        <f>IF($B316-AO$8&lt;0,0,LOOKUP($B316-(AO$8-1),$C$399:$C$420,$E$399:$E$420))</f>
        <v>3.7499999999999999E-2</v>
      </c>
      <c r="AQ320" s="123">
        <f>IF($B316-AQ$8&lt;0,0,LOOKUP($B316-(AQ$8-1),$C$399:$C$420,$E$399:$E$420))</f>
        <v>0</v>
      </c>
      <c r="AS320" s="123">
        <f>IF($B316-AS$8&lt;0,0,LOOKUP($B316-(AS$8-1),$C$399:$C$420,$E$399:$E$420))</f>
        <v>0</v>
      </c>
      <c r="AU320" s="123">
        <f>IF($B316-AU$8&lt;0,0,LOOKUP($B316-(AU$8-1),$C$399:$C$420,$E$399:$E$420))</f>
        <v>0</v>
      </c>
      <c r="AW320" s="123">
        <f>IF($B316-AW$8&lt;0,0,LOOKUP($B316-(AW$8-1),$C$399:$C$420,$E$399:$E$420))</f>
        <v>0</v>
      </c>
      <c r="AY320" s="123">
        <f>IF($B316-AY$8&lt;0,0,LOOKUP($B316-(AY$8-1),$C$399:$C$420,$E$399:$E$420))</f>
        <v>0</v>
      </c>
      <c r="BA320" s="123">
        <f>IF($B316-BA$8&lt;0,0,LOOKUP($B316-(BA$8-1),$C$399:$C$420,$E$399:$E$420))</f>
        <v>0</v>
      </c>
    </row>
    <row r="321" spans="1:53" x14ac:dyDescent="0.3">
      <c r="B321" s="72"/>
      <c r="C321" s="72"/>
      <c r="D321" s="72"/>
      <c r="E321" s="125"/>
      <c r="F321" s="120"/>
      <c r="G321" s="125"/>
      <c r="I321" s="125"/>
      <c r="K321" s="125"/>
      <c r="L321" s="120"/>
      <c r="M321" s="125"/>
      <c r="N321" s="120"/>
      <c r="O321" s="125"/>
      <c r="P321" s="120"/>
      <c r="Q321" s="125"/>
      <c r="R321" s="120"/>
      <c r="S321" s="125"/>
      <c r="T321" s="120"/>
      <c r="U321" s="125"/>
      <c r="V321" s="120"/>
      <c r="W321" s="125"/>
      <c r="X321" s="120"/>
      <c r="Y321" s="125"/>
      <c r="Z321" s="120"/>
      <c r="AA321" s="125"/>
      <c r="AB321" s="120"/>
      <c r="AC321" s="125"/>
      <c r="AD321" s="120"/>
      <c r="AE321" s="125"/>
      <c r="AF321" s="120"/>
      <c r="AG321" s="125"/>
      <c r="AH321" s="120"/>
      <c r="AI321" s="125"/>
      <c r="AJ321" s="120"/>
      <c r="AK321" s="125"/>
      <c r="AM321" s="125"/>
      <c r="AO321" s="125"/>
      <c r="AQ321" s="125"/>
      <c r="AS321" s="125"/>
      <c r="AU321" s="125"/>
      <c r="AW321" s="125"/>
      <c r="AY321" s="125"/>
      <c r="BA321" s="125"/>
    </row>
    <row r="322" spans="1:53" x14ac:dyDescent="0.3">
      <c r="B322" s="85" t="s">
        <v>2448</v>
      </c>
      <c r="C322" s="72"/>
      <c r="D322" s="72"/>
      <c r="E322" s="120">
        <f>ROUND((E317-E318)*E320,0)</f>
        <v>0</v>
      </c>
      <c r="F322" s="120"/>
      <c r="G322" s="120">
        <f>ROUND((G317-G318)*G320,0)</f>
        <v>0</v>
      </c>
      <c r="I322" s="120">
        <f>ROUND((I317-I318)*I320,0)</f>
        <v>0</v>
      </c>
      <c r="K322" s="120">
        <f>ROUND((K317-K318)*K320,0)</f>
        <v>0</v>
      </c>
      <c r="L322" s="120"/>
      <c r="M322" s="120">
        <f>ROUND((M317-M318)*M320,0)</f>
        <v>165380</v>
      </c>
      <c r="N322" s="120"/>
      <c r="O322" s="120">
        <f>ROUND((O317-O318)*O320,0)</f>
        <v>190650</v>
      </c>
      <c r="P322" s="120"/>
      <c r="Q322" s="120">
        <f>ROUND((Q317-Q318)*Q320,0)</f>
        <v>13351582</v>
      </c>
      <c r="R322" s="120"/>
      <c r="S322" s="120">
        <f>ROUND((S317-S318)*S320,0)</f>
        <v>13002</v>
      </c>
      <c r="T322" s="120"/>
      <c r="U322" s="120">
        <f>ROUND((U317-U318)*U320,0)</f>
        <v>264229</v>
      </c>
      <c r="V322" s="120"/>
      <c r="W322" s="120">
        <f>ROUND((W317-W318)*W320,0)</f>
        <v>-1888</v>
      </c>
      <c r="X322" s="120"/>
      <c r="Y322" s="120">
        <f>ROUND((Y317-Y318)*Y320,0)</f>
        <v>0</v>
      </c>
      <c r="Z322" s="120"/>
      <c r="AA322" s="120">
        <f>ROUND((AA317-AA318)*AA320,0)</f>
        <v>19750</v>
      </c>
      <c r="AB322" s="120"/>
      <c r="AC322" s="120">
        <f>ROUND((AC317-AC318)*AC320,0)</f>
        <v>67150</v>
      </c>
      <c r="AD322" s="120"/>
      <c r="AE322" s="120">
        <f>ROUND((AE317-AE318)*AE320,0)</f>
        <v>19083</v>
      </c>
      <c r="AF322" s="120"/>
      <c r="AG322" s="120">
        <f>ROUND((AG317-AG318)*AG320,0)</f>
        <v>26221</v>
      </c>
      <c r="AH322" s="120"/>
      <c r="AI322" s="120">
        <f>ROUND((AI317-AI318)*AI320,0)</f>
        <v>27043</v>
      </c>
      <c r="AJ322" s="120"/>
      <c r="AK322" s="120">
        <f>ROUND((AK317-AK318)*AK320,0)</f>
        <v>20314</v>
      </c>
      <c r="AM322" s="120">
        <f>ROUND((AM317-AM318)*AM320,0)</f>
        <v>26374</v>
      </c>
      <c r="AO322" s="120">
        <f>ROUND((AO317-AO318)*AO320,0)</f>
        <v>65746</v>
      </c>
      <c r="AQ322" s="120">
        <f>ROUND((AQ317-AQ318)*AQ320,0)</f>
        <v>0</v>
      </c>
      <c r="AS322" s="120">
        <f>ROUND((AS317-AS318)*AS320,0)</f>
        <v>0</v>
      </c>
      <c r="AU322" s="120">
        <f>ROUND((AU317-AU318)*AU320,0)</f>
        <v>0</v>
      </c>
      <c r="AW322" s="120">
        <f>ROUND((AW317-AW318)*AW320,0)</f>
        <v>0</v>
      </c>
      <c r="AY322" s="120">
        <f>ROUND((AY317-AY318)*AY320,0)</f>
        <v>0</v>
      </c>
      <c r="BA322" s="120">
        <f>ROUND((BA317-BA318)*BA320,0)</f>
        <v>0</v>
      </c>
    </row>
    <row r="323" spans="1:53" x14ac:dyDescent="0.3">
      <c r="B323" s="85" t="s">
        <v>2449</v>
      </c>
      <c r="C323" s="72"/>
      <c r="D323" s="72"/>
      <c r="E323" s="74">
        <f>IF(E$114=$B316,E318,0)</f>
        <v>0</v>
      </c>
      <c r="F323" s="120"/>
      <c r="G323" s="74">
        <f>IF(G$114=$B316,G318,0)</f>
        <v>0</v>
      </c>
      <c r="I323" s="74">
        <f>IF(I$114=$B316,I318,0)</f>
        <v>0</v>
      </c>
      <c r="K323" s="74">
        <f>IF(K$114=$B316,K318,0)</f>
        <v>0</v>
      </c>
      <c r="L323" s="120"/>
      <c r="M323" s="74">
        <f>IF(M$114=$B316,M318,0)</f>
        <v>0</v>
      </c>
      <c r="N323" s="120"/>
      <c r="O323" s="74">
        <f>IF(O$114=$B316,O318,0)</f>
        <v>0</v>
      </c>
      <c r="P323" s="120"/>
      <c r="Q323" s="74">
        <f>IF(Q$114=$B316,Q318,0)</f>
        <v>0</v>
      </c>
      <c r="R323" s="120"/>
      <c r="S323" s="74">
        <f>IF(S$114=$B316,S318,0)</f>
        <v>0</v>
      </c>
      <c r="T323" s="120"/>
      <c r="U323" s="74">
        <f>IF(U$114=$B316,U318,0)</f>
        <v>0</v>
      </c>
      <c r="V323" s="120"/>
      <c r="W323" s="74">
        <f>IF(W$114=$B316,W318,0)</f>
        <v>0</v>
      </c>
      <c r="X323" s="120"/>
      <c r="Y323" s="74">
        <f>IF(Y$114=$B316,Y318,0)</f>
        <v>0</v>
      </c>
      <c r="Z323" s="120"/>
      <c r="AA323" s="74">
        <f>IF(AA$114=$B316,AA318,0)</f>
        <v>0</v>
      </c>
      <c r="AB323" s="120"/>
      <c r="AC323" s="74">
        <f>IF(AC$114=$B316,AC318,0)</f>
        <v>0</v>
      </c>
      <c r="AD323" s="120"/>
      <c r="AE323" s="74">
        <f>IF(AE$114=$B316,AE318,0)</f>
        <v>0</v>
      </c>
      <c r="AF323" s="120"/>
      <c r="AG323" s="74">
        <f>IF(AG$114=$B316,AG318,0)</f>
        <v>0</v>
      </c>
      <c r="AH323" s="120"/>
      <c r="AI323" s="74">
        <f>IF(AI$114=$B316,AI318,0)</f>
        <v>0</v>
      </c>
      <c r="AJ323" s="120"/>
      <c r="AK323" s="74">
        <f>IF(AK$114=$B316,AK318,0)</f>
        <v>0</v>
      </c>
      <c r="AM323" s="74">
        <f>IF(AM$114=$B316,AM318,0)</f>
        <v>0</v>
      </c>
      <c r="AO323" s="74">
        <f>IF(AO$114=$B316,AO318,0)</f>
        <v>0</v>
      </c>
      <c r="AQ323" s="74">
        <f>IF(AQ$114=$B316,AQ318,0)</f>
        <v>0</v>
      </c>
      <c r="AS323" s="74">
        <f>IF(AS$114=$B316,AS318,0)</f>
        <v>0</v>
      </c>
      <c r="AU323" s="74">
        <f>IF(AU$114=$B316,AU318,0)</f>
        <v>0</v>
      </c>
      <c r="AW323" s="74">
        <f>IF(AW$114=$B316,AW318,0)</f>
        <v>0</v>
      </c>
      <c r="AY323" s="74">
        <f>IF(AY$114=$B316,AY318,0)</f>
        <v>0</v>
      </c>
      <c r="BA323" s="74">
        <f>IF(BA$114=$B316,BA318,0)</f>
        <v>0</v>
      </c>
    </row>
    <row r="324" spans="1:53" ht="13.5" thickBot="1" x14ac:dyDescent="0.35">
      <c r="B324" s="85" t="str">
        <f>"Total Tax Depreciation  -  "&amp;B316</f>
        <v>Total Tax Depreciation  -  2019</v>
      </c>
      <c r="C324" s="72"/>
      <c r="D324" s="72"/>
      <c r="E324" s="126">
        <f>E322+E323</f>
        <v>0</v>
      </c>
      <c r="F324" s="120"/>
      <c r="G324" s="126">
        <f>G322+G323</f>
        <v>0</v>
      </c>
      <c r="I324" s="126">
        <f>I322+I323</f>
        <v>0</v>
      </c>
      <c r="K324" s="126">
        <f>K322+K323</f>
        <v>0</v>
      </c>
      <c r="L324" s="120"/>
      <c r="M324" s="126">
        <f>M322+M323</f>
        <v>165380</v>
      </c>
      <c r="N324" s="120"/>
      <c r="O324" s="126">
        <f>O322+O323</f>
        <v>190650</v>
      </c>
      <c r="P324" s="120"/>
      <c r="Q324" s="126">
        <f>Q322+Q323</f>
        <v>13351582</v>
      </c>
      <c r="R324" s="120"/>
      <c r="S324" s="126">
        <f>S322+S323</f>
        <v>13002</v>
      </c>
      <c r="T324" s="120"/>
      <c r="U324" s="126">
        <f>U322+U323</f>
        <v>264229</v>
      </c>
      <c r="V324" s="120"/>
      <c r="W324" s="126">
        <f>W322+W323</f>
        <v>-1888</v>
      </c>
      <c r="X324" s="120"/>
      <c r="Y324" s="126">
        <f>Y322+Y323</f>
        <v>0</v>
      </c>
      <c r="Z324" s="120"/>
      <c r="AA324" s="126">
        <f>AA322+AA323</f>
        <v>19750</v>
      </c>
      <c r="AB324" s="120"/>
      <c r="AC324" s="126">
        <f>AC322+AC323</f>
        <v>67150</v>
      </c>
      <c r="AD324" s="120"/>
      <c r="AE324" s="126">
        <f>AE322+AE323</f>
        <v>19083</v>
      </c>
      <c r="AF324" s="120"/>
      <c r="AG324" s="126">
        <f>AG322+AG323</f>
        <v>26221</v>
      </c>
      <c r="AH324" s="120"/>
      <c r="AI324" s="126">
        <f>AI322+AI323</f>
        <v>27043</v>
      </c>
      <c r="AJ324" s="120"/>
      <c r="AK324" s="126">
        <f>AK322+AK323</f>
        <v>20314</v>
      </c>
      <c r="AM324" s="126">
        <f>AM322+AM323</f>
        <v>26374</v>
      </c>
      <c r="AO324" s="126">
        <f>AO322+AO323</f>
        <v>65746</v>
      </c>
      <c r="AQ324" s="126">
        <f>AQ322+AQ323</f>
        <v>0</v>
      </c>
      <c r="AS324" s="126">
        <f>AS322+AS323</f>
        <v>0</v>
      </c>
      <c r="AU324" s="126">
        <f>AU322+AU323</f>
        <v>0</v>
      </c>
      <c r="AW324" s="126">
        <f>AW322+AW323</f>
        <v>0</v>
      </c>
      <c r="AY324" s="126">
        <f>AY322+AY323</f>
        <v>0</v>
      </c>
      <c r="BA324" s="126">
        <f>BA322+BA323</f>
        <v>0</v>
      </c>
    </row>
    <row r="325" spans="1:53" ht="13.5" thickTop="1" x14ac:dyDescent="0.3"/>
    <row r="327" spans="1:53" x14ac:dyDescent="0.3">
      <c r="B327" s="119">
        <v>2020</v>
      </c>
      <c r="C327" s="72"/>
      <c r="D327" s="72"/>
      <c r="E327" s="127"/>
      <c r="F327" s="120"/>
      <c r="G327" s="127"/>
      <c r="I327" s="127"/>
      <c r="K327" s="120"/>
      <c r="L327" s="120"/>
      <c r="M327" s="120"/>
      <c r="N327" s="120"/>
      <c r="O327" s="120"/>
      <c r="P327" s="120"/>
      <c r="Q327" s="120"/>
      <c r="R327" s="120"/>
      <c r="S327" s="120"/>
      <c r="T327" s="120"/>
      <c r="U327" s="120"/>
      <c r="V327" s="120"/>
      <c r="W327" s="120"/>
      <c r="X327" s="120"/>
      <c r="Y327" s="120"/>
      <c r="Z327" s="120"/>
      <c r="AA327" s="120"/>
      <c r="AB327" s="120"/>
      <c r="AC327" s="120"/>
      <c r="AD327" s="120"/>
      <c r="AE327" s="120"/>
      <c r="AF327" s="120"/>
      <c r="AG327" s="120"/>
      <c r="AH327" s="120"/>
      <c r="AI327" s="120"/>
      <c r="AJ327" s="120"/>
      <c r="AK327" s="120"/>
      <c r="AM327" s="120"/>
      <c r="AO327" s="120"/>
      <c r="AQ327" s="120"/>
      <c r="AS327" s="120"/>
      <c r="AU327" s="120"/>
      <c r="AW327" s="120"/>
      <c r="AY327" s="120"/>
      <c r="BA327" s="120"/>
    </row>
    <row r="328" spans="1:53" x14ac:dyDescent="0.3">
      <c r="B328" s="85" t="s">
        <v>2408</v>
      </c>
      <c r="C328" s="72"/>
      <c r="D328" s="72"/>
      <c r="E328" s="120">
        <f>IF(E$114&lt;=$B327,E$24,0)</f>
        <v>0</v>
      </c>
      <c r="F328" s="120"/>
      <c r="G328" s="120">
        <f>IF(G$114&lt;=$B327,G$24,0)</f>
        <v>0</v>
      </c>
      <c r="I328" s="120">
        <f>IF(I$114&lt;=$B327,I$24,0)</f>
        <v>0</v>
      </c>
      <c r="K328" s="120">
        <f>IF(K$114&lt;=$B327,K$24,0)</f>
        <v>0</v>
      </c>
      <c r="L328" s="120"/>
      <c r="M328" s="120">
        <f>IF(M$114&lt;=$B327,M$24,0)</f>
        <v>3706400.915</v>
      </c>
      <c r="N328" s="120"/>
      <c r="O328" s="120">
        <f>IF(O$114&lt;=$B327,O$24,0)</f>
        <v>4273710.8949999996</v>
      </c>
      <c r="P328" s="120"/>
      <c r="Q328" s="120">
        <f>IF(Q$114&lt;=$B327,Q$24,0)</f>
        <v>299228647.71000004</v>
      </c>
      <c r="R328" s="120"/>
      <c r="S328" s="120">
        <f>IF(S$114&lt;=$B327,S$24,0)</f>
        <v>582899.13500000001</v>
      </c>
      <c r="T328" s="120"/>
      <c r="U328" s="120">
        <f>IF(U$114&lt;=$B327,U$24,0)</f>
        <v>11843540.959999999</v>
      </c>
      <c r="V328" s="120"/>
      <c r="W328" s="120">
        <f>IF(W$114&lt;=$B327,W$24,0)</f>
        <v>-84640.994999999937</v>
      </c>
      <c r="X328" s="120"/>
      <c r="Y328" s="120">
        <f>IF(Y$114&lt;=$B327,Y$24,0)</f>
        <v>3236832.7199999993</v>
      </c>
      <c r="Z328" s="120"/>
      <c r="AA328" s="120">
        <f>IF(AA$114&lt;=$B327,AA$24,0)</f>
        <v>873518.76000000013</v>
      </c>
      <c r="AB328" s="120"/>
      <c r="AC328" s="120">
        <f>IF(AC$114&lt;=$B327,AC$24,0)</f>
        <v>2747552.9049999993</v>
      </c>
      <c r="AD328" s="120"/>
      <c r="AE328" s="120">
        <f>IF(AE$114&lt;=$B327,AE$24,0)</f>
        <v>722165.79999999981</v>
      </c>
      <c r="AF328" s="120"/>
      <c r="AG328" s="120">
        <f>IF(AG$114&lt;=$B327,AG$24,0)</f>
        <v>917927.64000000013</v>
      </c>
      <c r="AH328" s="120"/>
      <c r="AI328" s="120">
        <f>IF(AI$114&lt;=$B327,AI$24,0)</f>
        <v>875597.39999999979</v>
      </c>
      <c r="AJ328" s="120"/>
      <c r="AK328" s="120">
        <f>IF(AK$114&lt;=$B327,AK$24,0)</f>
        <v>608471.7300000001</v>
      </c>
      <c r="AL328" s="80"/>
      <c r="AM328" s="120">
        <f>IF(AM$114&lt;=$B327,AM$24,0)</f>
        <v>365341.91000000009</v>
      </c>
      <c r="AN328" s="80"/>
      <c r="AO328" s="120">
        <f>IF(AO$114&lt;=$B327,AO$24,0)</f>
        <v>1753231.4900000002</v>
      </c>
      <c r="AQ328" s="120">
        <f>IF(AQ$114&lt;=$B327,AQ$24,0)</f>
        <v>847610.52</v>
      </c>
      <c r="AS328" s="120">
        <f>IF(AS$114&lt;=$B327,AS$24,0)</f>
        <v>0</v>
      </c>
      <c r="AU328" s="120">
        <f>IF(AU$114&lt;=$B327,AU$24,0)</f>
        <v>0</v>
      </c>
      <c r="AW328" s="120">
        <f>IF(AW$114&lt;=$B327,AW$24,0)</f>
        <v>0</v>
      </c>
      <c r="AY328" s="120">
        <f>IF(AY$114&lt;=$B327,AY$24,0)</f>
        <v>0</v>
      </c>
      <c r="BA328" s="120">
        <f>IF(BA$114&lt;=$B327,BA$24,0)</f>
        <v>0</v>
      </c>
    </row>
    <row r="329" spans="1:53" x14ac:dyDescent="0.3">
      <c r="A329" s="72"/>
      <c r="B329" s="85" t="s">
        <v>2445</v>
      </c>
      <c r="C329" s="72"/>
      <c r="D329" s="72"/>
      <c r="E329" s="121">
        <f>ROUND(E328*E$12,0)</f>
        <v>0</v>
      </c>
      <c r="F329" s="120"/>
      <c r="G329" s="121">
        <f>ROUND(G328*G$12,0)</f>
        <v>0</v>
      </c>
      <c r="I329" s="121">
        <f>ROUND(I328*I$12,0)</f>
        <v>0</v>
      </c>
      <c r="K329" s="121">
        <f>ROUND(K328*K$12,0)</f>
        <v>0</v>
      </c>
      <c r="L329" s="120"/>
      <c r="M329" s="121">
        <f>ROUND(M328*M$12,0)</f>
        <v>0</v>
      </c>
      <c r="N329" s="120"/>
      <c r="O329" s="121">
        <f>ROUND(O328*O$12,0)</f>
        <v>0</v>
      </c>
      <c r="P329" s="120"/>
      <c r="Q329" s="121">
        <f>ROUND(Q328*Q$12,0)</f>
        <v>0</v>
      </c>
      <c r="R329" s="120"/>
      <c r="S329" s="121">
        <f>ROUND(S328*S$12,0)</f>
        <v>291450</v>
      </c>
      <c r="T329" s="120"/>
      <c r="U329" s="121">
        <f>ROUND(U328*U$12,0)</f>
        <v>5921770</v>
      </c>
      <c r="V329" s="120"/>
      <c r="W329" s="121">
        <f>ROUND(W328*W$12,0)</f>
        <v>-42320</v>
      </c>
      <c r="X329" s="120"/>
      <c r="Y329" s="121">
        <f>ROUND(Y328*Y$12,0)</f>
        <v>3236833</v>
      </c>
      <c r="Z329" s="120"/>
      <c r="AA329" s="121">
        <f>ROUND(AA328*AA$12,0)</f>
        <v>436759</v>
      </c>
      <c r="AB329" s="120"/>
      <c r="AC329" s="121">
        <f>ROUND(AC328*AC$12,0)</f>
        <v>1373776</v>
      </c>
      <c r="AD329" s="120"/>
      <c r="AE329" s="121">
        <f>ROUND(AE328*AE$12,0)</f>
        <v>361083</v>
      </c>
      <c r="AF329" s="120"/>
      <c r="AG329" s="121">
        <f>ROUND(AG328*AG$12,0)</f>
        <v>458964</v>
      </c>
      <c r="AH329" s="120"/>
      <c r="AI329" s="121">
        <f>ROUND(AI328*AI$12,0)</f>
        <v>437799</v>
      </c>
      <c r="AJ329" s="120"/>
      <c r="AK329" s="121">
        <f>ROUND(AK328*AK$12,0)</f>
        <v>304236</v>
      </c>
      <c r="AM329" s="121">
        <f>ROUND(AM328*AM$12,0)</f>
        <v>0</v>
      </c>
      <c r="AO329" s="121">
        <f>ROUND(AO328*AO$12,0)</f>
        <v>0</v>
      </c>
      <c r="AQ329" s="121">
        <f>ROUND(AQ328*AQ$12,0)</f>
        <v>0</v>
      </c>
      <c r="AS329" s="121">
        <f>ROUND(AS328*AS$12,0)</f>
        <v>0</v>
      </c>
      <c r="AU329" s="121">
        <f>ROUND(AU328*AU$12,0)</f>
        <v>0</v>
      </c>
      <c r="AW329" s="121">
        <f>ROUND(AW328*AW$12,0)</f>
        <v>0</v>
      </c>
      <c r="AY329" s="121">
        <f>ROUND(AY328*AY$12,0)</f>
        <v>0</v>
      </c>
      <c r="BA329" s="121">
        <f>ROUND(BA328*BA$12,0)</f>
        <v>0</v>
      </c>
    </row>
    <row r="330" spans="1:53" x14ac:dyDescent="0.3">
      <c r="A330" s="72"/>
      <c r="B330" s="85" t="s">
        <v>2446</v>
      </c>
      <c r="C330" s="72"/>
      <c r="D330" s="72"/>
      <c r="E330" s="120">
        <f>E328-E329</f>
        <v>0</v>
      </c>
      <c r="F330" s="120"/>
      <c r="G330" s="120">
        <f>G328-G329</f>
        <v>0</v>
      </c>
      <c r="I330" s="120">
        <f>I328-I329</f>
        <v>0</v>
      </c>
      <c r="K330" s="120">
        <f>K328-K329</f>
        <v>0</v>
      </c>
      <c r="L330" s="120"/>
      <c r="M330" s="120">
        <f>M328-M329</f>
        <v>3706400.915</v>
      </c>
      <c r="N330" s="120"/>
      <c r="O330" s="120">
        <f>O328-O329</f>
        <v>4273710.8949999996</v>
      </c>
      <c r="P330" s="120"/>
      <c r="Q330" s="120">
        <f>Q328-Q329</f>
        <v>299228647.71000004</v>
      </c>
      <c r="R330" s="120"/>
      <c r="S330" s="120">
        <f>S328-S329</f>
        <v>291449.13500000001</v>
      </c>
      <c r="T330" s="120"/>
      <c r="U330" s="120">
        <f>U328-U329</f>
        <v>5921770.959999999</v>
      </c>
      <c r="V330" s="120"/>
      <c r="W330" s="120">
        <f>W328-W329</f>
        <v>-42320.994999999937</v>
      </c>
      <c r="X330" s="120"/>
      <c r="Y330" s="120">
        <f>Y328-Y329</f>
        <v>-0.28000000072643161</v>
      </c>
      <c r="Z330" s="120"/>
      <c r="AA330" s="120">
        <f>AA328-AA329</f>
        <v>436759.76000000013</v>
      </c>
      <c r="AB330" s="120"/>
      <c r="AC330" s="120">
        <f>AC328-AC329</f>
        <v>1373776.9049999993</v>
      </c>
      <c r="AD330" s="120"/>
      <c r="AE330" s="120">
        <f>AE328-AE329</f>
        <v>361082.79999999981</v>
      </c>
      <c r="AF330" s="120"/>
      <c r="AG330" s="120">
        <f>AG328-AG329</f>
        <v>458963.64000000013</v>
      </c>
      <c r="AH330" s="120"/>
      <c r="AI330" s="120">
        <f>AI328-AI329</f>
        <v>437798.39999999979</v>
      </c>
      <c r="AJ330" s="120"/>
      <c r="AK330" s="120">
        <f>AK328-AK329</f>
        <v>304235.7300000001</v>
      </c>
      <c r="AM330" s="120">
        <f>AM328-AM329</f>
        <v>365341.91000000009</v>
      </c>
      <c r="AO330" s="120">
        <f>AO328-AO329</f>
        <v>1753231.4900000002</v>
      </c>
      <c r="AQ330" s="120">
        <f>AQ328-AQ329</f>
        <v>847610.52</v>
      </c>
      <c r="AS330" s="120">
        <f>AS328-AS329</f>
        <v>0</v>
      </c>
      <c r="AU330" s="120">
        <f>AU328-AU329</f>
        <v>0</v>
      </c>
      <c r="AW330" s="120">
        <f>AW328-AW329</f>
        <v>0</v>
      </c>
      <c r="AY330" s="120">
        <f>AY328-AY329</f>
        <v>0</v>
      </c>
      <c r="BA330" s="120">
        <f>BA328-BA329</f>
        <v>0</v>
      </c>
    </row>
    <row r="331" spans="1:53" x14ac:dyDescent="0.3">
      <c r="A331" s="72"/>
      <c r="B331" s="122" t="s">
        <v>2447</v>
      </c>
      <c r="C331" s="109"/>
      <c r="D331" s="109"/>
      <c r="E331" s="123">
        <f>IF($B327-E$8&lt;0,0,LOOKUP($B327-(E$8-1),$C$399:$C$420,$E$399:$E$420))</f>
        <v>4.4609999999999997E-2</v>
      </c>
      <c r="F331" s="109"/>
      <c r="G331" s="123">
        <f>IF($B327-G$8&lt;0,0,LOOKUP($B327-(G$8-1),$C$399:$C$420,$E$399:$E$420))</f>
        <v>4.462E-2</v>
      </c>
      <c r="H331" s="124"/>
      <c r="I331" s="123">
        <f>IF($B327-I$8&lt;0,0,LOOKUP($B327-(I$8-1),$C$399:$C$420,$E$399:$E$420))</f>
        <v>4.4609999999999997E-2</v>
      </c>
      <c r="J331" s="124"/>
      <c r="K331" s="123">
        <f>IF($B327-K$8&lt;0,0,LOOKUP($B327-(K$8-1),$C$399:$C$420,$E$399:$E$420))</f>
        <v>4.462E-2</v>
      </c>
      <c r="L331" s="124"/>
      <c r="M331" s="123">
        <f>IF($B327-M$8&lt;0,0,LOOKUP($B327-(M$8-1),$C$399:$C$420,$E$399:$E$420))</f>
        <v>4.4609999999999997E-2</v>
      </c>
      <c r="N331" s="109"/>
      <c r="O331" s="123">
        <f>IF($B327-O$8&lt;0,0,LOOKUP($B327-(O$8-1),$C$399:$C$420,$E$399:$E$420))</f>
        <v>4.462E-2</v>
      </c>
      <c r="P331" s="124"/>
      <c r="Q331" s="123">
        <f>IF($B327-Q$8&lt;0,0,LOOKUP($B327-(Q$8-1),$C$399:$C$420,$E$399:$E$420))</f>
        <v>4.4609999999999997E-2</v>
      </c>
      <c r="R331" s="124"/>
      <c r="S331" s="123">
        <f>IF($B327-S$8&lt;0,0,LOOKUP($B327-(S$8-1),$C$399:$C$420,$E$399:$E$420))</f>
        <v>4.462E-2</v>
      </c>
      <c r="T331" s="124"/>
      <c r="U331" s="123">
        <f>IF($B327-U$8&lt;0,0,LOOKUP($B327-(U$8-1),$C$399:$C$420,$E$399:$E$420))</f>
        <v>4.4609999999999997E-2</v>
      </c>
      <c r="V331" s="124"/>
      <c r="W331" s="123">
        <f>IF($B327-W$8&lt;0,0,LOOKUP($B327-(W$8-1),$C$399:$C$420,$E$399:$E$420))</f>
        <v>4.462E-2</v>
      </c>
      <c r="X331" s="109"/>
      <c r="Y331" s="123">
        <f>IF($B327-Y$8&lt;0,0,LOOKUP($B327-(Y$8-1),$C$399:$C$420,$E$399:$E$420))</f>
        <v>4.4609999999999997E-2</v>
      </c>
      <c r="Z331" s="124"/>
      <c r="AA331" s="123">
        <f>IF($B327-AA$8&lt;0,0,LOOKUP($B327-(AA$8-1),$C$399:$C$420,$E$399:$E$420))</f>
        <v>4.462E-2</v>
      </c>
      <c r="AB331" s="124"/>
      <c r="AC331" s="123">
        <f>IF($B327-AC$8&lt;0,0,LOOKUP($B327-(AC$8-1),$C$399:$C$420,$E$399:$E$420))</f>
        <v>4.5220000000000003E-2</v>
      </c>
      <c r="AD331" s="124"/>
      <c r="AE331" s="123">
        <f>IF($B327-AE$8&lt;0,0,LOOKUP($B327-(AE$8-1),$C$399:$C$420,$E$399:$E$420))</f>
        <v>4.888E-2</v>
      </c>
      <c r="AF331" s="124"/>
      <c r="AG331" s="123">
        <f>IF($B327-AG$8&lt;0,0,LOOKUP($B327-(AG$8-1),$C$399:$C$420,$E$399:$E$420))</f>
        <v>5.2850000000000001E-2</v>
      </c>
      <c r="AH331" s="109"/>
      <c r="AI331" s="123">
        <f>IF($B327-AI$8&lt;0,0,LOOKUP($B327-(AI$8-1),$C$399:$C$420,$E$399:$E$420))</f>
        <v>5.713E-2</v>
      </c>
      <c r="AJ331" s="109"/>
      <c r="AK331" s="123">
        <f>IF($B327-AK$8&lt;0,0,LOOKUP($B327-(AK$8-1),$C$399:$C$420,$E$399:$E$420))</f>
        <v>6.1769999999999999E-2</v>
      </c>
      <c r="AM331" s="123">
        <f>IF($B327-AM$8&lt;0,0,LOOKUP($B327-(AM$8-1),$C$399:$C$420,$E$399:$E$420))</f>
        <v>6.6769999999999996E-2</v>
      </c>
      <c r="AO331" s="123">
        <f>IF($B327-AO$8&lt;0,0,LOOKUP($B327-(AO$8-1),$C$399:$C$420,$E$399:$E$420))</f>
        <v>7.2190000000000004E-2</v>
      </c>
      <c r="AQ331" s="123">
        <f>IF($B327-AQ$8&lt;0,0,LOOKUP($B327-(AQ$8-1),$C$399:$C$420,$E$399:$E$420))</f>
        <v>3.7499999999999999E-2</v>
      </c>
      <c r="AS331" s="123">
        <f>IF($B327-AS$8&lt;0,0,LOOKUP($B327-(AS$8-1),$C$399:$C$420,$E$399:$E$420))</f>
        <v>0</v>
      </c>
      <c r="AU331" s="123">
        <f>IF($B327-AU$8&lt;0,0,LOOKUP($B327-(AU$8-1),$C$399:$C$420,$E$399:$E$420))</f>
        <v>0</v>
      </c>
      <c r="AW331" s="123">
        <f>IF($B327-AW$8&lt;0,0,LOOKUP($B327-(AW$8-1),$C$399:$C$420,$E$399:$E$420))</f>
        <v>0</v>
      </c>
      <c r="AY331" s="123">
        <f>IF($B327-AY$8&lt;0,0,LOOKUP($B327-(AY$8-1),$C$399:$C$420,$E$399:$E$420))</f>
        <v>0</v>
      </c>
      <c r="BA331" s="123">
        <f>IF($B327-BA$8&lt;0,0,LOOKUP($B327-(BA$8-1),$C$399:$C$420,$E$399:$E$420))</f>
        <v>0</v>
      </c>
    </row>
    <row r="332" spans="1:53" x14ac:dyDescent="0.3">
      <c r="A332" s="72"/>
      <c r="B332" s="72"/>
      <c r="C332" s="72"/>
      <c r="D332" s="72"/>
      <c r="E332" s="125"/>
      <c r="F332" s="120"/>
      <c r="G332" s="125"/>
      <c r="I332" s="125"/>
      <c r="K332" s="125"/>
      <c r="L332" s="120"/>
      <c r="M332" s="125"/>
      <c r="N332" s="120"/>
      <c r="O332" s="125"/>
      <c r="P332" s="120"/>
      <c r="Q332" s="125"/>
      <c r="R332" s="120"/>
      <c r="S332" s="125"/>
      <c r="T332" s="120"/>
      <c r="U332" s="125"/>
      <c r="V332" s="120"/>
      <c r="W332" s="125"/>
      <c r="X332" s="120"/>
      <c r="Y332" s="125"/>
      <c r="Z332" s="120"/>
      <c r="AA332" s="125"/>
      <c r="AB332" s="120"/>
      <c r="AC332" s="125"/>
      <c r="AD332" s="120"/>
      <c r="AE332" s="125"/>
      <c r="AF332" s="120"/>
      <c r="AG332" s="125"/>
      <c r="AH332" s="120"/>
      <c r="AI332" s="125"/>
      <c r="AJ332" s="120"/>
      <c r="AK332" s="125"/>
      <c r="AM332" s="125"/>
      <c r="AO332" s="125"/>
      <c r="AQ332" s="125"/>
      <c r="AS332" s="125"/>
      <c r="AU332" s="125"/>
      <c r="AW332" s="125"/>
      <c r="AY332" s="125"/>
      <c r="BA332" s="125"/>
    </row>
    <row r="333" spans="1:53" x14ac:dyDescent="0.3">
      <c r="B333" s="85" t="s">
        <v>2448</v>
      </c>
      <c r="C333" s="72"/>
      <c r="D333" s="72"/>
      <c r="E333" s="120">
        <f>ROUND((E328-E329)*E331,0)</f>
        <v>0</v>
      </c>
      <c r="F333" s="120"/>
      <c r="G333" s="120">
        <f>ROUND((G328-G329)*G331,0)</f>
        <v>0</v>
      </c>
      <c r="I333" s="120">
        <f>ROUND((I328-I329)*I331,0)</f>
        <v>0</v>
      </c>
      <c r="K333" s="120">
        <f>ROUND((K328-K329)*K331,0)</f>
        <v>0</v>
      </c>
      <c r="L333" s="120"/>
      <c r="M333" s="120">
        <f>ROUND((M328-M329)*M331,0)</f>
        <v>165343</v>
      </c>
      <c r="N333" s="120"/>
      <c r="O333" s="120">
        <f>ROUND((O328-O329)*O331,0)</f>
        <v>190693</v>
      </c>
      <c r="P333" s="120"/>
      <c r="Q333" s="120">
        <f>ROUND((Q328-Q329)*Q331,0)</f>
        <v>13348590</v>
      </c>
      <c r="R333" s="120"/>
      <c r="S333" s="120">
        <f>ROUND((S328-S329)*S331,0)</f>
        <v>13004</v>
      </c>
      <c r="T333" s="120"/>
      <c r="U333" s="120">
        <f>ROUND((U328-U329)*U331,0)</f>
        <v>264170</v>
      </c>
      <c r="V333" s="120"/>
      <c r="W333" s="120">
        <f>ROUND((W328-W329)*W331,0)</f>
        <v>-1888</v>
      </c>
      <c r="X333" s="120"/>
      <c r="Y333" s="120">
        <f>ROUND((Y328-Y329)*Y331,0)</f>
        <v>0</v>
      </c>
      <c r="Z333" s="120"/>
      <c r="AA333" s="120">
        <f>ROUND((AA328-AA329)*AA331,0)</f>
        <v>19488</v>
      </c>
      <c r="AB333" s="120"/>
      <c r="AC333" s="120">
        <f>ROUND((AC328-AC329)*AC331,0)</f>
        <v>62122</v>
      </c>
      <c r="AD333" s="120"/>
      <c r="AE333" s="120">
        <f>ROUND((AE328-AE329)*AE331,0)</f>
        <v>17650</v>
      </c>
      <c r="AF333" s="120"/>
      <c r="AG333" s="120">
        <f>ROUND((AG328-AG329)*AG331,0)</f>
        <v>24256</v>
      </c>
      <c r="AH333" s="120"/>
      <c r="AI333" s="120">
        <f>ROUND((AI328-AI329)*AI331,0)</f>
        <v>25011</v>
      </c>
      <c r="AJ333" s="120"/>
      <c r="AK333" s="120">
        <f>ROUND((AK328-AK329)*AK331,0)</f>
        <v>18793</v>
      </c>
      <c r="AM333" s="120">
        <f>ROUND((AM328-AM329)*AM331,0)</f>
        <v>24394</v>
      </c>
      <c r="AO333" s="120">
        <f>ROUND((AO328-AO329)*AO331,0)</f>
        <v>126566</v>
      </c>
      <c r="AQ333" s="120">
        <f>ROUND((AQ328-AQ329)*AQ331,0)</f>
        <v>31785</v>
      </c>
      <c r="AS333" s="120">
        <f>ROUND((AS328-AS329)*AS331,0)</f>
        <v>0</v>
      </c>
      <c r="AU333" s="120">
        <f>ROUND((AU328-AU329)*AU331,0)</f>
        <v>0</v>
      </c>
      <c r="AW333" s="120">
        <f>ROUND((AW328-AW329)*AW331,0)</f>
        <v>0</v>
      </c>
      <c r="AY333" s="120">
        <f>ROUND((AY328-AY329)*AY331,0)</f>
        <v>0</v>
      </c>
      <c r="BA333" s="120">
        <f>ROUND((BA328-BA329)*BA331,0)</f>
        <v>0</v>
      </c>
    </row>
    <row r="334" spans="1:53" x14ac:dyDescent="0.3">
      <c r="B334" s="85" t="s">
        <v>2449</v>
      </c>
      <c r="C334" s="72"/>
      <c r="D334" s="72"/>
      <c r="E334" s="74">
        <f>IF(E$114=$B327,E329,0)</f>
        <v>0</v>
      </c>
      <c r="F334" s="120"/>
      <c r="G334" s="74">
        <f>IF(G$114=$B327,G329,0)</f>
        <v>0</v>
      </c>
      <c r="I334" s="74">
        <f>IF(I$114=$B327,I329,0)</f>
        <v>0</v>
      </c>
      <c r="K334" s="74">
        <f>IF(K$114=$B327,K329,0)</f>
        <v>0</v>
      </c>
      <c r="L334" s="120"/>
      <c r="M334" s="74">
        <f>IF(M$114=$B327,M329,0)</f>
        <v>0</v>
      </c>
      <c r="N334" s="120"/>
      <c r="O334" s="74">
        <f>IF(O$114=$B327,O329,0)</f>
        <v>0</v>
      </c>
      <c r="P334" s="120"/>
      <c r="Q334" s="74">
        <f>IF(Q$114=$B327,Q329,0)</f>
        <v>0</v>
      </c>
      <c r="R334" s="120"/>
      <c r="S334" s="74">
        <f>IF(S$114=$B327,S329,0)</f>
        <v>0</v>
      </c>
      <c r="T334" s="120"/>
      <c r="U334" s="74">
        <f>IF(U$114=$B327,U329,0)</f>
        <v>0</v>
      </c>
      <c r="V334" s="120"/>
      <c r="W334" s="74">
        <f>IF(W$114=$B327,W329,0)</f>
        <v>0</v>
      </c>
      <c r="X334" s="120"/>
      <c r="Y334" s="74">
        <f>IF(Y$114=$B327,Y329,0)</f>
        <v>0</v>
      </c>
      <c r="Z334" s="120"/>
      <c r="AA334" s="74">
        <f>IF(AA$114=$B327,AA329,0)</f>
        <v>0</v>
      </c>
      <c r="AB334" s="120"/>
      <c r="AC334" s="74">
        <f>IF(AC$114=$B327,AC329,0)</f>
        <v>0</v>
      </c>
      <c r="AD334" s="120"/>
      <c r="AE334" s="74">
        <f>IF(AE$114=$B327,AE329,0)</f>
        <v>0</v>
      </c>
      <c r="AF334" s="120"/>
      <c r="AG334" s="74">
        <f>IF(AG$114=$B327,AG329,0)</f>
        <v>0</v>
      </c>
      <c r="AH334" s="120"/>
      <c r="AI334" s="74">
        <f>IF(AI$114=$B327,AI329,0)</f>
        <v>0</v>
      </c>
      <c r="AJ334" s="120"/>
      <c r="AK334" s="74">
        <f>IF(AK$114=$B327,AK329,0)</f>
        <v>0</v>
      </c>
      <c r="AM334" s="74">
        <f>IF(AM$114=$B327,AM329,0)</f>
        <v>0</v>
      </c>
      <c r="AO334" s="74">
        <f>IF(AO$114=$B327,AO329,0)</f>
        <v>0</v>
      </c>
      <c r="AQ334" s="74">
        <f>IF(AQ$114=$B327,AQ329,0)</f>
        <v>0</v>
      </c>
      <c r="AS334" s="74">
        <f>IF(AS$114=$B327,AS329,0)</f>
        <v>0</v>
      </c>
      <c r="AU334" s="74">
        <f>IF(AU$114=$B327,AU329,0)</f>
        <v>0</v>
      </c>
      <c r="AW334" s="74">
        <f>IF(AW$114=$B327,AW329,0)</f>
        <v>0</v>
      </c>
      <c r="AY334" s="74">
        <f>IF(AY$114=$B327,AY329,0)</f>
        <v>0</v>
      </c>
      <c r="BA334" s="74">
        <f>IF(BA$114=$B327,BA329,0)</f>
        <v>0</v>
      </c>
    </row>
    <row r="335" spans="1:53" ht="13.5" thickBot="1" x14ac:dyDescent="0.35">
      <c r="B335" s="85" t="str">
        <f>"Total Tax Depreciation  -  "&amp;B327</f>
        <v>Total Tax Depreciation  -  2020</v>
      </c>
      <c r="C335" s="72"/>
      <c r="D335" s="72"/>
      <c r="E335" s="126">
        <f>E333+E334</f>
        <v>0</v>
      </c>
      <c r="F335" s="120"/>
      <c r="G335" s="126">
        <f>G333+G334</f>
        <v>0</v>
      </c>
      <c r="I335" s="126">
        <f>I333+I334</f>
        <v>0</v>
      </c>
      <c r="K335" s="126">
        <f>K333+K334</f>
        <v>0</v>
      </c>
      <c r="L335" s="120"/>
      <c r="M335" s="126">
        <f>M333+M334</f>
        <v>165343</v>
      </c>
      <c r="N335" s="120"/>
      <c r="O335" s="126">
        <f>O333+O334</f>
        <v>190693</v>
      </c>
      <c r="P335" s="120"/>
      <c r="Q335" s="126">
        <f>Q333+Q334</f>
        <v>13348590</v>
      </c>
      <c r="R335" s="120"/>
      <c r="S335" s="126">
        <f>S333+S334</f>
        <v>13004</v>
      </c>
      <c r="T335" s="120"/>
      <c r="U335" s="126">
        <f>U333+U334</f>
        <v>264170</v>
      </c>
      <c r="V335" s="120"/>
      <c r="W335" s="126">
        <f>W333+W334</f>
        <v>-1888</v>
      </c>
      <c r="X335" s="120"/>
      <c r="Y335" s="126">
        <f>Y333+Y334</f>
        <v>0</v>
      </c>
      <c r="Z335" s="120"/>
      <c r="AA335" s="126">
        <f>AA333+AA334</f>
        <v>19488</v>
      </c>
      <c r="AB335" s="120"/>
      <c r="AC335" s="126">
        <f>AC333+AC334</f>
        <v>62122</v>
      </c>
      <c r="AD335" s="120"/>
      <c r="AE335" s="126">
        <f>AE333+AE334</f>
        <v>17650</v>
      </c>
      <c r="AF335" s="120"/>
      <c r="AG335" s="126">
        <f>AG333+AG334</f>
        <v>24256</v>
      </c>
      <c r="AH335" s="120"/>
      <c r="AI335" s="126">
        <f>AI333+AI334</f>
        <v>25011</v>
      </c>
      <c r="AJ335" s="120"/>
      <c r="AK335" s="126">
        <f>AK333+AK334</f>
        <v>18793</v>
      </c>
      <c r="AM335" s="126">
        <f>AM333+AM334</f>
        <v>24394</v>
      </c>
      <c r="AO335" s="126">
        <f>AO333+AO334</f>
        <v>126566</v>
      </c>
      <c r="AQ335" s="126">
        <f>AQ333+AQ334</f>
        <v>31785</v>
      </c>
      <c r="AS335" s="126">
        <f>AS333+AS334</f>
        <v>0</v>
      </c>
      <c r="AU335" s="126">
        <f>AU333+AU334</f>
        <v>0</v>
      </c>
      <c r="AW335" s="126">
        <f>AW333+AW334</f>
        <v>0</v>
      </c>
      <c r="AY335" s="126">
        <f>AY333+AY334</f>
        <v>0</v>
      </c>
      <c r="BA335" s="126">
        <f>BA333+BA334</f>
        <v>0</v>
      </c>
    </row>
    <row r="336" spans="1:53" ht="13.5" thickTop="1" x14ac:dyDescent="0.3"/>
    <row r="338" spans="2:53" x14ac:dyDescent="0.3">
      <c r="B338" s="119">
        <v>2021</v>
      </c>
      <c r="C338" s="72"/>
      <c r="D338" s="72"/>
      <c r="E338" s="127"/>
      <c r="F338" s="120"/>
      <c r="G338" s="127"/>
      <c r="I338" s="127"/>
      <c r="K338" s="120"/>
      <c r="L338" s="120"/>
      <c r="M338" s="120"/>
      <c r="N338" s="120"/>
      <c r="O338" s="120"/>
      <c r="P338" s="120"/>
      <c r="Q338" s="120"/>
      <c r="R338" s="120"/>
      <c r="S338" s="120"/>
      <c r="T338" s="120"/>
      <c r="U338" s="120"/>
      <c r="V338" s="120"/>
      <c r="W338" s="120"/>
      <c r="X338" s="120"/>
      <c r="Y338" s="120"/>
      <c r="Z338" s="120"/>
      <c r="AA338" s="120"/>
      <c r="AB338" s="120"/>
      <c r="AC338" s="120"/>
      <c r="AD338" s="120"/>
      <c r="AE338" s="120"/>
      <c r="AF338" s="120"/>
      <c r="AG338" s="120"/>
      <c r="AH338" s="120"/>
      <c r="AI338" s="120"/>
      <c r="AJ338" s="120"/>
      <c r="AK338" s="120"/>
      <c r="AM338" s="120"/>
      <c r="AO338" s="120"/>
      <c r="AQ338" s="120"/>
      <c r="AS338" s="120"/>
      <c r="AU338" s="120"/>
      <c r="AW338" s="120"/>
      <c r="AY338" s="120"/>
      <c r="BA338" s="120"/>
    </row>
    <row r="339" spans="2:53" x14ac:dyDescent="0.3">
      <c r="B339" s="85" t="s">
        <v>2408</v>
      </c>
      <c r="C339" s="72"/>
      <c r="D339" s="72"/>
      <c r="E339" s="120">
        <f>IF(E$114&lt;=$B338,E$24,0)</f>
        <v>0</v>
      </c>
      <c r="F339" s="120"/>
      <c r="G339" s="120">
        <f>IF(G$114&lt;=$B338,G$24,0)</f>
        <v>0</v>
      </c>
      <c r="I339" s="120">
        <f>IF(I$114&lt;=$B338,I$24,0)</f>
        <v>0</v>
      </c>
      <c r="K339" s="120">
        <f>IF(K$114&lt;=$B338,K$24,0)</f>
        <v>0</v>
      </c>
      <c r="L339" s="120"/>
      <c r="M339" s="120">
        <f>IF(M$114&lt;=$B338,M$24,0)</f>
        <v>3706400.915</v>
      </c>
      <c r="N339" s="120"/>
      <c r="O339" s="120">
        <f>IF(O$114&lt;=$B338,O$24,0)</f>
        <v>4273710.8949999996</v>
      </c>
      <c r="P339" s="120"/>
      <c r="Q339" s="120">
        <f>IF(Q$114&lt;=$B338,Q$24,0)</f>
        <v>299228647.71000004</v>
      </c>
      <c r="R339" s="120"/>
      <c r="S339" s="120">
        <f>IF(S$114&lt;=$B338,S$24,0)</f>
        <v>582899.13500000001</v>
      </c>
      <c r="T339" s="120"/>
      <c r="U339" s="120">
        <f>IF(U$114&lt;=$B338,U$24,0)</f>
        <v>11843540.959999999</v>
      </c>
      <c r="V339" s="120"/>
      <c r="W339" s="120">
        <f>IF(W$114&lt;=$B338,W$24,0)</f>
        <v>-84640.994999999937</v>
      </c>
      <c r="X339" s="120"/>
      <c r="Y339" s="120">
        <f>IF(Y$114&lt;=$B338,Y$24,0)</f>
        <v>3236832.7199999993</v>
      </c>
      <c r="Z339" s="120"/>
      <c r="AA339" s="120">
        <f>IF(AA$114&lt;=$B338,AA$24,0)</f>
        <v>873518.76000000013</v>
      </c>
      <c r="AB339" s="120"/>
      <c r="AC339" s="120">
        <f>IF(AC$114&lt;=$B338,AC$24,0)</f>
        <v>2747552.9049999993</v>
      </c>
      <c r="AD339" s="120"/>
      <c r="AE339" s="120">
        <f>IF(AE$114&lt;=$B338,AE$24,0)</f>
        <v>722165.79999999981</v>
      </c>
      <c r="AF339" s="120"/>
      <c r="AG339" s="120">
        <f>IF(AG$114&lt;=$B338,AG$24,0)</f>
        <v>917927.64000000013</v>
      </c>
      <c r="AH339" s="120"/>
      <c r="AI339" s="120">
        <f>IF(AI$114&lt;=$B338,AI$24,0)</f>
        <v>875597.39999999979</v>
      </c>
      <c r="AJ339" s="120"/>
      <c r="AK339" s="120">
        <f>IF(AK$114&lt;=$B338,AK$24,0)</f>
        <v>608471.7300000001</v>
      </c>
      <c r="AL339" s="80"/>
      <c r="AM339" s="120">
        <f>IF(AM$114&lt;=$B338,AM$24,0)</f>
        <v>365341.91000000009</v>
      </c>
      <c r="AN339" s="80"/>
      <c r="AO339" s="120">
        <f>IF(AO$114&lt;=$B338,AO$24,0)</f>
        <v>1753231.4900000002</v>
      </c>
      <c r="AQ339" s="120">
        <f>IF(AQ$114&lt;=$B338,AQ$24,0)</f>
        <v>847610.52</v>
      </c>
      <c r="AS339" s="120">
        <f>IF(AS$114&lt;=$B338,AS$24,0)</f>
        <v>523861.11999999994</v>
      </c>
      <c r="AU339" s="120">
        <f>IF(AU$114&lt;=$B338,AU$24,0)</f>
        <v>0</v>
      </c>
      <c r="AW339" s="120">
        <f>IF(AW$114&lt;=$B338,AW$24,0)</f>
        <v>0</v>
      </c>
      <c r="AY339" s="120">
        <f>IF(AY$114&lt;=$B338,AY$24,0)</f>
        <v>0</v>
      </c>
      <c r="BA339" s="120">
        <f>IF(BA$114&lt;=$B338,BA$24,0)</f>
        <v>0</v>
      </c>
    </row>
    <row r="340" spans="2:53" x14ac:dyDescent="0.3">
      <c r="B340" s="85" t="s">
        <v>2445</v>
      </c>
      <c r="C340" s="72"/>
      <c r="D340" s="72"/>
      <c r="E340" s="121">
        <f>ROUND(E339*E$12,0)</f>
        <v>0</v>
      </c>
      <c r="F340" s="120"/>
      <c r="G340" s="121">
        <f>ROUND(G339*G$12,0)</f>
        <v>0</v>
      </c>
      <c r="I340" s="121">
        <f>ROUND(I339*I$12,0)</f>
        <v>0</v>
      </c>
      <c r="K340" s="121">
        <f>ROUND(K339*K$12,0)</f>
        <v>0</v>
      </c>
      <c r="L340" s="120"/>
      <c r="M340" s="121">
        <f>ROUND(M339*M$12,0)</f>
        <v>0</v>
      </c>
      <c r="N340" s="120"/>
      <c r="O340" s="121">
        <f>ROUND(O339*O$12,0)</f>
        <v>0</v>
      </c>
      <c r="P340" s="120"/>
      <c r="Q340" s="121">
        <f>ROUND(Q339*Q$12,0)</f>
        <v>0</v>
      </c>
      <c r="R340" s="120"/>
      <c r="S340" s="121">
        <f>ROUND(S339*S$12,0)</f>
        <v>291450</v>
      </c>
      <c r="T340" s="120"/>
      <c r="U340" s="121">
        <f>ROUND(U339*U$12,0)</f>
        <v>5921770</v>
      </c>
      <c r="V340" s="120"/>
      <c r="W340" s="121">
        <f>ROUND(W339*W$12,0)</f>
        <v>-42320</v>
      </c>
      <c r="X340" s="120"/>
      <c r="Y340" s="121">
        <f>ROUND(Y339*Y$12,0)</f>
        <v>3236833</v>
      </c>
      <c r="Z340" s="120"/>
      <c r="AA340" s="121">
        <f>ROUND(AA339*AA$12,0)</f>
        <v>436759</v>
      </c>
      <c r="AB340" s="120"/>
      <c r="AC340" s="121">
        <f>ROUND(AC339*AC$12,0)</f>
        <v>1373776</v>
      </c>
      <c r="AD340" s="120"/>
      <c r="AE340" s="121">
        <f>ROUND(AE339*AE$12,0)</f>
        <v>361083</v>
      </c>
      <c r="AF340" s="120"/>
      <c r="AG340" s="121">
        <f>ROUND(AG339*AG$12,0)</f>
        <v>458964</v>
      </c>
      <c r="AH340" s="120"/>
      <c r="AI340" s="121">
        <f>ROUND(AI339*AI$12,0)</f>
        <v>437799</v>
      </c>
      <c r="AJ340" s="120"/>
      <c r="AK340" s="121">
        <f>ROUND(AK339*AK$12,0)</f>
        <v>304236</v>
      </c>
      <c r="AM340" s="121">
        <f>ROUND(AM339*AM$12,0)</f>
        <v>0</v>
      </c>
      <c r="AO340" s="121">
        <f>ROUND(AO339*AO$12,0)</f>
        <v>0</v>
      </c>
      <c r="AQ340" s="121">
        <f>ROUND(AQ339*AQ$12,0)</f>
        <v>0</v>
      </c>
      <c r="AS340" s="121">
        <f>ROUND(AS339*AS$12,0)</f>
        <v>0</v>
      </c>
      <c r="AU340" s="121">
        <f>ROUND(AU339*AU$12,0)</f>
        <v>0</v>
      </c>
      <c r="AW340" s="121">
        <f>ROUND(AW339*AW$12,0)</f>
        <v>0</v>
      </c>
      <c r="AY340" s="121">
        <f>ROUND(AY339*AY$12,0)</f>
        <v>0</v>
      </c>
      <c r="BA340" s="121">
        <f>ROUND(BA339*BA$12,0)</f>
        <v>0</v>
      </c>
    </row>
    <row r="341" spans="2:53" x14ac:dyDescent="0.3">
      <c r="B341" s="85" t="s">
        <v>2446</v>
      </c>
      <c r="C341" s="72"/>
      <c r="D341" s="72"/>
      <c r="E341" s="120">
        <f>E339-E340</f>
        <v>0</v>
      </c>
      <c r="F341" s="120"/>
      <c r="G341" s="120">
        <f>G339-G340</f>
        <v>0</v>
      </c>
      <c r="I341" s="120">
        <f>I339-I340</f>
        <v>0</v>
      </c>
      <c r="K341" s="120">
        <f>K339-K340</f>
        <v>0</v>
      </c>
      <c r="L341" s="120"/>
      <c r="M341" s="120">
        <f>M339-M340</f>
        <v>3706400.915</v>
      </c>
      <c r="N341" s="120"/>
      <c r="O341" s="120">
        <f>O339-O340</f>
        <v>4273710.8949999996</v>
      </c>
      <c r="P341" s="120"/>
      <c r="Q341" s="120">
        <f>Q339-Q340</f>
        <v>299228647.71000004</v>
      </c>
      <c r="R341" s="120"/>
      <c r="S341" s="120">
        <f>S339-S340</f>
        <v>291449.13500000001</v>
      </c>
      <c r="T341" s="120"/>
      <c r="U341" s="120">
        <f>U339-U340</f>
        <v>5921770.959999999</v>
      </c>
      <c r="V341" s="120"/>
      <c r="W341" s="120">
        <f>W339-W340</f>
        <v>-42320.994999999937</v>
      </c>
      <c r="X341" s="120"/>
      <c r="Y341" s="120">
        <f>Y339-Y340</f>
        <v>-0.28000000072643161</v>
      </c>
      <c r="Z341" s="120"/>
      <c r="AA341" s="120">
        <f>AA339-AA340</f>
        <v>436759.76000000013</v>
      </c>
      <c r="AB341" s="120"/>
      <c r="AC341" s="120">
        <f>AC339-AC340</f>
        <v>1373776.9049999993</v>
      </c>
      <c r="AD341" s="120"/>
      <c r="AE341" s="120">
        <f>AE339-AE340</f>
        <v>361082.79999999981</v>
      </c>
      <c r="AF341" s="120"/>
      <c r="AG341" s="120">
        <f>AG339-AG340</f>
        <v>458963.64000000013</v>
      </c>
      <c r="AH341" s="120"/>
      <c r="AI341" s="120">
        <f>AI339-AI340</f>
        <v>437798.39999999979</v>
      </c>
      <c r="AJ341" s="120"/>
      <c r="AK341" s="120">
        <f>AK339-AK340</f>
        <v>304235.7300000001</v>
      </c>
      <c r="AM341" s="120">
        <f>AM339-AM340</f>
        <v>365341.91000000009</v>
      </c>
      <c r="AO341" s="120">
        <f>AO339-AO340</f>
        <v>1753231.4900000002</v>
      </c>
      <c r="AQ341" s="120">
        <f>AQ339-AQ340</f>
        <v>847610.52</v>
      </c>
      <c r="AS341" s="120">
        <f>AS339-AS340</f>
        <v>523861.11999999994</v>
      </c>
      <c r="AU341" s="120">
        <f>AU339-AU340</f>
        <v>0</v>
      </c>
      <c r="AW341" s="120">
        <f>AW339-AW340</f>
        <v>0</v>
      </c>
      <c r="AY341" s="120">
        <f>AY339-AY340</f>
        <v>0</v>
      </c>
      <c r="BA341" s="120">
        <f>BA339-BA340</f>
        <v>0</v>
      </c>
    </row>
    <row r="342" spans="2:53" x14ac:dyDescent="0.3">
      <c r="B342" s="122" t="s">
        <v>2447</v>
      </c>
      <c r="C342" s="109"/>
      <c r="D342" s="109"/>
      <c r="E342" s="123">
        <f>IF($B338-E$8&lt;0,0,LOOKUP($B338-(E$8-1),$C$399:$C$420,$E$399:$E$420))</f>
        <v>2.231E-2</v>
      </c>
      <c r="F342" s="109"/>
      <c r="G342" s="123">
        <f>IF($B338-G$8&lt;0,0,LOOKUP($B338-(G$8-1),$C$399:$C$420,$E$399:$E$420))</f>
        <v>4.4609999999999997E-2</v>
      </c>
      <c r="H342" s="124"/>
      <c r="I342" s="123">
        <f>IF($B338-I$8&lt;0,0,LOOKUP($B338-(I$8-1),$C$399:$C$420,$E$399:$E$420))</f>
        <v>4.462E-2</v>
      </c>
      <c r="J342" s="124"/>
      <c r="K342" s="123">
        <f>IF($B338-K$8&lt;0,0,LOOKUP($B338-(K$8-1),$C$399:$C$420,$E$399:$E$420))</f>
        <v>4.4609999999999997E-2</v>
      </c>
      <c r="L342" s="124"/>
      <c r="M342" s="123">
        <f>IF($B338-M$8&lt;0,0,LOOKUP($B338-(M$8-1),$C$399:$C$420,$E$399:$E$420))</f>
        <v>4.462E-2</v>
      </c>
      <c r="N342" s="109"/>
      <c r="O342" s="123">
        <f>IF($B338-O$8&lt;0,0,LOOKUP($B338-(O$8-1),$C$399:$C$420,$E$399:$E$420))</f>
        <v>4.4609999999999997E-2</v>
      </c>
      <c r="P342" s="124"/>
      <c r="Q342" s="123">
        <f>IF($B338-Q$8&lt;0,0,LOOKUP($B338-(Q$8-1),$C$399:$C$420,$E$399:$E$420))</f>
        <v>4.462E-2</v>
      </c>
      <c r="R342" s="124"/>
      <c r="S342" s="123">
        <f>IF($B338-S$8&lt;0,0,LOOKUP($B338-(S$8-1),$C$399:$C$420,$E$399:$E$420))</f>
        <v>4.4609999999999997E-2</v>
      </c>
      <c r="T342" s="124"/>
      <c r="U342" s="123">
        <f>IF($B338-U$8&lt;0,0,LOOKUP($B338-(U$8-1),$C$399:$C$420,$E$399:$E$420))</f>
        <v>4.462E-2</v>
      </c>
      <c r="V342" s="124"/>
      <c r="W342" s="123">
        <f>IF($B338-W$8&lt;0,0,LOOKUP($B338-(W$8-1),$C$399:$C$420,$E$399:$E$420))</f>
        <v>4.4609999999999997E-2</v>
      </c>
      <c r="X342" s="109"/>
      <c r="Y342" s="123">
        <f>IF($B338-Y$8&lt;0,0,LOOKUP($B338-(Y$8-1),$C$399:$C$420,$E$399:$E$420))</f>
        <v>4.462E-2</v>
      </c>
      <c r="Z342" s="124"/>
      <c r="AA342" s="123">
        <f>IF($B338-AA$8&lt;0,0,LOOKUP($B338-(AA$8-1),$C$399:$C$420,$E$399:$E$420))</f>
        <v>4.4609999999999997E-2</v>
      </c>
      <c r="AB342" s="124"/>
      <c r="AC342" s="123">
        <f>IF($B338-AC$8&lt;0,0,LOOKUP($B338-(AC$8-1),$C$399:$C$420,$E$399:$E$420))</f>
        <v>4.462E-2</v>
      </c>
      <c r="AD342" s="124"/>
      <c r="AE342" s="123">
        <f>IF($B338-AE$8&lt;0,0,LOOKUP($B338-(AE$8-1),$C$399:$C$420,$E$399:$E$420))</f>
        <v>4.5220000000000003E-2</v>
      </c>
      <c r="AF342" s="124"/>
      <c r="AG342" s="123">
        <f>IF($B338-AG$8&lt;0,0,LOOKUP($B338-(AG$8-1),$C$399:$C$420,$E$399:$E$420))</f>
        <v>4.888E-2</v>
      </c>
      <c r="AH342" s="109"/>
      <c r="AI342" s="123">
        <f>IF($B338-AI$8&lt;0,0,LOOKUP($B338-(AI$8-1),$C$399:$C$420,$E$399:$E$420))</f>
        <v>5.2850000000000001E-2</v>
      </c>
      <c r="AJ342" s="109"/>
      <c r="AK342" s="123">
        <f>IF($B338-AK$8&lt;0,0,LOOKUP($B338-(AK$8-1),$C$399:$C$420,$E$399:$E$420))</f>
        <v>5.713E-2</v>
      </c>
      <c r="AM342" s="123">
        <f>IF($B338-AM$8&lt;0,0,LOOKUP($B338-(AM$8-1),$C$399:$C$420,$E$399:$E$420))</f>
        <v>6.1769999999999999E-2</v>
      </c>
      <c r="AO342" s="123">
        <f>IF($B338-AO$8&lt;0,0,LOOKUP($B338-(AO$8-1),$C$399:$C$420,$E$399:$E$420))</f>
        <v>6.6769999999999996E-2</v>
      </c>
      <c r="AQ342" s="123">
        <f>IF($B338-AQ$8&lt;0,0,LOOKUP($B338-(AQ$8-1),$C$399:$C$420,$E$399:$E$420))</f>
        <v>7.2190000000000004E-2</v>
      </c>
      <c r="AS342" s="123">
        <f>IF($B338-AS$8&lt;0,0,LOOKUP($B338-(AS$8-1),$C$399:$C$420,$E$399:$E$420))</f>
        <v>3.7499999999999999E-2</v>
      </c>
      <c r="AU342" s="123">
        <f>IF($B338-AU$8&lt;0,0,LOOKUP($B338-(AU$8-1),$C$399:$C$420,$E$399:$E$420))</f>
        <v>0</v>
      </c>
      <c r="AW342" s="123">
        <f>IF($B338-AW$8&lt;0,0,LOOKUP($B338-(AW$8-1),$C$399:$C$420,$E$399:$E$420))</f>
        <v>0</v>
      </c>
      <c r="AY342" s="123">
        <f>IF($B338-AY$8&lt;0,0,LOOKUP($B338-(AY$8-1),$C$399:$C$420,$E$399:$E$420))</f>
        <v>0</v>
      </c>
      <c r="BA342" s="123">
        <f>IF($B338-BA$8&lt;0,0,LOOKUP($B338-(BA$8-1),$C$399:$C$420,$E$399:$E$420))</f>
        <v>0</v>
      </c>
    </row>
    <row r="343" spans="2:53" x14ac:dyDescent="0.3">
      <c r="B343" s="72"/>
      <c r="C343" s="72"/>
      <c r="D343" s="72"/>
      <c r="E343" s="125"/>
      <c r="F343" s="120"/>
      <c r="G343" s="125"/>
      <c r="I343" s="125"/>
      <c r="K343" s="125"/>
      <c r="L343" s="120"/>
      <c r="M343" s="125"/>
      <c r="N343" s="120"/>
      <c r="O343" s="125"/>
      <c r="P343" s="120"/>
      <c r="Q343" s="125"/>
      <c r="R343" s="120"/>
      <c r="S343" s="125"/>
      <c r="T343" s="120"/>
      <c r="U343" s="125"/>
      <c r="V343" s="120"/>
      <c r="W343" s="125"/>
      <c r="X343" s="120"/>
      <c r="Y343" s="125"/>
      <c r="Z343" s="120"/>
      <c r="AA343" s="125"/>
      <c r="AB343" s="120"/>
      <c r="AC343" s="125"/>
      <c r="AD343" s="120"/>
      <c r="AE343" s="125"/>
      <c r="AF343" s="120"/>
      <c r="AG343" s="125"/>
      <c r="AH343" s="120"/>
      <c r="AI343" s="125"/>
      <c r="AJ343" s="120"/>
      <c r="AK343" s="125"/>
      <c r="AM343" s="125"/>
      <c r="AO343" s="125"/>
      <c r="AQ343" s="125"/>
      <c r="AS343" s="125"/>
      <c r="AU343" s="125"/>
      <c r="AW343" s="125"/>
      <c r="AY343" s="125"/>
      <c r="BA343" s="125"/>
    </row>
    <row r="344" spans="2:53" x14ac:dyDescent="0.3">
      <c r="B344" s="85" t="s">
        <v>2448</v>
      </c>
      <c r="C344" s="72"/>
      <c r="D344" s="72"/>
      <c r="E344" s="120">
        <f>ROUND((E339-E340)*E342,0)</f>
        <v>0</v>
      </c>
      <c r="F344" s="120"/>
      <c r="G344" s="120">
        <f>ROUND((G339-G340)*G342,0)</f>
        <v>0</v>
      </c>
      <c r="I344" s="120">
        <f>ROUND((I339-I340)*I342,0)</f>
        <v>0</v>
      </c>
      <c r="K344" s="120">
        <f>ROUND((K339-K340)*K342,0)</f>
        <v>0</v>
      </c>
      <c r="L344" s="120"/>
      <c r="M344" s="120">
        <f>ROUND((M339-M340)*M342,0)</f>
        <v>165380</v>
      </c>
      <c r="N344" s="120"/>
      <c r="O344" s="120">
        <f>ROUND((O339-O340)*O342,0)</f>
        <v>190650</v>
      </c>
      <c r="P344" s="120"/>
      <c r="Q344" s="120">
        <f>ROUND((Q339-Q340)*Q342,0)</f>
        <v>13351582</v>
      </c>
      <c r="R344" s="120"/>
      <c r="S344" s="120">
        <f>ROUND((S339-S340)*S342,0)</f>
        <v>13002</v>
      </c>
      <c r="T344" s="120"/>
      <c r="U344" s="120">
        <f>ROUND((U339-U340)*U342,0)</f>
        <v>264229</v>
      </c>
      <c r="V344" s="120"/>
      <c r="W344" s="120">
        <f>ROUND((W339-W340)*W342,0)</f>
        <v>-1888</v>
      </c>
      <c r="X344" s="120"/>
      <c r="Y344" s="120">
        <f>ROUND((Y339-Y340)*Y342,0)</f>
        <v>0</v>
      </c>
      <c r="Z344" s="120"/>
      <c r="AA344" s="120">
        <f>ROUND((AA339-AA340)*AA342,0)</f>
        <v>19484</v>
      </c>
      <c r="AB344" s="120"/>
      <c r="AC344" s="120">
        <f>ROUND((AC339-AC340)*AC342,0)</f>
        <v>61298</v>
      </c>
      <c r="AD344" s="120"/>
      <c r="AE344" s="120">
        <f>ROUND((AE339-AE340)*AE342,0)</f>
        <v>16328</v>
      </c>
      <c r="AF344" s="120"/>
      <c r="AG344" s="120">
        <f>ROUND((AG339-AG340)*AG342,0)</f>
        <v>22434</v>
      </c>
      <c r="AH344" s="120"/>
      <c r="AI344" s="120">
        <f>ROUND((AI339-AI340)*AI342,0)</f>
        <v>23138</v>
      </c>
      <c r="AJ344" s="120"/>
      <c r="AK344" s="120">
        <f>ROUND((AK339-AK340)*AK342,0)</f>
        <v>17381</v>
      </c>
      <c r="AM344" s="120">
        <f>ROUND((AM339-AM340)*AM342,0)</f>
        <v>22567</v>
      </c>
      <c r="AO344" s="120">
        <f>ROUND((AO339-AO340)*AO342,0)</f>
        <v>117063</v>
      </c>
      <c r="AQ344" s="120">
        <f>ROUND((AQ339-AQ340)*AQ342,0)</f>
        <v>61189</v>
      </c>
      <c r="AS344" s="120">
        <f>ROUND((AS339-AS340)*AS342,0)</f>
        <v>19645</v>
      </c>
      <c r="AU344" s="120">
        <f>ROUND((AU339-AU340)*AU342,0)</f>
        <v>0</v>
      </c>
      <c r="AW344" s="120">
        <f>ROUND((AW339-AW340)*AW342,0)</f>
        <v>0</v>
      </c>
      <c r="AY344" s="120">
        <f>ROUND((AY339-AY340)*AY342,0)</f>
        <v>0</v>
      </c>
      <c r="BA344" s="120">
        <f>ROUND((BA339-BA340)*BA342,0)</f>
        <v>0</v>
      </c>
    </row>
    <row r="345" spans="2:53" x14ac:dyDescent="0.3">
      <c r="B345" s="85" t="s">
        <v>2449</v>
      </c>
      <c r="C345" s="72"/>
      <c r="D345" s="72"/>
      <c r="E345" s="74">
        <f>IF(E$114=$B338,E340,0)</f>
        <v>0</v>
      </c>
      <c r="F345" s="120"/>
      <c r="G345" s="74">
        <f>IF(G$114=$B338,G340,0)</f>
        <v>0</v>
      </c>
      <c r="I345" s="74">
        <f>IF(I$114=$B338,I340,0)</f>
        <v>0</v>
      </c>
      <c r="K345" s="74">
        <f>IF(K$114=$B338,K340,0)</f>
        <v>0</v>
      </c>
      <c r="L345" s="120"/>
      <c r="M345" s="74">
        <f>IF(M$114=$B338,M340,0)</f>
        <v>0</v>
      </c>
      <c r="N345" s="120"/>
      <c r="O345" s="74">
        <f>IF(O$114=$B338,O340,0)</f>
        <v>0</v>
      </c>
      <c r="P345" s="120"/>
      <c r="Q345" s="74">
        <f>IF(Q$114=$B338,Q340,0)</f>
        <v>0</v>
      </c>
      <c r="R345" s="120"/>
      <c r="S345" s="74">
        <f>IF(S$114=$B338,S340,0)</f>
        <v>0</v>
      </c>
      <c r="T345" s="120"/>
      <c r="U345" s="74">
        <f>IF(U$114=$B338,U340,0)</f>
        <v>0</v>
      </c>
      <c r="V345" s="120"/>
      <c r="W345" s="74">
        <f>IF(W$114=$B338,W340,0)</f>
        <v>0</v>
      </c>
      <c r="X345" s="120"/>
      <c r="Y345" s="74">
        <f>IF(Y$114=$B338,Y340,0)</f>
        <v>0</v>
      </c>
      <c r="Z345" s="120"/>
      <c r="AA345" s="74">
        <f>IF(AA$114=$B338,AA340,0)</f>
        <v>0</v>
      </c>
      <c r="AB345" s="120"/>
      <c r="AC345" s="74">
        <f>IF(AC$114=$B338,AC340,0)</f>
        <v>0</v>
      </c>
      <c r="AD345" s="120"/>
      <c r="AE345" s="74">
        <f>IF(AE$114=$B338,AE340,0)</f>
        <v>0</v>
      </c>
      <c r="AF345" s="120"/>
      <c r="AG345" s="74">
        <f>IF(AG$114=$B338,AG340,0)</f>
        <v>0</v>
      </c>
      <c r="AH345" s="120"/>
      <c r="AI345" s="74">
        <f>IF(AI$114=$B338,AI340,0)</f>
        <v>0</v>
      </c>
      <c r="AJ345" s="120"/>
      <c r="AK345" s="74">
        <f>IF(AK$114=$B338,AK340,0)</f>
        <v>0</v>
      </c>
      <c r="AM345" s="74">
        <f>IF(AM$114=$B338,AM340,0)</f>
        <v>0</v>
      </c>
      <c r="AO345" s="74">
        <f>IF(AO$114=$B338,AO340,0)</f>
        <v>0</v>
      </c>
      <c r="AQ345" s="74">
        <f>IF(AQ$114=$B338,AQ340,0)</f>
        <v>0</v>
      </c>
      <c r="AS345" s="74">
        <f>IF(AS$114=$B338,AS340,0)</f>
        <v>0</v>
      </c>
      <c r="AU345" s="74">
        <f>IF(AU$114=$B338,AU340,0)</f>
        <v>0</v>
      </c>
      <c r="AW345" s="74">
        <f>IF(AW$114=$B338,AW340,0)</f>
        <v>0</v>
      </c>
      <c r="AY345" s="74">
        <f>IF(AY$114=$B338,AY340,0)</f>
        <v>0</v>
      </c>
      <c r="BA345" s="74">
        <f>IF(BA$114=$B338,BA340,0)</f>
        <v>0</v>
      </c>
    </row>
    <row r="346" spans="2:53" ht="13.5" thickBot="1" x14ac:dyDescent="0.35">
      <c r="B346" s="85" t="str">
        <f>"Total Tax Depreciation  -  "&amp;B338</f>
        <v>Total Tax Depreciation  -  2021</v>
      </c>
      <c r="C346" s="72"/>
      <c r="D346" s="72"/>
      <c r="E346" s="126">
        <f>E344+E345</f>
        <v>0</v>
      </c>
      <c r="F346" s="120"/>
      <c r="G346" s="126">
        <f>G344+G345</f>
        <v>0</v>
      </c>
      <c r="I346" s="126">
        <f>I344+I345</f>
        <v>0</v>
      </c>
      <c r="K346" s="126">
        <f>K344+K345</f>
        <v>0</v>
      </c>
      <c r="L346" s="120"/>
      <c r="M346" s="126">
        <f>M344+M345</f>
        <v>165380</v>
      </c>
      <c r="N346" s="120"/>
      <c r="O346" s="126">
        <f>O344+O345</f>
        <v>190650</v>
      </c>
      <c r="P346" s="120"/>
      <c r="Q346" s="126">
        <f>Q344+Q345</f>
        <v>13351582</v>
      </c>
      <c r="R346" s="120"/>
      <c r="S346" s="126">
        <f>S344+S345</f>
        <v>13002</v>
      </c>
      <c r="T346" s="120"/>
      <c r="U346" s="126">
        <f>U344+U345</f>
        <v>264229</v>
      </c>
      <c r="V346" s="120"/>
      <c r="W346" s="126">
        <f>W344+W345</f>
        <v>-1888</v>
      </c>
      <c r="X346" s="120"/>
      <c r="Y346" s="126">
        <f>Y344+Y345</f>
        <v>0</v>
      </c>
      <c r="Z346" s="120"/>
      <c r="AA346" s="126">
        <f>AA344+AA345</f>
        <v>19484</v>
      </c>
      <c r="AB346" s="120"/>
      <c r="AC346" s="126">
        <f>AC344+AC345</f>
        <v>61298</v>
      </c>
      <c r="AD346" s="120"/>
      <c r="AE346" s="126">
        <f>AE344+AE345</f>
        <v>16328</v>
      </c>
      <c r="AF346" s="120"/>
      <c r="AG346" s="126">
        <f>AG344+AG345</f>
        <v>22434</v>
      </c>
      <c r="AH346" s="120"/>
      <c r="AI346" s="126">
        <f>AI344+AI345</f>
        <v>23138</v>
      </c>
      <c r="AJ346" s="120"/>
      <c r="AK346" s="126">
        <f>AK344+AK345</f>
        <v>17381</v>
      </c>
      <c r="AM346" s="126">
        <f>AM344+AM345</f>
        <v>22567</v>
      </c>
      <c r="AO346" s="126">
        <f>AO344+AO345</f>
        <v>117063</v>
      </c>
      <c r="AQ346" s="126">
        <f>AQ344+AQ345</f>
        <v>61189</v>
      </c>
      <c r="AS346" s="126">
        <f>AS344+AS345</f>
        <v>19645</v>
      </c>
      <c r="AU346" s="126">
        <f>AU344+AU345</f>
        <v>0</v>
      </c>
      <c r="AW346" s="126">
        <f>AW344+AW345</f>
        <v>0</v>
      </c>
      <c r="AY346" s="126">
        <f>AY344+AY345</f>
        <v>0</v>
      </c>
      <c r="BA346" s="126">
        <f>BA344+BA345</f>
        <v>0</v>
      </c>
    </row>
    <row r="347" spans="2:53" ht="13.5" thickTop="1" x14ac:dyDescent="0.3"/>
    <row r="349" spans="2:53" x14ac:dyDescent="0.3">
      <c r="B349" s="119">
        <v>2022</v>
      </c>
      <c r="C349" s="72"/>
      <c r="D349" s="72"/>
      <c r="E349" s="127"/>
      <c r="F349" s="120"/>
      <c r="G349" s="127"/>
      <c r="I349" s="127"/>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120"/>
      <c r="AK349" s="120"/>
      <c r="AM349" s="120"/>
      <c r="AO349" s="120"/>
      <c r="AQ349" s="120"/>
      <c r="AS349" s="120"/>
      <c r="AU349" s="120"/>
      <c r="AW349" s="120"/>
      <c r="AY349" s="120"/>
      <c r="BA349" s="120"/>
    </row>
    <row r="350" spans="2:53" x14ac:dyDescent="0.3">
      <c r="B350" s="85" t="s">
        <v>2408</v>
      </c>
      <c r="C350" s="72"/>
      <c r="D350" s="72"/>
      <c r="E350" s="120">
        <f>IF(E$114&lt;=$B349,E$24,0)</f>
        <v>0</v>
      </c>
      <c r="F350" s="120"/>
      <c r="G350" s="120">
        <f>IF(G$114&lt;=$B349,G$24,0)</f>
        <v>0</v>
      </c>
      <c r="I350" s="120">
        <f>IF(I$114&lt;=$B349,I$24,0)</f>
        <v>0</v>
      </c>
      <c r="K350" s="120">
        <f>IF(K$114&lt;=$B349,K$24,0)</f>
        <v>0</v>
      </c>
      <c r="L350" s="120"/>
      <c r="M350" s="120">
        <f>IF(M$114&lt;=$B349,M$24,0)</f>
        <v>3706400.915</v>
      </c>
      <c r="N350" s="120"/>
      <c r="O350" s="120">
        <f>IF(O$114&lt;=$B349,O$24,0)</f>
        <v>4273710.8949999996</v>
      </c>
      <c r="P350" s="120"/>
      <c r="Q350" s="120">
        <f>IF(Q$114&lt;=$B349,Q$24,0)</f>
        <v>299228647.71000004</v>
      </c>
      <c r="R350" s="120"/>
      <c r="S350" s="120">
        <f>IF(S$114&lt;=$B349,S$24,0)</f>
        <v>582899.13500000001</v>
      </c>
      <c r="T350" s="120"/>
      <c r="U350" s="120">
        <f>IF(U$114&lt;=$B349,U$24,0)</f>
        <v>11843540.959999999</v>
      </c>
      <c r="V350" s="120"/>
      <c r="W350" s="120">
        <f>IF(W$114&lt;=$B349,W$24,0)</f>
        <v>-84640.994999999937</v>
      </c>
      <c r="X350" s="120"/>
      <c r="Y350" s="120">
        <f>IF(Y$114&lt;=$B349,Y$24,0)</f>
        <v>3236832.7199999993</v>
      </c>
      <c r="Z350" s="120"/>
      <c r="AA350" s="120">
        <f>IF(AA$114&lt;=$B349,AA$24,0)</f>
        <v>873518.76000000013</v>
      </c>
      <c r="AB350" s="120"/>
      <c r="AC350" s="120">
        <f>IF(AC$114&lt;=$B349,AC$24,0)</f>
        <v>2747552.9049999993</v>
      </c>
      <c r="AD350" s="120"/>
      <c r="AE350" s="120">
        <f>IF(AE$114&lt;=$B349,AE$24,0)</f>
        <v>722165.79999999981</v>
      </c>
      <c r="AF350" s="120"/>
      <c r="AG350" s="120">
        <f>IF(AG$114&lt;=$B349,AG$24,0)</f>
        <v>917927.64000000013</v>
      </c>
      <c r="AH350" s="120"/>
      <c r="AI350" s="120">
        <f>IF(AI$114&lt;=$B349,AI$24,0)</f>
        <v>875597.39999999979</v>
      </c>
      <c r="AJ350" s="120"/>
      <c r="AK350" s="120">
        <f>IF(AK$114&lt;=$B349,AK$24,0)</f>
        <v>608471.7300000001</v>
      </c>
      <c r="AL350" s="80"/>
      <c r="AM350" s="120">
        <f>IF(AM$114&lt;=$B349,AM$24,0)</f>
        <v>365341.91000000009</v>
      </c>
      <c r="AN350" s="80"/>
      <c r="AO350" s="120">
        <f>IF(AO$114&lt;=$B349,AO$24,0)</f>
        <v>1753231.4900000002</v>
      </c>
      <c r="AQ350" s="120">
        <f>IF(AQ$114&lt;=$B349,AQ$24,0)</f>
        <v>847610.52</v>
      </c>
      <c r="AS350" s="120">
        <f>IF(AS$114&lt;=$B349,AS$24,0)</f>
        <v>523861.11999999994</v>
      </c>
      <c r="AU350" s="120">
        <f>IF(AU$114&lt;=$B349,AU$24,0)</f>
        <v>2031161.2099999997</v>
      </c>
      <c r="AW350" s="120">
        <f>IF(AW$114&lt;=$B349,AW$24,0)</f>
        <v>0</v>
      </c>
      <c r="AY350" s="120">
        <f>IF(AY$114&lt;=$B349,AY$24,0)</f>
        <v>0</v>
      </c>
      <c r="BA350" s="120">
        <f>IF(BA$114&lt;=$B349,BA$24,0)</f>
        <v>0</v>
      </c>
    </row>
    <row r="351" spans="2:53" x14ac:dyDescent="0.3">
      <c r="B351" s="85" t="s">
        <v>2445</v>
      </c>
      <c r="C351" s="72"/>
      <c r="D351" s="72"/>
      <c r="E351" s="121">
        <f>ROUND(E350*E$12,0)</f>
        <v>0</v>
      </c>
      <c r="F351" s="120"/>
      <c r="G351" s="121">
        <f>ROUND(G350*G$12,0)</f>
        <v>0</v>
      </c>
      <c r="I351" s="121">
        <f>ROUND(I350*I$12,0)</f>
        <v>0</v>
      </c>
      <c r="K351" s="121">
        <f>ROUND(K350*K$12,0)</f>
        <v>0</v>
      </c>
      <c r="L351" s="120"/>
      <c r="M351" s="121">
        <f>ROUND(M350*M$12,0)</f>
        <v>0</v>
      </c>
      <c r="N351" s="120"/>
      <c r="O351" s="121">
        <f>ROUND(O350*O$12,0)</f>
        <v>0</v>
      </c>
      <c r="P351" s="120"/>
      <c r="Q351" s="121">
        <f>ROUND(Q350*Q$12,0)</f>
        <v>0</v>
      </c>
      <c r="R351" s="120"/>
      <c r="S351" s="121">
        <f>ROUND(S350*S$12,0)</f>
        <v>291450</v>
      </c>
      <c r="T351" s="120"/>
      <c r="U351" s="121">
        <f>ROUND(U350*U$12,0)</f>
        <v>5921770</v>
      </c>
      <c r="V351" s="120"/>
      <c r="W351" s="121">
        <f>ROUND(W350*W$12,0)</f>
        <v>-42320</v>
      </c>
      <c r="X351" s="120"/>
      <c r="Y351" s="121">
        <f>ROUND(Y350*Y$12,0)</f>
        <v>3236833</v>
      </c>
      <c r="Z351" s="120"/>
      <c r="AA351" s="121">
        <f>ROUND(AA350*AA$12,0)</f>
        <v>436759</v>
      </c>
      <c r="AB351" s="120"/>
      <c r="AC351" s="121">
        <f>ROUND(AC350*AC$12,0)</f>
        <v>1373776</v>
      </c>
      <c r="AD351" s="120"/>
      <c r="AE351" s="121">
        <f>ROUND(AE350*AE$12,0)</f>
        <v>361083</v>
      </c>
      <c r="AF351" s="120"/>
      <c r="AG351" s="121">
        <f>ROUND(AG350*AG$12,0)</f>
        <v>458964</v>
      </c>
      <c r="AH351" s="120"/>
      <c r="AI351" s="121">
        <f>ROUND(AI350*AI$12,0)</f>
        <v>437799</v>
      </c>
      <c r="AJ351" s="120"/>
      <c r="AK351" s="121">
        <f>ROUND(AK350*AK$12,0)</f>
        <v>304236</v>
      </c>
      <c r="AM351" s="121">
        <f>ROUND(AM350*AM$12,0)</f>
        <v>0</v>
      </c>
      <c r="AO351" s="121">
        <f>ROUND(AO350*AO$12,0)</f>
        <v>0</v>
      </c>
      <c r="AQ351" s="121">
        <f>ROUND(AQ350*AQ$12,0)</f>
        <v>0</v>
      </c>
      <c r="AS351" s="121">
        <f>ROUND(AS350*AS$12,0)</f>
        <v>0</v>
      </c>
      <c r="AU351" s="121">
        <f>ROUND(AU350*AU$12,0)</f>
        <v>0</v>
      </c>
      <c r="AW351" s="121">
        <f>ROUND(AW350*AW$12,0)</f>
        <v>0</v>
      </c>
      <c r="AY351" s="121">
        <f>ROUND(AY350*AY$12,0)</f>
        <v>0</v>
      </c>
      <c r="BA351" s="121">
        <f>ROUND(BA350*BA$12,0)</f>
        <v>0</v>
      </c>
    </row>
    <row r="352" spans="2:53" x14ac:dyDescent="0.3">
      <c r="B352" s="85" t="s">
        <v>2446</v>
      </c>
      <c r="C352" s="72"/>
      <c r="D352" s="72"/>
      <c r="E352" s="120">
        <f>E350-E351</f>
        <v>0</v>
      </c>
      <c r="F352" s="120"/>
      <c r="G352" s="120">
        <f>G350-G351</f>
        <v>0</v>
      </c>
      <c r="I352" s="120">
        <f>I350-I351</f>
        <v>0</v>
      </c>
      <c r="K352" s="120">
        <f>K350-K351</f>
        <v>0</v>
      </c>
      <c r="L352" s="120"/>
      <c r="M352" s="120">
        <f>M350-M351</f>
        <v>3706400.915</v>
      </c>
      <c r="N352" s="120"/>
      <c r="O352" s="120">
        <f>O350-O351</f>
        <v>4273710.8949999996</v>
      </c>
      <c r="P352" s="120"/>
      <c r="Q352" s="120">
        <f>Q350-Q351</f>
        <v>299228647.71000004</v>
      </c>
      <c r="R352" s="120"/>
      <c r="S352" s="120">
        <f>S350-S351</f>
        <v>291449.13500000001</v>
      </c>
      <c r="T352" s="120"/>
      <c r="U352" s="120">
        <f>U350-U351</f>
        <v>5921770.959999999</v>
      </c>
      <c r="V352" s="120"/>
      <c r="W352" s="120">
        <f>W350-W351</f>
        <v>-42320.994999999937</v>
      </c>
      <c r="X352" s="120"/>
      <c r="Y352" s="120">
        <f>Y350-Y351</f>
        <v>-0.28000000072643161</v>
      </c>
      <c r="Z352" s="120"/>
      <c r="AA352" s="120">
        <f>AA350-AA351</f>
        <v>436759.76000000013</v>
      </c>
      <c r="AB352" s="120"/>
      <c r="AC352" s="120">
        <f>AC350-AC351</f>
        <v>1373776.9049999993</v>
      </c>
      <c r="AD352" s="120"/>
      <c r="AE352" s="120">
        <f>AE350-AE351</f>
        <v>361082.79999999981</v>
      </c>
      <c r="AF352" s="120"/>
      <c r="AG352" s="120">
        <f>AG350-AG351</f>
        <v>458963.64000000013</v>
      </c>
      <c r="AH352" s="120"/>
      <c r="AI352" s="120">
        <f>AI350-AI351</f>
        <v>437798.39999999979</v>
      </c>
      <c r="AJ352" s="120"/>
      <c r="AK352" s="120">
        <f>AK350-AK351</f>
        <v>304235.7300000001</v>
      </c>
      <c r="AM352" s="120">
        <f>AM350-AM351</f>
        <v>365341.91000000009</v>
      </c>
      <c r="AO352" s="120">
        <f>AO350-AO351</f>
        <v>1753231.4900000002</v>
      </c>
      <c r="AQ352" s="120">
        <f>AQ350-AQ351</f>
        <v>847610.52</v>
      </c>
      <c r="AS352" s="120">
        <f>AS350-AS351</f>
        <v>523861.11999999994</v>
      </c>
      <c r="AU352" s="120">
        <f>AU350-AU351</f>
        <v>2031161.2099999997</v>
      </c>
      <c r="AW352" s="120">
        <f>AW350-AW351</f>
        <v>0</v>
      </c>
      <c r="AY352" s="120">
        <f>AY350-AY351</f>
        <v>0</v>
      </c>
      <c r="BA352" s="120">
        <f>BA350-BA351</f>
        <v>0</v>
      </c>
    </row>
    <row r="353" spans="2:53" x14ac:dyDescent="0.3">
      <c r="B353" s="122" t="s">
        <v>2447</v>
      </c>
      <c r="C353" s="109"/>
      <c r="D353" s="109"/>
      <c r="E353" s="123">
        <f>IF($B349-E$8&lt;0,0,LOOKUP($B349-(E$8-1),$C$399:$C$420,$E$399:$E$420))</f>
        <v>0</v>
      </c>
      <c r="F353" s="109"/>
      <c r="G353" s="123">
        <f>IF($B349-G$8&lt;0,0,LOOKUP($B349-(G$8-1),$C$399:$C$420,$E$399:$E$420))</f>
        <v>2.231E-2</v>
      </c>
      <c r="H353" s="124"/>
      <c r="I353" s="123">
        <f>IF($B349-I$8&lt;0,0,LOOKUP($B349-(I$8-1),$C$399:$C$420,$E$399:$E$420))</f>
        <v>4.4609999999999997E-2</v>
      </c>
      <c r="J353" s="124"/>
      <c r="K353" s="123">
        <f>IF($B349-K$8&lt;0,0,LOOKUP($B349-(K$8-1),$C$399:$C$420,$E$399:$E$420))</f>
        <v>4.462E-2</v>
      </c>
      <c r="L353" s="124"/>
      <c r="M353" s="123">
        <f>IF($B349-M$8&lt;0,0,LOOKUP($B349-(M$8-1),$C$399:$C$420,$E$399:$E$420))</f>
        <v>4.4609999999999997E-2</v>
      </c>
      <c r="N353" s="109"/>
      <c r="O353" s="123">
        <f>IF($B349-O$8&lt;0,0,LOOKUP($B349-(O$8-1),$C$399:$C$420,$E$399:$E$420))</f>
        <v>4.462E-2</v>
      </c>
      <c r="P353" s="124"/>
      <c r="Q353" s="123">
        <f>IF($B349-Q$8&lt;0,0,LOOKUP($B349-(Q$8-1),$C$399:$C$420,$E$399:$E$420))</f>
        <v>4.4609999999999997E-2</v>
      </c>
      <c r="R353" s="124"/>
      <c r="S353" s="123">
        <f>IF($B349-S$8&lt;0,0,LOOKUP($B349-(S$8-1),$C$399:$C$420,$E$399:$E$420))</f>
        <v>4.462E-2</v>
      </c>
      <c r="T353" s="124"/>
      <c r="U353" s="123">
        <f>IF($B349-U$8&lt;0,0,LOOKUP($B349-(U$8-1),$C$399:$C$420,$E$399:$E$420))</f>
        <v>4.4609999999999997E-2</v>
      </c>
      <c r="V353" s="124"/>
      <c r="W353" s="123">
        <f>IF($B349-W$8&lt;0,0,LOOKUP($B349-(W$8-1),$C$399:$C$420,$E$399:$E$420))</f>
        <v>4.462E-2</v>
      </c>
      <c r="X353" s="109"/>
      <c r="Y353" s="123">
        <f>IF($B349-Y$8&lt;0,0,LOOKUP($B349-(Y$8-1),$C$399:$C$420,$E$399:$E$420))</f>
        <v>4.4609999999999997E-2</v>
      </c>
      <c r="Z353" s="124"/>
      <c r="AA353" s="123">
        <f>IF($B349-AA$8&lt;0,0,LOOKUP($B349-(AA$8-1),$C$399:$C$420,$E$399:$E$420))</f>
        <v>4.462E-2</v>
      </c>
      <c r="AB353" s="124"/>
      <c r="AC353" s="123">
        <f>IF($B349-AC$8&lt;0,0,LOOKUP($B349-(AC$8-1),$C$399:$C$420,$E$399:$E$420))</f>
        <v>4.4609999999999997E-2</v>
      </c>
      <c r="AD353" s="124"/>
      <c r="AE353" s="123">
        <f>IF($B349-AE$8&lt;0,0,LOOKUP($B349-(AE$8-1),$C$399:$C$420,$E$399:$E$420))</f>
        <v>4.462E-2</v>
      </c>
      <c r="AF353" s="124"/>
      <c r="AG353" s="123">
        <f>IF($B349-AG$8&lt;0,0,LOOKUP($B349-(AG$8-1),$C$399:$C$420,$E$399:$E$420))</f>
        <v>4.5220000000000003E-2</v>
      </c>
      <c r="AH353" s="109"/>
      <c r="AI353" s="123">
        <f>IF($B349-AI$8&lt;0,0,LOOKUP($B349-(AI$8-1),$C$399:$C$420,$E$399:$E$420))</f>
        <v>4.888E-2</v>
      </c>
      <c r="AJ353" s="109"/>
      <c r="AK353" s="123">
        <f>IF($B349-AK$8&lt;0,0,LOOKUP($B349-(AK$8-1),$C$399:$C$420,$E$399:$E$420))</f>
        <v>5.2850000000000001E-2</v>
      </c>
      <c r="AM353" s="123">
        <f>IF($B349-AM$8&lt;0,0,LOOKUP($B349-(AM$8-1),$C$399:$C$420,$E$399:$E$420))</f>
        <v>5.713E-2</v>
      </c>
      <c r="AO353" s="123">
        <f>IF($B349-AO$8&lt;0,0,LOOKUP($B349-(AO$8-1),$C$399:$C$420,$E$399:$E$420))</f>
        <v>6.1769999999999999E-2</v>
      </c>
      <c r="AQ353" s="123">
        <f>IF($B349-AQ$8&lt;0,0,LOOKUP($B349-(AQ$8-1),$C$399:$C$420,$E$399:$E$420))</f>
        <v>6.6769999999999996E-2</v>
      </c>
      <c r="AS353" s="123">
        <f>IF($B349-AS$8&lt;0,0,LOOKUP($B349-(AS$8-1),$C$399:$C$420,$E$399:$E$420))</f>
        <v>7.2190000000000004E-2</v>
      </c>
      <c r="AU353" s="123">
        <f>IF($B349-AU$8&lt;0,0,LOOKUP($B349-(AU$8-1),$C$399:$C$420,$E$399:$E$420))</f>
        <v>3.7499999999999999E-2</v>
      </c>
      <c r="AW353" s="123">
        <f>IF($B349-AW$8&lt;0,0,LOOKUP($B349-(AW$8-1),$C$399:$C$420,$E$399:$E$420))</f>
        <v>0</v>
      </c>
      <c r="AY353" s="123">
        <f>IF($B349-AY$8&lt;0,0,LOOKUP($B349-(AY$8-1),$C$399:$C$420,$E$399:$E$420))</f>
        <v>0</v>
      </c>
      <c r="BA353" s="123">
        <f>IF($B349-BA$8&lt;0,0,LOOKUP($B349-(BA$8-1),$C$399:$C$420,$E$399:$E$420))</f>
        <v>0</v>
      </c>
    </row>
    <row r="354" spans="2:53" x14ac:dyDescent="0.3">
      <c r="B354" s="72"/>
      <c r="C354" s="72"/>
      <c r="D354" s="72"/>
      <c r="E354" s="125"/>
      <c r="F354" s="120"/>
      <c r="G354" s="125"/>
      <c r="I354" s="125"/>
      <c r="K354" s="125"/>
      <c r="L354" s="120"/>
      <c r="M354" s="125"/>
      <c r="N354" s="120"/>
      <c r="O354" s="125"/>
      <c r="P354" s="120"/>
      <c r="Q354" s="125"/>
      <c r="R354" s="120"/>
      <c r="S354" s="125"/>
      <c r="T354" s="120"/>
      <c r="U354" s="125"/>
      <c r="V354" s="120"/>
      <c r="W354" s="125"/>
      <c r="X354" s="120"/>
      <c r="Y354" s="125"/>
      <c r="Z354" s="120"/>
      <c r="AA354" s="125"/>
      <c r="AB354" s="120"/>
      <c r="AC354" s="125"/>
      <c r="AD354" s="120"/>
      <c r="AE354" s="125"/>
      <c r="AF354" s="120"/>
      <c r="AG354" s="125"/>
      <c r="AH354" s="120"/>
      <c r="AI354" s="125"/>
      <c r="AJ354" s="120"/>
      <c r="AK354" s="125"/>
      <c r="AM354" s="125"/>
      <c r="AO354" s="125"/>
      <c r="AQ354" s="125"/>
      <c r="AS354" s="125"/>
      <c r="AU354" s="125"/>
      <c r="AW354" s="125"/>
      <c r="AY354" s="125"/>
      <c r="BA354" s="125"/>
    </row>
    <row r="355" spans="2:53" x14ac:dyDescent="0.3">
      <c r="B355" s="85" t="s">
        <v>2448</v>
      </c>
      <c r="C355" s="72"/>
      <c r="D355" s="72"/>
      <c r="E355" s="120">
        <f>ROUND((E350-E351)*E353,0)</f>
        <v>0</v>
      </c>
      <c r="F355" s="120"/>
      <c r="G355" s="120">
        <f>ROUND((G350-G351)*G353,0)</f>
        <v>0</v>
      </c>
      <c r="I355" s="120">
        <f>ROUND((I350-I351)*I353,0)</f>
        <v>0</v>
      </c>
      <c r="K355" s="120">
        <f>ROUND((K350-K351)*K353,0)</f>
        <v>0</v>
      </c>
      <c r="L355" s="120"/>
      <c r="M355" s="120">
        <f>ROUND((M350-M351)*M353,0)</f>
        <v>165343</v>
      </c>
      <c r="N355" s="120"/>
      <c r="O355" s="120">
        <f>ROUND((O350-O351)*O353,0)</f>
        <v>190693</v>
      </c>
      <c r="P355" s="120"/>
      <c r="Q355" s="120">
        <f>ROUND((Q350-Q351)*Q353,0)</f>
        <v>13348590</v>
      </c>
      <c r="R355" s="120"/>
      <c r="S355" s="120">
        <f>ROUND((S350-S351)*S353,0)</f>
        <v>13004</v>
      </c>
      <c r="T355" s="120"/>
      <c r="U355" s="120">
        <f>ROUND((U350-U351)*U353,0)</f>
        <v>264170</v>
      </c>
      <c r="V355" s="120"/>
      <c r="W355" s="120">
        <f>ROUND((W350-W351)*W353,0)</f>
        <v>-1888</v>
      </c>
      <c r="X355" s="120"/>
      <c r="Y355" s="120">
        <f>ROUND((Y350-Y351)*Y353,0)</f>
        <v>0</v>
      </c>
      <c r="Z355" s="120"/>
      <c r="AA355" s="120">
        <f>ROUND((AA350-AA351)*AA353,0)</f>
        <v>19488</v>
      </c>
      <c r="AB355" s="120"/>
      <c r="AC355" s="120">
        <f>ROUND((AC350-AC351)*AC353,0)</f>
        <v>61284</v>
      </c>
      <c r="AD355" s="120"/>
      <c r="AE355" s="120">
        <f>ROUND((AE350-AE351)*AE353,0)</f>
        <v>16112</v>
      </c>
      <c r="AF355" s="120"/>
      <c r="AG355" s="120">
        <f>ROUND((AG350-AG351)*AG353,0)</f>
        <v>20754</v>
      </c>
      <c r="AH355" s="120"/>
      <c r="AI355" s="120">
        <f>ROUND((AI350-AI351)*AI353,0)</f>
        <v>21400</v>
      </c>
      <c r="AJ355" s="120"/>
      <c r="AK355" s="120">
        <f>ROUND((AK350-AK351)*AK353,0)</f>
        <v>16079</v>
      </c>
      <c r="AM355" s="120">
        <f>ROUND((AM350-AM351)*AM353,0)</f>
        <v>20872</v>
      </c>
      <c r="AO355" s="120">
        <f>ROUND((AO350-AO351)*AO353,0)</f>
        <v>108297</v>
      </c>
      <c r="AQ355" s="120">
        <f>ROUND((AQ350-AQ351)*AQ353,0)</f>
        <v>56595</v>
      </c>
      <c r="AS355" s="120">
        <f>ROUND((AS350-AS351)*AS353,0)</f>
        <v>37818</v>
      </c>
      <c r="AU355" s="120">
        <f>ROUND((AU350-AU351)*AU353,0)</f>
        <v>76169</v>
      </c>
      <c r="AW355" s="120">
        <f>ROUND((AW350-AW351)*AW353,0)</f>
        <v>0</v>
      </c>
      <c r="AY355" s="120">
        <f>ROUND((AY350-AY351)*AY353,0)</f>
        <v>0</v>
      </c>
      <c r="BA355" s="120">
        <f>ROUND((BA350-BA351)*BA353,0)</f>
        <v>0</v>
      </c>
    </row>
    <row r="356" spans="2:53" x14ac:dyDescent="0.3">
      <c r="B356" s="85" t="s">
        <v>2449</v>
      </c>
      <c r="C356" s="72"/>
      <c r="D356" s="72"/>
      <c r="E356" s="74">
        <f>IF(E$114=$B349,E351,0)</f>
        <v>0</v>
      </c>
      <c r="F356" s="120"/>
      <c r="G356" s="74">
        <f>IF(G$114=$B349,G351,0)</f>
        <v>0</v>
      </c>
      <c r="I356" s="74">
        <f>IF(I$114=$B349,I351,0)</f>
        <v>0</v>
      </c>
      <c r="K356" s="74">
        <f>IF(K$114=$B349,K351,0)</f>
        <v>0</v>
      </c>
      <c r="L356" s="120"/>
      <c r="M356" s="74">
        <f>IF(M$114=$B349,M351,0)</f>
        <v>0</v>
      </c>
      <c r="N356" s="120"/>
      <c r="O356" s="74">
        <f>IF(O$114=$B349,O351,0)</f>
        <v>0</v>
      </c>
      <c r="P356" s="120"/>
      <c r="Q356" s="74">
        <f>IF(Q$114=$B349,Q351,0)</f>
        <v>0</v>
      </c>
      <c r="R356" s="120"/>
      <c r="S356" s="74">
        <f>IF(S$114=$B349,S351,0)</f>
        <v>0</v>
      </c>
      <c r="T356" s="120"/>
      <c r="U356" s="74">
        <f>IF(U$114=$B349,U351,0)</f>
        <v>0</v>
      </c>
      <c r="V356" s="120"/>
      <c r="W356" s="74">
        <f>IF(W$114=$B349,W351,0)</f>
        <v>0</v>
      </c>
      <c r="X356" s="120"/>
      <c r="Y356" s="74">
        <f>IF(Y$114=$B349,Y351,0)</f>
        <v>0</v>
      </c>
      <c r="Z356" s="120"/>
      <c r="AA356" s="74">
        <f>IF(AA$114=$B349,AA351,0)</f>
        <v>0</v>
      </c>
      <c r="AB356" s="120"/>
      <c r="AC356" s="74">
        <f>IF(AC$114=$B349,AC351,0)</f>
        <v>0</v>
      </c>
      <c r="AD356" s="120"/>
      <c r="AE356" s="74">
        <f>IF(AE$114=$B349,AE351,0)</f>
        <v>0</v>
      </c>
      <c r="AF356" s="120"/>
      <c r="AG356" s="74">
        <f>IF(AG$114=$B349,AG351,0)</f>
        <v>0</v>
      </c>
      <c r="AH356" s="120"/>
      <c r="AI356" s="74">
        <f>IF(AI$114=$B349,AI351,0)</f>
        <v>0</v>
      </c>
      <c r="AJ356" s="120"/>
      <c r="AK356" s="74">
        <f>IF(AK$114=$B349,AK351,0)</f>
        <v>0</v>
      </c>
      <c r="AM356" s="74">
        <f>IF(AM$114=$B349,AM351,0)</f>
        <v>0</v>
      </c>
      <c r="AO356" s="74">
        <f>IF(AO$114=$B349,AO351,0)</f>
        <v>0</v>
      </c>
      <c r="AQ356" s="74">
        <f>IF(AQ$114=$B349,AQ351,0)</f>
        <v>0</v>
      </c>
      <c r="AS356" s="74">
        <f>IF(AS$114=$B349,AS351,0)</f>
        <v>0</v>
      </c>
      <c r="AU356" s="74">
        <f>IF(AU$114=$B349,AU351,0)</f>
        <v>0</v>
      </c>
      <c r="AW356" s="74">
        <f>IF(AW$114=$B349,AW351,0)</f>
        <v>0</v>
      </c>
      <c r="AY356" s="74">
        <f>IF(AY$114=$B349,AY351,0)</f>
        <v>0</v>
      </c>
      <c r="BA356" s="74">
        <f>IF(BA$114=$B349,BA351,0)</f>
        <v>0</v>
      </c>
    </row>
    <row r="357" spans="2:53" ht="13.5" thickBot="1" x14ac:dyDescent="0.35">
      <c r="B357" s="85" t="str">
        <f>"Total Tax Depreciation  -  "&amp;B349</f>
        <v>Total Tax Depreciation  -  2022</v>
      </c>
      <c r="C357" s="72"/>
      <c r="D357" s="72"/>
      <c r="E357" s="126">
        <f>E355+E356</f>
        <v>0</v>
      </c>
      <c r="F357" s="120"/>
      <c r="G357" s="126">
        <f>G355+G356</f>
        <v>0</v>
      </c>
      <c r="I357" s="126">
        <f>I355+I356</f>
        <v>0</v>
      </c>
      <c r="K357" s="126">
        <f>K355+K356</f>
        <v>0</v>
      </c>
      <c r="L357" s="120"/>
      <c r="M357" s="126">
        <f>M355+M356</f>
        <v>165343</v>
      </c>
      <c r="N357" s="120"/>
      <c r="O357" s="126">
        <f>O355+O356</f>
        <v>190693</v>
      </c>
      <c r="P357" s="120"/>
      <c r="Q357" s="126">
        <f>Q355+Q356</f>
        <v>13348590</v>
      </c>
      <c r="R357" s="120"/>
      <c r="S357" s="126">
        <f>S355+S356</f>
        <v>13004</v>
      </c>
      <c r="T357" s="120"/>
      <c r="U357" s="126">
        <f>U355+U356</f>
        <v>264170</v>
      </c>
      <c r="V357" s="120"/>
      <c r="W357" s="126">
        <f>W355+W356</f>
        <v>-1888</v>
      </c>
      <c r="X357" s="120"/>
      <c r="Y357" s="126">
        <f>Y355+Y356</f>
        <v>0</v>
      </c>
      <c r="Z357" s="120"/>
      <c r="AA357" s="126">
        <f>AA355+AA356</f>
        <v>19488</v>
      </c>
      <c r="AB357" s="120"/>
      <c r="AC357" s="126">
        <f>AC355+AC356</f>
        <v>61284</v>
      </c>
      <c r="AD357" s="120"/>
      <c r="AE357" s="126">
        <f>AE355+AE356</f>
        <v>16112</v>
      </c>
      <c r="AF357" s="120"/>
      <c r="AG357" s="126">
        <f>AG355+AG356</f>
        <v>20754</v>
      </c>
      <c r="AH357" s="120"/>
      <c r="AI357" s="126">
        <f>AI355+AI356</f>
        <v>21400</v>
      </c>
      <c r="AJ357" s="120"/>
      <c r="AK357" s="126">
        <f>AK355+AK356</f>
        <v>16079</v>
      </c>
      <c r="AM357" s="126">
        <f>AM355+AM356</f>
        <v>20872</v>
      </c>
      <c r="AO357" s="126">
        <f>AO355+AO356</f>
        <v>108297</v>
      </c>
      <c r="AQ357" s="126">
        <f>AQ355+AQ356</f>
        <v>56595</v>
      </c>
      <c r="AS357" s="126">
        <f>AS355+AS356</f>
        <v>37818</v>
      </c>
      <c r="AU357" s="126">
        <f>AU355+AU356</f>
        <v>76169</v>
      </c>
      <c r="AW357" s="126">
        <f>AW355+AW356</f>
        <v>0</v>
      </c>
      <c r="AY357" s="126">
        <f>AY355+AY356</f>
        <v>0</v>
      </c>
      <c r="BA357" s="126">
        <f>BA355+BA356</f>
        <v>0</v>
      </c>
    </row>
    <row r="358" spans="2:53" ht="13.5" thickTop="1" x14ac:dyDescent="0.3"/>
    <row r="360" spans="2:53" x14ac:dyDescent="0.3">
      <c r="B360" s="119">
        <v>2023</v>
      </c>
      <c r="C360" s="72"/>
      <c r="D360" s="72"/>
      <c r="E360" s="127"/>
      <c r="F360" s="120"/>
      <c r="G360" s="127"/>
      <c r="I360" s="127"/>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c r="AH360" s="120"/>
      <c r="AI360" s="120"/>
      <c r="AJ360" s="120"/>
      <c r="AK360" s="120"/>
      <c r="AM360" s="120"/>
      <c r="AO360" s="120"/>
      <c r="AQ360" s="120"/>
      <c r="AS360" s="120"/>
      <c r="AU360" s="120"/>
      <c r="AW360" s="120"/>
      <c r="AY360" s="120"/>
      <c r="BA360" s="120"/>
    </row>
    <row r="361" spans="2:53" x14ac:dyDescent="0.3">
      <c r="B361" s="85" t="s">
        <v>2408</v>
      </c>
      <c r="C361" s="72"/>
      <c r="D361" s="72"/>
      <c r="E361" s="120">
        <f>IF(E$114&lt;=$B360,E$24,0)</f>
        <v>0</v>
      </c>
      <c r="F361" s="120"/>
      <c r="G361" s="120">
        <f>IF(G$114&lt;=$B360,G$24,0)</f>
        <v>0</v>
      </c>
      <c r="I361" s="120">
        <f>IF(I$114&lt;=$B360,I$24,0)</f>
        <v>0</v>
      </c>
      <c r="K361" s="120">
        <f>IF(K$114&lt;=$B360,K$24,0)</f>
        <v>0</v>
      </c>
      <c r="L361" s="120"/>
      <c r="M361" s="120">
        <f>IF(M$114&lt;=$B360,M$24,0)</f>
        <v>3706400.915</v>
      </c>
      <c r="N361" s="120"/>
      <c r="O361" s="120">
        <f>IF(O$114&lt;=$B360,O$24,0)</f>
        <v>4273710.8949999996</v>
      </c>
      <c r="P361" s="120"/>
      <c r="Q361" s="120">
        <f>IF(Q$114&lt;=$B360,Q$24,0)</f>
        <v>299228647.71000004</v>
      </c>
      <c r="R361" s="120"/>
      <c r="S361" s="120">
        <f>IF(S$114&lt;=$B360,S$24,0)</f>
        <v>582899.13500000001</v>
      </c>
      <c r="T361" s="120"/>
      <c r="U361" s="120">
        <f>IF(U$114&lt;=$B360,U$24,0)</f>
        <v>11843540.959999999</v>
      </c>
      <c r="V361" s="120"/>
      <c r="W361" s="120">
        <f>IF(W$114&lt;=$B360,W$24,0)</f>
        <v>-84640.994999999937</v>
      </c>
      <c r="X361" s="120"/>
      <c r="Y361" s="120">
        <f>IF(Y$114&lt;=$B360,Y$24,0)</f>
        <v>3236832.7199999993</v>
      </c>
      <c r="Z361" s="120"/>
      <c r="AA361" s="120">
        <f>IF(AA$114&lt;=$B360,AA$24,0)</f>
        <v>873518.76000000013</v>
      </c>
      <c r="AB361" s="120"/>
      <c r="AC361" s="120">
        <f>IF(AC$114&lt;=$B360,AC$24,0)</f>
        <v>2747552.9049999993</v>
      </c>
      <c r="AD361" s="120"/>
      <c r="AE361" s="120">
        <f>IF(AE$114&lt;=$B360,AE$24,0)</f>
        <v>722165.79999999981</v>
      </c>
      <c r="AF361" s="120"/>
      <c r="AG361" s="120">
        <f>IF(AG$114&lt;=$B360,AG$24,0)</f>
        <v>917927.64000000013</v>
      </c>
      <c r="AH361" s="120"/>
      <c r="AI361" s="120">
        <f>IF(AI$114&lt;=$B360,AI$24,0)</f>
        <v>875597.39999999979</v>
      </c>
      <c r="AJ361" s="120"/>
      <c r="AK361" s="120">
        <f>IF(AK$114&lt;=$B360,AK$24,0)</f>
        <v>608471.7300000001</v>
      </c>
      <c r="AL361" s="80"/>
      <c r="AM361" s="120">
        <f>IF(AM$114&lt;=$B360,AM$24,0)</f>
        <v>365341.91000000009</v>
      </c>
      <c r="AN361" s="80"/>
      <c r="AO361" s="120">
        <f>IF(AO$114&lt;=$B360,AO$24,0)</f>
        <v>1753231.4900000002</v>
      </c>
      <c r="AQ361" s="120">
        <f>IF(AQ$114&lt;=$B360,AQ$24,0)</f>
        <v>847610.52</v>
      </c>
      <c r="AS361" s="120">
        <f>IF(AS$114&lt;=$B360,AS$24,0)</f>
        <v>523861.11999999994</v>
      </c>
      <c r="AU361" s="120">
        <f>IF(AU$114&lt;=$B360,AU$24,0)</f>
        <v>2031161.2099999997</v>
      </c>
      <c r="AW361" s="120">
        <f>IF(AW$114&lt;=$B360,AW$24,0)</f>
        <v>2544424.7199999993</v>
      </c>
      <c r="AY361" s="120">
        <f>IF(AY$114&lt;=$B360,AY$24,0)</f>
        <v>0</v>
      </c>
      <c r="BA361" s="120">
        <f>IF(BA$114&lt;=$B360,BA$24,0)</f>
        <v>0</v>
      </c>
    </row>
    <row r="362" spans="2:53" x14ac:dyDescent="0.3">
      <c r="B362" s="85" t="s">
        <v>2445</v>
      </c>
      <c r="C362" s="72"/>
      <c r="D362" s="72"/>
      <c r="E362" s="121">
        <f>ROUND(E361*E$12,0)</f>
        <v>0</v>
      </c>
      <c r="F362" s="120"/>
      <c r="G362" s="121">
        <f>ROUND(G361*G$12,0)</f>
        <v>0</v>
      </c>
      <c r="I362" s="121">
        <f>ROUND(I361*I$12,0)</f>
        <v>0</v>
      </c>
      <c r="K362" s="121">
        <f>ROUND(K361*K$12,0)</f>
        <v>0</v>
      </c>
      <c r="L362" s="120"/>
      <c r="M362" s="121">
        <f>ROUND(M361*M$12,0)</f>
        <v>0</v>
      </c>
      <c r="N362" s="120"/>
      <c r="O362" s="121">
        <f>ROUND(O361*O$12,0)</f>
        <v>0</v>
      </c>
      <c r="P362" s="120"/>
      <c r="Q362" s="121">
        <f>ROUND(Q361*Q$12,0)</f>
        <v>0</v>
      </c>
      <c r="R362" s="120"/>
      <c r="S362" s="121">
        <f>ROUND(S361*S$12,0)</f>
        <v>291450</v>
      </c>
      <c r="T362" s="120"/>
      <c r="U362" s="121">
        <f>ROUND(U361*U$12,0)</f>
        <v>5921770</v>
      </c>
      <c r="V362" s="120"/>
      <c r="W362" s="121">
        <f>ROUND(W361*W$12,0)</f>
        <v>-42320</v>
      </c>
      <c r="X362" s="120"/>
      <c r="Y362" s="121">
        <f>ROUND(Y361*Y$12,0)</f>
        <v>3236833</v>
      </c>
      <c r="Z362" s="120"/>
      <c r="AA362" s="121">
        <f>ROUND(AA361*AA$12,0)</f>
        <v>436759</v>
      </c>
      <c r="AB362" s="120"/>
      <c r="AC362" s="121">
        <f>ROUND(AC361*AC$12,0)</f>
        <v>1373776</v>
      </c>
      <c r="AD362" s="120"/>
      <c r="AE362" s="121">
        <f>ROUND(AE361*AE$12,0)</f>
        <v>361083</v>
      </c>
      <c r="AF362" s="120"/>
      <c r="AG362" s="121">
        <f>ROUND(AG361*AG$12,0)</f>
        <v>458964</v>
      </c>
      <c r="AH362" s="120"/>
      <c r="AI362" s="121">
        <f>ROUND(AI361*AI$12,0)</f>
        <v>437799</v>
      </c>
      <c r="AJ362" s="120"/>
      <c r="AK362" s="121">
        <f>ROUND(AK361*AK$12,0)</f>
        <v>304236</v>
      </c>
      <c r="AM362" s="121">
        <f>ROUND(AM361*AM$12,0)</f>
        <v>0</v>
      </c>
      <c r="AO362" s="121">
        <f>ROUND(AO361*AO$12,0)</f>
        <v>0</v>
      </c>
      <c r="AQ362" s="121">
        <f>ROUND(AQ361*AQ$12,0)</f>
        <v>0</v>
      </c>
      <c r="AS362" s="121">
        <f>ROUND(AS361*AS$12,0)</f>
        <v>0</v>
      </c>
      <c r="AU362" s="121">
        <f>ROUND(AU361*AU$12,0)</f>
        <v>0</v>
      </c>
      <c r="AW362" s="121">
        <f>ROUND(AW361*AW$12,0)</f>
        <v>0</v>
      </c>
      <c r="AY362" s="121">
        <f>ROUND(AY361*AY$12,0)</f>
        <v>0</v>
      </c>
      <c r="BA362" s="121">
        <f>ROUND(BA361*BA$12,0)</f>
        <v>0</v>
      </c>
    </row>
    <row r="363" spans="2:53" x14ac:dyDescent="0.3">
      <c r="B363" s="85" t="s">
        <v>2446</v>
      </c>
      <c r="C363" s="72"/>
      <c r="D363" s="72"/>
      <c r="E363" s="120">
        <f>E361-E362</f>
        <v>0</v>
      </c>
      <c r="F363" s="120"/>
      <c r="G363" s="120">
        <f>G361-G362</f>
        <v>0</v>
      </c>
      <c r="I363" s="120">
        <f>I361-I362</f>
        <v>0</v>
      </c>
      <c r="K363" s="120">
        <f>K361-K362</f>
        <v>0</v>
      </c>
      <c r="L363" s="120"/>
      <c r="M363" s="120">
        <f>M361-M362</f>
        <v>3706400.915</v>
      </c>
      <c r="N363" s="120"/>
      <c r="O363" s="120">
        <f>O361-O362</f>
        <v>4273710.8949999996</v>
      </c>
      <c r="P363" s="120"/>
      <c r="Q363" s="120">
        <f>Q361-Q362</f>
        <v>299228647.71000004</v>
      </c>
      <c r="R363" s="120"/>
      <c r="S363" s="120">
        <f>S361-S362</f>
        <v>291449.13500000001</v>
      </c>
      <c r="T363" s="120"/>
      <c r="U363" s="120">
        <f>U361-U362</f>
        <v>5921770.959999999</v>
      </c>
      <c r="V363" s="120"/>
      <c r="W363" s="120">
        <f>W361-W362</f>
        <v>-42320.994999999937</v>
      </c>
      <c r="X363" s="120"/>
      <c r="Y363" s="120">
        <f>Y361-Y362</f>
        <v>-0.28000000072643161</v>
      </c>
      <c r="Z363" s="120"/>
      <c r="AA363" s="120">
        <f>AA361-AA362</f>
        <v>436759.76000000013</v>
      </c>
      <c r="AB363" s="120"/>
      <c r="AC363" s="120">
        <f>AC361-AC362</f>
        <v>1373776.9049999993</v>
      </c>
      <c r="AD363" s="120"/>
      <c r="AE363" s="120">
        <f>AE361-AE362</f>
        <v>361082.79999999981</v>
      </c>
      <c r="AF363" s="120"/>
      <c r="AG363" s="120">
        <f>AG361-AG362</f>
        <v>458963.64000000013</v>
      </c>
      <c r="AH363" s="120"/>
      <c r="AI363" s="120">
        <f>AI361-AI362</f>
        <v>437798.39999999979</v>
      </c>
      <c r="AJ363" s="120"/>
      <c r="AK363" s="120">
        <f>AK361-AK362</f>
        <v>304235.7300000001</v>
      </c>
      <c r="AM363" s="120">
        <f>AM361-AM362</f>
        <v>365341.91000000009</v>
      </c>
      <c r="AO363" s="120">
        <f>AO361-AO362</f>
        <v>1753231.4900000002</v>
      </c>
      <c r="AQ363" s="120">
        <f>AQ361-AQ362</f>
        <v>847610.52</v>
      </c>
      <c r="AS363" s="120">
        <f>AS361-AS362</f>
        <v>523861.11999999994</v>
      </c>
      <c r="AU363" s="120">
        <f>AU361-AU362</f>
        <v>2031161.2099999997</v>
      </c>
      <c r="AW363" s="120">
        <f>AW361-AW362</f>
        <v>2544424.7199999993</v>
      </c>
      <c r="AY363" s="120">
        <f>AY361-AY362</f>
        <v>0</v>
      </c>
      <c r="BA363" s="120">
        <f>BA361-BA362</f>
        <v>0</v>
      </c>
    </row>
    <row r="364" spans="2:53" x14ac:dyDescent="0.3">
      <c r="B364" s="122" t="s">
        <v>2447</v>
      </c>
      <c r="C364" s="109"/>
      <c r="D364" s="109"/>
      <c r="E364" s="123">
        <f>IF($B360-E$8&lt;0,0,LOOKUP($B360-(E$8-1),$C$399:$C$420,$E$399:$E$420))</f>
        <v>0</v>
      </c>
      <c r="F364" s="109"/>
      <c r="G364" s="123">
        <f>IF($B360-G$8&lt;0,0,LOOKUP($B360-(G$8-1),$C$399:$C$420,$E$399:$E$420))</f>
        <v>0</v>
      </c>
      <c r="H364" s="124"/>
      <c r="I364" s="123">
        <f>IF($B360-I$8&lt;0,0,LOOKUP($B360-(I$8-1),$C$399:$C$420,$E$399:$E$420))</f>
        <v>2.231E-2</v>
      </c>
      <c r="J364" s="124"/>
      <c r="K364" s="123">
        <f>IF($B360-K$8&lt;0,0,LOOKUP($B360-(K$8-1),$C$399:$C$420,$E$399:$E$420))</f>
        <v>4.4609999999999997E-2</v>
      </c>
      <c r="L364" s="124"/>
      <c r="M364" s="123">
        <f>IF($B360-M$8&lt;0,0,LOOKUP($B360-(M$8-1),$C$399:$C$420,$E$399:$E$420))</f>
        <v>4.462E-2</v>
      </c>
      <c r="N364" s="109"/>
      <c r="O364" s="123">
        <f>IF($B360-O$8&lt;0,0,LOOKUP($B360-(O$8-1),$C$399:$C$420,$E$399:$E$420))</f>
        <v>4.4609999999999997E-2</v>
      </c>
      <c r="P364" s="124"/>
      <c r="Q364" s="123">
        <f>IF($B360-Q$8&lt;0,0,LOOKUP($B360-(Q$8-1),$C$399:$C$420,$E$399:$E$420))</f>
        <v>4.462E-2</v>
      </c>
      <c r="R364" s="124"/>
      <c r="S364" s="123">
        <f>IF($B360-S$8&lt;0,0,LOOKUP($B360-(S$8-1),$C$399:$C$420,$E$399:$E$420))</f>
        <v>4.4609999999999997E-2</v>
      </c>
      <c r="T364" s="124"/>
      <c r="U364" s="123">
        <f>IF($B360-U$8&lt;0,0,LOOKUP($B360-(U$8-1),$C$399:$C$420,$E$399:$E$420))</f>
        <v>4.462E-2</v>
      </c>
      <c r="V364" s="124"/>
      <c r="W364" s="123">
        <f>IF($B360-W$8&lt;0,0,LOOKUP($B360-(W$8-1),$C$399:$C$420,$E$399:$E$420))</f>
        <v>4.4609999999999997E-2</v>
      </c>
      <c r="X364" s="109"/>
      <c r="Y364" s="123">
        <f>IF($B360-Y$8&lt;0,0,LOOKUP($B360-(Y$8-1),$C$399:$C$420,$E$399:$E$420))</f>
        <v>4.462E-2</v>
      </c>
      <c r="Z364" s="124"/>
      <c r="AA364" s="123">
        <f>IF($B360-AA$8&lt;0,0,LOOKUP($B360-(AA$8-1),$C$399:$C$420,$E$399:$E$420))</f>
        <v>4.4609999999999997E-2</v>
      </c>
      <c r="AB364" s="124"/>
      <c r="AC364" s="123">
        <f>IF($B360-AC$8&lt;0,0,LOOKUP($B360-(AC$8-1),$C$399:$C$420,$E$399:$E$420))</f>
        <v>4.462E-2</v>
      </c>
      <c r="AD364" s="124"/>
      <c r="AE364" s="123">
        <f>IF($B360-AE$8&lt;0,0,LOOKUP($B360-(AE$8-1),$C$399:$C$420,$E$399:$E$420))</f>
        <v>4.4609999999999997E-2</v>
      </c>
      <c r="AF364" s="124"/>
      <c r="AG364" s="123">
        <f>IF($B360-AG$8&lt;0,0,LOOKUP($B360-(AG$8-1),$C$399:$C$420,$E$399:$E$420))</f>
        <v>4.462E-2</v>
      </c>
      <c r="AH364" s="109"/>
      <c r="AI364" s="123">
        <f>IF($B360-AI$8&lt;0,0,LOOKUP($B360-(AI$8-1),$C$399:$C$420,$E$399:$E$420))</f>
        <v>4.5220000000000003E-2</v>
      </c>
      <c r="AJ364" s="109"/>
      <c r="AK364" s="123">
        <f>IF($B360-AK$8&lt;0,0,LOOKUP($B360-(AK$8-1),$C$399:$C$420,$E$399:$E$420))</f>
        <v>4.888E-2</v>
      </c>
      <c r="AM364" s="123">
        <f>IF($B360-AM$8&lt;0,0,LOOKUP($B360-(AM$8-1),$C$399:$C$420,$E$399:$E$420))</f>
        <v>5.2850000000000001E-2</v>
      </c>
      <c r="AO364" s="123">
        <f>IF($B360-AO$8&lt;0,0,LOOKUP($B360-(AO$8-1),$C$399:$C$420,$E$399:$E$420))</f>
        <v>5.713E-2</v>
      </c>
      <c r="AQ364" s="123">
        <f>IF($B360-AQ$8&lt;0,0,LOOKUP($B360-(AQ$8-1),$C$399:$C$420,$E$399:$E$420))</f>
        <v>6.1769999999999999E-2</v>
      </c>
      <c r="AS364" s="123">
        <f>IF($B360-AS$8&lt;0,0,LOOKUP($B360-(AS$8-1),$C$399:$C$420,$E$399:$E$420))</f>
        <v>6.6769999999999996E-2</v>
      </c>
      <c r="AU364" s="123">
        <f>IF($B360-AU$8&lt;0,0,LOOKUP($B360-(AU$8-1),$C$399:$C$420,$E$399:$E$420))</f>
        <v>7.2190000000000004E-2</v>
      </c>
      <c r="AW364" s="123">
        <f>IF($B360-AW$8&lt;0,0,LOOKUP($B360-(AW$8-1),$C$399:$C$420,$E$399:$E$420))</f>
        <v>3.7499999999999999E-2</v>
      </c>
      <c r="AY364" s="123">
        <f>IF($B360-AY$8&lt;0,0,LOOKUP($B360-(AY$8-1),$C$399:$C$420,$E$399:$E$420))</f>
        <v>0</v>
      </c>
      <c r="BA364" s="123">
        <f>IF($B360-BA$8&lt;0,0,LOOKUP($B360-(BA$8-1),$C$399:$C$420,$E$399:$E$420))</f>
        <v>0</v>
      </c>
    </row>
    <row r="365" spans="2:53" x14ac:dyDescent="0.3">
      <c r="B365" s="72"/>
      <c r="C365" s="72"/>
      <c r="D365" s="72"/>
      <c r="E365" s="125"/>
      <c r="F365" s="120"/>
      <c r="G365" s="125"/>
      <c r="I365" s="125"/>
      <c r="K365" s="125"/>
      <c r="L365" s="120"/>
      <c r="M365" s="125"/>
      <c r="N365" s="120"/>
      <c r="O365" s="125"/>
      <c r="P365" s="120"/>
      <c r="Q365" s="125"/>
      <c r="R365" s="120"/>
      <c r="S365" s="125"/>
      <c r="T365" s="120"/>
      <c r="U365" s="125"/>
      <c r="V365" s="120"/>
      <c r="W365" s="125"/>
      <c r="X365" s="120"/>
      <c r="Y365" s="125"/>
      <c r="Z365" s="120"/>
      <c r="AA365" s="125"/>
      <c r="AB365" s="120"/>
      <c r="AC365" s="125"/>
      <c r="AD365" s="120"/>
      <c r="AE365" s="125"/>
      <c r="AF365" s="120"/>
      <c r="AG365" s="125"/>
      <c r="AH365" s="120"/>
      <c r="AI365" s="125"/>
      <c r="AJ365" s="120"/>
      <c r="AK365" s="125"/>
      <c r="AM365" s="125"/>
      <c r="AO365" s="125"/>
      <c r="AQ365" s="125"/>
      <c r="AS365" s="125"/>
      <c r="AU365" s="125"/>
      <c r="AW365" s="125"/>
      <c r="AY365" s="125"/>
      <c r="BA365" s="125"/>
    </row>
    <row r="366" spans="2:53" x14ac:dyDescent="0.3">
      <c r="B366" s="85" t="s">
        <v>2448</v>
      </c>
      <c r="C366" s="72"/>
      <c r="D366" s="72"/>
      <c r="E366" s="120">
        <f>ROUND((E361-E362)*E364,0)</f>
        <v>0</v>
      </c>
      <c r="F366" s="120"/>
      <c r="G366" s="120">
        <f>ROUND((G361-G362)*G364,0)</f>
        <v>0</v>
      </c>
      <c r="I366" s="120">
        <f>ROUND((I361-I362)*I364,0)</f>
        <v>0</v>
      </c>
      <c r="K366" s="120">
        <f>ROUND((K361-K362)*K364,0)</f>
        <v>0</v>
      </c>
      <c r="L366" s="120"/>
      <c r="M366" s="120">
        <f>ROUND((M361-M362)*M364,0)</f>
        <v>165380</v>
      </c>
      <c r="N366" s="120"/>
      <c r="O366" s="120">
        <f>ROUND((O361-O362)*O364,0)</f>
        <v>190650</v>
      </c>
      <c r="P366" s="120"/>
      <c r="Q366" s="120">
        <f>ROUND((Q361-Q362)*Q364,0)</f>
        <v>13351582</v>
      </c>
      <c r="R366" s="120"/>
      <c r="S366" s="120">
        <f>ROUND((S361-S362)*S364,0)</f>
        <v>13002</v>
      </c>
      <c r="T366" s="120"/>
      <c r="U366" s="120">
        <f>ROUND((U361-U362)*U364,0)</f>
        <v>264229</v>
      </c>
      <c r="V366" s="120"/>
      <c r="W366" s="120">
        <f>ROUND((W361-W362)*W364,0)</f>
        <v>-1888</v>
      </c>
      <c r="X366" s="120"/>
      <c r="Y366" s="120">
        <f>ROUND((Y361-Y362)*Y364,0)</f>
        <v>0</v>
      </c>
      <c r="Z366" s="120"/>
      <c r="AA366" s="120">
        <f>ROUND((AA361-AA362)*AA364,0)</f>
        <v>19484</v>
      </c>
      <c r="AB366" s="120"/>
      <c r="AC366" s="120">
        <f>ROUND((AC361-AC362)*AC364,0)</f>
        <v>61298</v>
      </c>
      <c r="AD366" s="120"/>
      <c r="AE366" s="120">
        <f>ROUND((AE361-AE362)*AE364,0)</f>
        <v>16108</v>
      </c>
      <c r="AF366" s="120"/>
      <c r="AG366" s="120">
        <f>ROUND((AG361-AG362)*AG364,0)</f>
        <v>20479</v>
      </c>
      <c r="AH366" s="120"/>
      <c r="AI366" s="120">
        <f>ROUND((AI361-AI362)*AI364,0)</f>
        <v>19797</v>
      </c>
      <c r="AJ366" s="120"/>
      <c r="AK366" s="120">
        <f>ROUND((AK361-AK362)*AK364,0)</f>
        <v>14871</v>
      </c>
      <c r="AM366" s="120">
        <f>ROUND((AM361-AM362)*AM364,0)</f>
        <v>19308</v>
      </c>
      <c r="AO366" s="120">
        <f>ROUND((AO361-AO362)*AO364,0)</f>
        <v>100162</v>
      </c>
      <c r="AQ366" s="120">
        <f>ROUND((AQ361-AQ362)*AQ364,0)</f>
        <v>52357</v>
      </c>
      <c r="AS366" s="120">
        <f>ROUND((AS361-AS362)*AS364,0)</f>
        <v>34978</v>
      </c>
      <c r="AU366" s="120">
        <f>ROUND((AU361-AU362)*AU364,0)</f>
        <v>146630</v>
      </c>
      <c r="AW366" s="120">
        <f>ROUND((AW361-AW362)*AW364,0)</f>
        <v>95416</v>
      </c>
      <c r="AY366" s="120">
        <f>ROUND((AY361-AY362)*AY364,0)</f>
        <v>0</v>
      </c>
      <c r="BA366" s="120">
        <f>ROUND((BA361-BA362)*BA364,0)</f>
        <v>0</v>
      </c>
    </row>
    <row r="367" spans="2:53" x14ac:dyDescent="0.3">
      <c r="B367" s="85" t="s">
        <v>2449</v>
      </c>
      <c r="C367" s="72"/>
      <c r="D367" s="72"/>
      <c r="E367" s="74">
        <f>IF(E$114=$B360,E362,0)</f>
        <v>0</v>
      </c>
      <c r="F367" s="120"/>
      <c r="G367" s="74">
        <f>IF(G$114=$B360,G362,0)</f>
        <v>0</v>
      </c>
      <c r="I367" s="74">
        <f>IF(I$114=$B360,I362,0)</f>
        <v>0</v>
      </c>
      <c r="K367" s="74">
        <f>IF(K$114=$B360,K362,0)</f>
        <v>0</v>
      </c>
      <c r="L367" s="120"/>
      <c r="M367" s="74">
        <f>IF(M$114=$B360,M362,0)</f>
        <v>0</v>
      </c>
      <c r="N367" s="120"/>
      <c r="O367" s="74">
        <f>IF(O$114=$B360,O362,0)</f>
        <v>0</v>
      </c>
      <c r="P367" s="120"/>
      <c r="Q367" s="74">
        <f>IF(Q$114=$B360,Q362,0)</f>
        <v>0</v>
      </c>
      <c r="R367" s="120"/>
      <c r="S367" s="74">
        <f>IF(S$114=$B360,S362,0)</f>
        <v>0</v>
      </c>
      <c r="T367" s="120"/>
      <c r="U367" s="74">
        <f>IF(U$114=$B360,U362,0)</f>
        <v>0</v>
      </c>
      <c r="V367" s="120"/>
      <c r="W367" s="74">
        <f>IF(W$114=$B360,W362,0)</f>
        <v>0</v>
      </c>
      <c r="X367" s="120"/>
      <c r="Y367" s="74">
        <f>IF(Y$114=$B360,Y362,0)</f>
        <v>0</v>
      </c>
      <c r="Z367" s="120"/>
      <c r="AA367" s="74">
        <f>IF(AA$114=$B360,AA362,0)</f>
        <v>0</v>
      </c>
      <c r="AB367" s="120"/>
      <c r="AC367" s="74">
        <f>IF(AC$114=$B360,AC362,0)</f>
        <v>0</v>
      </c>
      <c r="AD367" s="120"/>
      <c r="AE367" s="74">
        <f>IF(AE$114=$B360,AE362,0)</f>
        <v>0</v>
      </c>
      <c r="AF367" s="120"/>
      <c r="AG367" s="74">
        <f>IF(AG$114=$B360,AG362,0)</f>
        <v>0</v>
      </c>
      <c r="AH367" s="120"/>
      <c r="AI367" s="74">
        <f>IF(AI$114=$B360,AI362,0)</f>
        <v>0</v>
      </c>
      <c r="AJ367" s="120"/>
      <c r="AK367" s="74">
        <f>IF(AK$114=$B360,AK362,0)</f>
        <v>0</v>
      </c>
      <c r="AM367" s="74">
        <f>IF(AM$114=$B360,AM362,0)</f>
        <v>0</v>
      </c>
      <c r="AO367" s="74">
        <f>IF(AO$114=$B360,AO362,0)</f>
        <v>0</v>
      </c>
      <c r="AQ367" s="74">
        <f>IF(AQ$114=$B360,AQ362,0)</f>
        <v>0</v>
      </c>
      <c r="AS367" s="74">
        <f>IF(AS$114=$B360,AS362,0)</f>
        <v>0</v>
      </c>
      <c r="AU367" s="74">
        <f>IF(AU$114=$B360,AU362,0)</f>
        <v>0</v>
      </c>
      <c r="AW367" s="74">
        <f>IF(AW$114=$B360,AW362,0)</f>
        <v>0</v>
      </c>
      <c r="AY367" s="74">
        <f>IF(AY$114=$B360,AY362,0)</f>
        <v>0</v>
      </c>
      <c r="BA367" s="74">
        <f>IF(BA$114=$B360,BA362,0)</f>
        <v>0</v>
      </c>
    </row>
    <row r="368" spans="2:53" ht="13.5" thickBot="1" x14ac:dyDescent="0.35">
      <c r="B368" s="85" t="str">
        <f>"Total Tax Depreciation  -  "&amp;B360</f>
        <v>Total Tax Depreciation  -  2023</v>
      </c>
      <c r="C368" s="72"/>
      <c r="D368" s="72"/>
      <c r="E368" s="126">
        <f>E366+E367</f>
        <v>0</v>
      </c>
      <c r="F368" s="120"/>
      <c r="G368" s="126">
        <f>G366+G367</f>
        <v>0</v>
      </c>
      <c r="I368" s="126">
        <f>I366+I367</f>
        <v>0</v>
      </c>
      <c r="K368" s="126">
        <f>K366+K367</f>
        <v>0</v>
      </c>
      <c r="L368" s="120"/>
      <c r="M368" s="126">
        <f>M366+M367</f>
        <v>165380</v>
      </c>
      <c r="N368" s="120"/>
      <c r="O368" s="126">
        <f>O366+O367</f>
        <v>190650</v>
      </c>
      <c r="P368" s="120"/>
      <c r="Q368" s="126">
        <f>Q366+Q367</f>
        <v>13351582</v>
      </c>
      <c r="R368" s="120"/>
      <c r="S368" s="126">
        <f>S366+S367</f>
        <v>13002</v>
      </c>
      <c r="T368" s="120"/>
      <c r="U368" s="126">
        <f>U366+U367</f>
        <v>264229</v>
      </c>
      <c r="V368" s="120"/>
      <c r="W368" s="126">
        <f>W366+W367</f>
        <v>-1888</v>
      </c>
      <c r="X368" s="120"/>
      <c r="Y368" s="126">
        <f>Y366+Y367</f>
        <v>0</v>
      </c>
      <c r="Z368" s="120"/>
      <c r="AA368" s="126">
        <f>AA366+AA367</f>
        <v>19484</v>
      </c>
      <c r="AB368" s="120"/>
      <c r="AC368" s="126">
        <f>AC366+AC367</f>
        <v>61298</v>
      </c>
      <c r="AD368" s="120"/>
      <c r="AE368" s="126">
        <f>AE366+AE367</f>
        <v>16108</v>
      </c>
      <c r="AF368" s="120"/>
      <c r="AG368" s="126">
        <f>AG366+AG367</f>
        <v>20479</v>
      </c>
      <c r="AH368" s="120"/>
      <c r="AI368" s="126">
        <f>AI366+AI367</f>
        <v>19797</v>
      </c>
      <c r="AJ368" s="120"/>
      <c r="AK368" s="126">
        <f>AK366+AK367</f>
        <v>14871</v>
      </c>
      <c r="AM368" s="126">
        <f>AM366+AM367</f>
        <v>19308</v>
      </c>
      <c r="AO368" s="126">
        <f>AO366+AO367</f>
        <v>100162</v>
      </c>
      <c r="AQ368" s="126">
        <f>AQ366+AQ367</f>
        <v>52357</v>
      </c>
      <c r="AS368" s="126">
        <f>AS366+AS367</f>
        <v>34978</v>
      </c>
      <c r="AU368" s="126">
        <f>AU366+AU367</f>
        <v>146630</v>
      </c>
      <c r="AW368" s="126">
        <f>AW366+AW367</f>
        <v>95416</v>
      </c>
      <c r="AY368" s="126">
        <f>AY366+AY367</f>
        <v>0</v>
      </c>
      <c r="BA368" s="126">
        <f>BA366+BA367</f>
        <v>0</v>
      </c>
    </row>
    <row r="369" spans="2:53" ht="13.5" thickTop="1" x14ac:dyDescent="0.3">
      <c r="B369" s="85"/>
      <c r="C369" s="72"/>
      <c r="D369" s="72"/>
      <c r="E369" s="120"/>
      <c r="F369" s="120"/>
      <c r="G369" s="120"/>
      <c r="I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M369" s="120"/>
      <c r="AO369" s="120"/>
      <c r="AQ369" s="120"/>
      <c r="AS369" s="120"/>
      <c r="AU369" s="120"/>
      <c r="AW369" s="120"/>
      <c r="AY369" s="120"/>
      <c r="BA369" s="120"/>
    </row>
    <row r="370" spans="2:53" x14ac:dyDescent="0.3">
      <c r="B370" s="85"/>
      <c r="C370" s="72"/>
      <c r="D370" s="72"/>
      <c r="E370" s="120"/>
      <c r="F370" s="120"/>
      <c r="G370" s="120"/>
      <c r="I370" s="120"/>
      <c r="K370" s="120"/>
      <c r="L370" s="120"/>
      <c r="M370" s="120"/>
      <c r="N370" s="120"/>
      <c r="O370" s="120"/>
      <c r="P370" s="120"/>
      <c r="Q370" s="120"/>
      <c r="R370" s="120"/>
      <c r="S370" s="120"/>
      <c r="T370" s="120"/>
      <c r="U370" s="120"/>
      <c r="V370" s="120"/>
      <c r="W370" s="120"/>
      <c r="X370" s="120"/>
      <c r="Y370" s="120"/>
      <c r="Z370" s="120"/>
      <c r="AA370" s="120"/>
      <c r="AB370" s="120"/>
      <c r="AC370" s="120"/>
      <c r="AD370" s="120"/>
      <c r="AE370" s="120"/>
      <c r="AF370" s="120"/>
      <c r="AG370" s="120"/>
      <c r="AH370" s="120"/>
      <c r="AI370" s="120"/>
      <c r="AJ370" s="120"/>
      <c r="AK370" s="120"/>
      <c r="AM370" s="120"/>
      <c r="AO370" s="120"/>
      <c r="AQ370" s="120"/>
      <c r="AS370" s="120"/>
      <c r="AU370" s="120"/>
      <c r="AW370" s="120"/>
      <c r="AY370" s="120"/>
      <c r="BA370" s="120"/>
    </row>
    <row r="371" spans="2:53" x14ac:dyDescent="0.3">
      <c r="B371" s="119">
        <v>2024</v>
      </c>
      <c r="C371" s="72"/>
      <c r="D371" s="72"/>
      <c r="E371" s="127"/>
      <c r="F371" s="120"/>
      <c r="G371" s="127"/>
      <c r="I371" s="127"/>
      <c r="K371" s="120"/>
      <c r="L371" s="120"/>
      <c r="M371" s="120"/>
      <c r="N371" s="120"/>
      <c r="O371" s="120"/>
      <c r="P371" s="120"/>
      <c r="Q371" s="120"/>
      <c r="R371" s="120"/>
      <c r="S371" s="120"/>
      <c r="T371" s="120"/>
      <c r="U371" s="120"/>
      <c r="V371" s="120"/>
      <c r="W371" s="120"/>
      <c r="X371" s="120"/>
      <c r="Y371" s="120"/>
      <c r="Z371" s="120"/>
      <c r="AA371" s="120"/>
      <c r="AB371" s="120"/>
      <c r="AC371" s="120"/>
      <c r="AD371" s="120"/>
      <c r="AE371" s="120"/>
      <c r="AF371" s="120"/>
      <c r="AG371" s="120"/>
      <c r="AH371" s="120"/>
      <c r="AI371" s="120"/>
      <c r="AJ371" s="120"/>
      <c r="AK371" s="120"/>
      <c r="AM371" s="120"/>
      <c r="AO371" s="120"/>
      <c r="AQ371" s="120"/>
      <c r="AS371" s="120"/>
      <c r="AU371" s="120"/>
      <c r="AW371" s="120"/>
      <c r="AY371" s="120"/>
      <c r="BA371" s="120"/>
    </row>
    <row r="372" spans="2:53" x14ac:dyDescent="0.3">
      <c r="B372" s="85" t="s">
        <v>2408</v>
      </c>
      <c r="C372" s="72"/>
      <c r="D372" s="72"/>
      <c r="E372" s="120">
        <f>IF(E$114&lt;=$B371,E$24,0)</f>
        <v>0</v>
      </c>
      <c r="F372" s="120"/>
      <c r="G372" s="120">
        <f>IF(G$114&lt;=$B371,G$24,0)</f>
        <v>0</v>
      </c>
      <c r="I372" s="120">
        <f>IF(I$114&lt;=$B371,I$24,0)</f>
        <v>0</v>
      </c>
      <c r="K372" s="120">
        <f>IF(K$114&lt;=$B371,K$24,0)</f>
        <v>0</v>
      </c>
      <c r="L372" s="120"/>
      <c r="M372" s="120">
        <f>IF(M$114&lt;=$B371,M$24,0)</f>
        <v>3706400.915</v>
      </c>
      <c r="N372" s="120"/>
      <c r="O372" s="120">
        <f>IF(O$114&lt;=$B371,O$24,0)</f>
        <v>4273710.8949999996</v>
      </c>
      <c r="P372" s="120"/>
      <c r="Q372" s="120">
        <f>IF(Q$114&lt;=$B371,Q$24,0)</f>
        <v>299228647.71000004</v>
      </c>
      <c r="R372" s="120"/>
      <c r="S372" s="120">
        <f>IF(S$114&lt;=$B371,S$24,0)</f>
        <v>582899.13500000001</v>
      </c>
      <c r="T372" s="120"/>
      <c r="U372" s="120">
        <f>IF(U$114&lt;=$B371,U$24,0)</f>
        <v>11843540.959999999</v>
      </c>
      <c r="V372" s="120"/>
      <c r="W372" s="120">
        <f>IF(W$114&lt;=$B371,W$24,0)</f>
        <v>-84640.994999999937</v>
      </c>
      <c r="X372" s="120"/>
      <c r="Y372" s="120">
        <f>IF(Y$114&lt;=$B371,Y$24,0)</f>
        <v>3236832.7199999993</v>
      </c>
      <c r="Z372" s="120"/>
      <c r="AA372" s="120">
        <f>IF(AA$114&lt;=$B371,AA$24,0)</f>
        <v>873518.76000000013</v>
      </c>
      <c r="AB372" s="120"/>
      <c r="AC372" s="120">
        <f>IF(AC$114&lt;=$B371,AC$24,0)</f>
        <v>2747552.9049999993</v>
      </c>
      <c r="AD372" s="120"/>
      <c r="AE372" s="120">
        <f>IF(AE$114&lt;=$B371,AE$24,0)</f>
        <v>722165.79999999981</v>
      </c>
      <c r="AF372" s="120"/>
      <c r="AG372" s="120">
        <f>IF(AG$114&lt;=$B371,AG$24,0)</f>
        <v>917927.64000000013</v>
      </c>
      <c r="AH372" s="120"/>
      <c r="AI372" s="120">
        <f>IF(AI$114&lt;=$B371,AI$24,0)</f>
        <v>875597.39999999979</v>
      </c>
      <c r="AJ372" s="120"/>
      <c r="AK372" s="120">
        <f>IF(AK$114&lt;=$B371,AK$24,0)</f>
        <v>608471.7300000001</v>
      </c>
      <c r="AL372" s="80"/>
      <c r="AM372" s="120">
        <f>IF(AM$114&lt;=$B371,AM$24,0)</f>
        <v>365341.91000000009</v>
      </c>
      <c r="AN372" s="80"/>
      <c r="AO372" s="120">
        <f>IF(AO$114&lt;=$B371,AO$24,0)</f>
        <v>1753231.4900000002</v>
      </c>
      <c r="AQ372" s="120">
        <f>IF(AQ$114&lt;=$B371,AQ$24,0)</f>
        <v>847610.52</v>
      </c>
      <c r="AS372" s="120">
        <f>IF(AS$114&lt;=$B371,AS$24,0)</f>
        <v>523861.11999999994</v>
      </c>
      <c r="AU372" s="120">
        <f>IF(AU$114&lt;=$B371,AU$24,0)</f>
        <v>2031161.2099999997</v>
      </c>
      <c r="AW372" s="120">
        <f>IF(AW$114&lt;=$B371,AW$24,0)</f>
        <v>2544424.7199999993</v>
      </c>
      <c r="AY372" s="120">
        <f>IF(AY$114&lt;=$B371,AY$24,0)</f>
        <v>414509.39999999979</v>
      </c>
      <c r="BA372" s="120">
        <f>IF(BA$114&lt;=$B371,BA$24,0)</f>
        <v>0</v>
      </c>
    </row>
    <row r="373" spans="2:53" x14ac:dyDescent="0.3">
      <c r="B373" s="85" t="s">
        <v>2445</v>
      </c>
      <c r="C373" s="72"/>
      <c r="D373" s="72"/>
      <c r="E373" s="121">
        <f>ROUND(E372*E$12,0)</f>
        <v>0</v>
      </c>
      <c r="F373" s="120"/>
      <c r="G373" s="121">
        <f>ROUND(G372*G$12,0)</f>
        <v>0</v>
      </c>
      <c r="I373" s="121">
        <f>ROUND(I372*I$12,0)</f>
        <v>0</v>
      </c>
      <c r="K373" s="121">
        <f>ROUND(K372*K$12,0)</f>
        <v>0</v>
      </c>
      <c r="L373" s="120"/>
      <c r="M373" s="121">
        <f>ROUND(M372*M$12,0)</f>
        <v>0</v>
      </c>
      <c r="N373" s="120"/>
      <c r="O373" s="121">
        <f>ROUND(O372*O$12,0)</f>
        <v>0</v>
      </c>
      <c r="P373" s="120"/>
      <c r="Q373" s="121">
        <f>ROUND(Q372*Q$12,0)</f>
        <v>0</v>
      </c>
      <c r="R373" s="120"/>
      <c r="S373" s="121">
        <f>ROUND(S372*S$12,0)</f>
        <v>291450</v>
      </c>
      <c r="T373" s="120"/>
      <c r="U373" s="121">
        <f>ROUND(U372*U$12,0)</f>
        <v>5921770</v>
      </c>
      <c r="V373" s="120"/>
      <c r="W373" s="121">
        <f>ROUND(W372*W$12,0)</f>
        <v>-42320</v>
      </c>
      <c r="X373" s="120"/>
      <c r="Y373" s="121">
        <f>ROUND(Y372*Y$12,0)</f>
        <v>3236833</v>
      </c>
      <c r="Z373" s="120"/>
      <c r="AA373" s="121">
        <f>ROUND(AA372*AA$12,0)</f>
        <v>436759</v>
      </c>
      <c r="AB373" s="120"/>
      <c r="AC373" s="121">
        <f>ROUND(AC372*AC$12,0)</f>
        <v>1373776</v>
      </c>
      <c r="AD373" s="120"/>
      <c r="AE373" s="121">
        <f>ROUND(AE372*AE$12,0)</f>
        <v>361083</v>
      </c>
      <c r="AF373" s="120"/>
      <c r="AG373" s="121">
        <f>ROUND(AG372*AG$12,0)</f>
        <v>458964</v>
      </c>
      <c r="AH373" s="120"/>
      <c r="AI373" s="121">
        <f>ROUND(AI372*AI$12,0)</f>
        <v>437799</v>
      </c>
      <c r="AJ373" s="120"/>
      <c r="AK373" s="121">
        <f>ROUND(AK372*AK$12,0)</f>
        <v>304236</v>
      </c>
      <c r="AM373" s="121">
        <f>ROUND(AM372*AM$12,0)</f>
        <v>0</v>
      </c>
      <c r="AO373" s="121">
        <f>ROUND(AO372*AO$12,0)</f>
        <v>0</v>
      </c>
      <c r="AQ373" s="121">
        <f>ROUND(AQ372*AQ$12,0)</f>
        <v>0</v>
      </c>
      <c r="AS373" s="121">
        <f>ROUND(AS372*AS$12,0)</f>
        <v>0</v>
      </c>
      <c r="AU373" s="121">
        <f>ROUND(AU372*AU$12,0)</f>
        <v>0</v>
      </c>
      <c r="AW373" s="121">
        <f>ROUND(AW372*AW$12,0)</f>
        <v>0</v>
      </c>
      <c r="AY373" s="121">
        <f>ROUND(AY372*AY$12,0)</f>
        <v>0</v>
      </c>
      <c r="BA373" s="121">
        <f>ROUND(BA372*BA$12,0)</f>
        <v>0</v>
      </c>
    </row>
    <row r="374" spans="2:53" x14ac:dyDescent="0.3">
      <c r="B374" s="85" t="s">
        <v>2446</v>
      </c>
      <c r="C374" s="72"/>
      <c r="D374" s="72"/>
      <c r="E374" s="120">
        <f>E372-E373</f>
        <v>0</v>
      </c>
      <c r="F374" s="120"/>
      <c r="G374" s="120">
        <f>G372-G373</f>
        <v>0</v>
      </c>
      <c r="I374" s="120">
        <f>I372-I373</f>
        <v>0</v>
      </c>
      <c r="K374" s="120">
        <f>K372-K373</f>
        <v>0</v>
      </c>
      <c r="L374" s="120"/>
      <c r="M374" s="120">
        <f>M372-M373</f>
        <v>3706400.915</v>
      </c>
      <c r="N374" s="120"/>
      <c r="O374" s="120">
        <f>O372-O373</f>
        <v>4273710.8949999996</v>
      </c>
      <c r="P374" s="120"/>
      <c r="Q374" s="120">
        <f>Q372-Q373</f>
        <v>299228647.71000004</v>
      </c>
      <c r="R374" s="120"/>
      <c r="S374" s="120">
        <f>S372-S373</f>
        <v>291449.13500000001</v>
      </c>
      <c r="T374" s="120"/>
      <c r="U374" s="120">
        <f>U372-U373</f>
        <v>5921770.959999999</v>
      </c>
      <c r="V374" s="120"/>
      <c r="W374" s="120">
        <f>W372-W373</f>
        <v>-42320.994999999937</v>
      </c>
      <c r="X374" s="120"/>
      <c r="Y374" s="120">
        <f>Y372-Y373</f>
        <v>-0.28000000072643161</v>
      </c>
      <c r="Z374" s="120"/>
      <c r="AA374" s="120">
        <f>AA372-AA373</f>
        <v>436759.76000000013</v>
      </c>
      <c r="AB374" s="120"/>
      <c r="AC374" s="120">
        <f>AC372-AC373</f>
        <v>1373776.9049999993</v>
      </c>
      <c r="AD374" s="120"/>
      <c r="AE374" s="120">
        <f>AE372-AE373</f>
        <v>361082.79999999981</v>
      </c>
      <c r="AF374" s="120"/>
      <c r="AG374" s="120">
        <f>AG372-AG373</f>
        <v>458963.64000000013</v>
      </c>
      <c r="AH374" s="120"/>
      <c r="AI374" s="120">
        <f>AI372-AI373</f>
        <v>437798.39999999979</v>
      </c>
      <c r="AJ374" s="120"/>
      <c r="AK374" s="120">
        <f>AK372-AK373</f>
        <v>304235.7300000001</v>
      </c>
      <c r="AM374" s="120">
        <f>AM372-AM373</f>
        <v>365341.91000000009</v>
      </c>
      <c r="AO374" s="120">
        <f>AO372-AO373</f>
        <v>1753231.4900000002</v>
      </c>
      <c r="AQ374" s="120">
        <f>AQ372-AQ373</f>
        <v>847610.52</v>
      </c>
      <c r="AS374" s="120">
        <f>AS372-AS373</f>
        <v>523861.11999999994</v>
      </c>
      <c r="AU374" s="120">
        <f>AU372-AU373</f>
        <v>2031161.2099999997</v>
      </c>
      <c r="AW374" s="120">
        <f>AW372-AW373</f>
        <v>2544424.7199999993</v>
      </c>
      <c r="AY374" s="120">
        <f>AY372-AY373</f>
        <v>414509.39999999979</v>
      </c>
      <c r="BA374" s="120">
        <f>BA372-BA373</f>
        <v>0</v>
      </c>
    </row>
    <row r="375" spans="2:53" x14ac:dyDescent="0.3">
      <c r="B375" s="122" t="s">
        <v>2447</v>
      </c>
      <c r="C375" s="109"/>
      <c r="D375" s="109"/>
      <c r="E375" s="123">
        <f>IF($B371-E$8&lt;0,0,LOOKUP($B371-(E$8-1),$C$399:$C$420,$E$399:$E$420))</f>
        <v>0</v>
      </c>
      <c r="F375" s="109"/>
      <c r="G375" s="123">
        <f>IF($B371-G$8&lt;0,0,LOOKUP($B371-(G$8-1),$C$399:$C$420,$E$399:$E$420))</f>
        <v>0</v>
      </c>
      <c r="H375" s="124"/>
      <c r="I375" s="123">
        <f>IF($B371-I$8&lt;0,0,LOOKUP($B371-(I$8-1),$C$399:$C$420,$E$399:$E$420))</f>
        <v>0</v>
      </c>
      <c r="J375" s="124"/>
      <c r="K375" s="123">
        <f>IF($B371-K$8&lt;0,0,LOOKUP($B371-(K$8-1),$C$399:$C$420,$E$399:$E$420))</f>
        <v>2.231E-2</v>
      </c>
      <c r="L375" s="124"/>
      <c r="M375" s="123">
        <f>IF($B371-M$8&lt;0,0,LOOKUP($B371-(M$8-1),$C$399:$C$420,$E$399:$E$420))</f>
        <v>4.4609999999999997E-2</v>
      </c>
      <c r="N375" s="109"/>
      <c r="O375" s="123">
        <f>IF($B371-O$8&lt;0,0,LOOKUP($B371-(O$8-1),$C$399:$C$420,$E$399:$E$420))</f>
        <v>4.462E-2</v>
      </c>
      <c r="P375" s="124"/>
      <c r="Q375" s="123">
        <f>IF($B371-Q$8&lt;0,0,LOOKUP($B371-(Q$8-1),$C$399:$C$420,$E$399:$E$420))</f>
        <v>4.4609999999999997E-2</v>
      </c>
      <c r="R375" s="124"/>
      <c r="S375" s="123">
        <f>IF($B371-S$8&lt;0,0,LOOKUP($B371-(S$8-1),$C$399:$C$420,$E$399:$E$420))</f>
        <v>4.462E-2</v>
      </c>
      <c r="T375" s="124"/>
      <c r="U375" s="123">
        <f>IF($B371-U$8&lt;0,0,LOOKUP($B371-(U$8-1),$C$399:$C$420,$E$399:$E$420))</f>
        <v>4.4609999999999997E-2</v>
      </c>
      <c r="V375" s="124"/>
      <c r="W375" s="123">
        <f>IF($B371-W$8&lt;0,0,LOOKUP($B371-(W$8-1),$C$399:$C$420,$E$399:$E$420))</f>
        <v>4.462E-2</v>
      </c>
      <c r="X375" s="109"/>
      <c r="Y375" s="123">
        <f>IF($B371-Y$8&lt;0,0,LOOKUP($B371-(Y$8-1),$C$399:$C$420,$E$399:$E$420))</f>
        <v>4.4609999999999997E-2</v>
      </c>
      <c r="Z375" s="124"/>
      <c r="AA375" s="123">
        <f>IF($B371-AA$8&lt;0,0,LOOKUP($B371-(AA$8-1),$C$399:$C$420,$E$399:$E$420))</f>
        <v>4.462E-2</v>
      </c>
      <c r="AB375" s="124"/>
      <c r="AC375" s="123">
        <f>IF($B371-AC$8&lt;0,0,LOOKUP($B371-(AC$8-1),$C$399:$C$420,$E$399:$E$420))</f>
        <v>4.4609999999999997E-2</v>
      </c>
      <c r="AD375" s="124"/>
      <c r="AE375" s="123">
        <f>IF($B371-AE$8&lt;0,0,LOOKUP($B371-(AE$8-1),$C$399:$C$420,$E$399:$E$420))</f>
        <v>4.462E-2</v>
      </c>
      <c r="AF375" s="124"/>
      <c r="AG375" s="123">
        <f>IF($B371-AG$8&lt;0,0,LOOKUP($B371-(AG$8-1),$C$399:$C$420,$E$399:$E$420))</f>
        <v>4.4609999999999997E-2</v>
      </c>
      <c r="AH375" s="109"/>
      <c r="AI375" s="123">
        <f>IF($B371-AI$8&lt;0,0,LOOKUP($B371-(AI$8-1),$C$399:$C$420,$E$399:$E$420))</f>
        <v>4.462E-2</v>
      </c>
      <c r="AJ375" s="109"/>
      <c r="AK375" s="123">
        <f>IF($B371-AK$8&lt;0,0,LOOKUP($B371-(AK$8-1),$C$399:$C$420,$E$399:$E$420))</f>
        <v>4.5220000000000003E-2</v>
      </c>
      <c r="AM375" s="123">
        <f>IF($B371-AM$8&lt;0,0,LOOKUP($B371-(AM$8-1),$C$399:$C$420,$E$399:$E$420))</f>
        <v>4.888E-2</v>
      </c>
      <c r="AO375" s="123">
        <f>IF($B371-AO$8&lt;0,0,LOOKUP($B371-(AO$8-1),$C$399:$C$420,$E$399:$E$420))</f>
        <v>5.2850000000000001E-2</v>
      </c>
      <c r="AQ375" s="123">
        <f>IF($B371-AQ$8&lt;0,0,LOOKUP($B371-(AQ$8-1),$C$399:$C$420,$E$399:$E$420))</f>
        <v>5.713E-2</v>
      </c>
      <c r="AS375" s="123">
        <f>IF($B371-AS$8&lt;0,0,LOOKUP($B371-(AS$8-1),$C$399:$C$420,$E$399:$E$420))</f>
        <v>6.1769999999999999E-2</v>
      </c>
      <c r="AU375" s="123">
        <f>IF($B371-AU$8&lt;0,0,LOOKUP($B371-(AU$8-1),$C$399:$C$420,$E$399:$E$420))</f>
        <v>6.6769999999999996E-2</v>
      </c>
      <c r="AW375" s="123">
        <f>IF($B371-AW$8&lt;0,0,LOOKUP($B371-(AW$8-1),$C$399:$C$420,$E$399:$E$420))</f>
        <v>7.2190000000000004E-2</v>
      </c>
      <c r="AY375" s="123">
        <f>IF($B371-AY$8&lt;0,0,LOOKUP($B371-(AY$8-1),$C$399:$C$420,$E$399:$E$420))</f>
        <v>3.7499999999999999E-2</v>
      </c>
      <c r="BA375" s="123">
        <f>IF($B371-BA$8&lt;0,0,LOOKUP($B371-(BA$8-1),$C$399:$C$420,$E$399:$E$420))</f>
        <v>0</v>
      </c>
    </row>
    <row r="376" spans="2:53" x14ac:dyDescent="0.3">
      <c r="B376" s="72"/>
      <c r="C376" s="72"/>
      <c r="D376" s="72"/>
      <c r="E376" s="125"/>
      <c r="F376" s="120"/>
      <c r="G376" s="125"/>
      <c r="I376" s="125"/>
      <c r="K376" s="125"/>
      <c r="L376" s="120"/>
      <c r="M376" s="125"/>
      <c r="N376" s="120"/>
      <c r="O376" s="125"/>
      <c r="P376" s="120"/>
      <c r="Q376" s="125"/>
      <c r="R376" s="120"/>
      <c r="S376" s="125"/>
      <c r="T376" s="120"/>
      <c r="U376" s="125"/>
      <c r="V376" s="120"/>
      <c r="W376" s="125"/>
      <c r="X376" s="120"/>
      <c r="Y376" s="125"/>
      <c r="Z376" s="120"/>
      <c r="AA376" s="125"/>
      <c r="AB376" s="120"/>
      <c r="AC376" s="125"/>
      <c r="AD376" s="120"/>
      <c r="AE376" s="125"/>
      <c r="AF376" s="120"/>
      <c r="AG376" s="125"/>
      <c r="AH376" s="120"/>
      <c r="AI376" s="125"/>
      <c r="AJ376" s="120"/>
      <c r="AK376" s="125"/>
      <c r="AM376" s="125"/>
      <c r="AO376" s="125"/>
      <c r="AQ376" s="125"/>
      <c r="AS376" s="125"/>
      <c r="AU376" s="125"/>
      <c r="AW376" s="125"/>
      <c r="AY376" s="125"/>
      <c r="BA376" s="125"/>
    </row>
    <row r="377" spans="2:53" x14ac:dyDescent="0.3">
      <c r="B377" s="85" t="s">
        <v>2448</v>
      </c>
      <c r="C377" s="72"/>
      <c r="D377" s="72"/>
      <c r="E377" s="120">
        <f>ROUND((E372-E373)*E375,0)</f>
        <v>0</v>
      </c>
      <c r="F377" s="120"/>
      <c r="G377" s="120">
        <f>ROUND((G372-G373)*G375,0)</f>
        <v>0</v>
      </c>
      <c r="I377" s="120">
        <f>ROUND((I372-I373)*I375,0)</f>
        <v>0</v>
      </c>
      <c r="K377" s="120">
        <f>ROUND((K372-K373)*K375,0)</f>
        <v>0</v>
      </c>
      <c r="L377" s="120"/>
      <c r="M377" s="120">
        <f>ROUND((M372-M373)*M375,0)</f>
        <v>165343</v>
      </c>
      <c r="N377" s="120"/>
      <c r="O377" s="120">
        <f>ROUND((O372-O373)*O375,0)</f>
        <v>190693</v>
      </c>
      <c r="P377" s="120"/>
      <c r="Q377" s="120">
        <f>ROUND((Q372-Q373)*Q375,0)</f>
        <v>13348590</v>
      </c>
      <c r="R377" s="120"/>
      <c r="S377" s="120">
        <f>ROUND((S372-S373)*S375,0)</f>
        <v>13004</v>
      </c>
      <c r="T377" s="120"/>
      <c r="U377" s="120">
        <f>ROUND((U372-U373)*U375,0)</f>
        <v>264170</v>
      </c>
      <c r="V377" s="120"/>
      <c r="W377" s="120">
        <f>ROUND((W372-W373)*W375,0)</f>
        <v>-1888</v>
      </c>
      <c r="X377" s="120"/>
      <c r="Y377" s="120">
        <f>ROUND((Y372-Y373)*Y375,0)</f>
        <v>0</v>
      </c>
      <c r="Z377" s="120"/>
      <c r="AA377" s="120">
        <f>ROUND((AA372-AA373)*AA375,0)</f>
        <v>19488</v>
      </c>
      <c r="AB377" s="120"/>
      <c r="AC377" s="120">
        <f>ROUND((AC372-AC373)*AC375,0)</f>
        <v>61284</v>
      </c>
      <c r="AD377" s="120"/>
      <c r="AE377" s="120">
        <f>ROUND((AE372-AE373)*AE375,0)</f>
        <v>16112</v>
      </c>
      <c r="AF377" s="120"/>
      <c r="AG377" s="120">
        <f>ROUND((AG372-AG373)*AG375,0)</f>
        <v>20474</v>
      </c>
      <c r="AH377" s="120"/>
      <c r="AI377" s="120">
        <f>ROUND((AI372-AI373)*AI375,0)</f>
        <v>19535</v>
      </c>
      <c r="AJ377" s="120"/>
      <c r="AK377" s="120">
        <f>ROUND((AK372-AK373)*AK375,0)</f>
        <v>13758</v>
      </c>
      <c r="AM377" s="120">
        <f>ROUND((AM372-AM373)*AM375,0)</f>
        <v>17858</v>
      </c>
      <c r="AO377" s="120">
        <f>ROUND((AO372-AO373)*AO375,0)</f>
        <v>92658</v>
      </c>
      <c r="AQ377" s="120">
        <f>ROUND((AQ372-AQ373)*AQ375,0)</f>
        <v>48424</v>
      </c>
      <c r="AS377" s="120">
        <f>ROUND((AS372-AS373)*AS375,0)</f>
        <v>32359</v>
      </c>
      <c r="AU377" s="120">
        <f>ROUND((AU372-AU373)*AU375,0)</f>
        <v>135621</v>
      </c>
      <c r="AW377" s="120">
        <f>ROUND((AW372-AW373)*AW375,0)</f>
        <v>183682</v>
      </c>
      <c r="AY377" s="120">
        <f>ROUND((AY372-AY373)*AY375,0)</f>
        <v>15544</v>
      </c>
      <c r="BA377" s="120">
        <f>ROUND((BA372-BA373)*BA375,0)</f>
        <v>0</v>
      </c>
    </row>
    <row r="378" spans="2:53" x14ac:dyDescent="0.3">
      <c r="B378" s="85" t="s">
        <v>2449</v>
      </c>
      <c r="C378" s="72"/>
      <c r="D378" s="72"/>
      <c r="E378" s="74">
        <f>IF(E$114=$B371,E373,0)</f>
        <v>0</v>
      </c>
      <c r="F378" s="120"/>
      <c r="G378" s="74">
        <f>IF(G$114=$B371,G373,0)</f>
        <v>0</v>
      </c>
      <c r="I378" s="74">
        <f>IF(I$114=$B371,I373,0)</f>
        <v>0</v>
      </c>
      <c r="K378" s="74">
        <f>IF(K$114=$B371,K373,0)</f>
        <v>0</v>
      </c>
      <c r="L378" s="120"/>
      <c r="M378" s="74">
        <f>IF(M$114=$B371,M373,0)</f>
        <v>0</v>
      </c>
      <c r="N378" s="120"/>
      <c r="O378" s="74">
        <f>IF(O$114=$B371,O373,0)</f>
        <v>0</v>
      </c>
      <c r="P378" s="120"/>
      <c r="Q378" s="74">
        <f>IF(Q$114=$B371,Q373,0)</f>
        <v>0</v>
      </c>
      <c r="R378" s="120"/>
      <c r="S378" s="74">
        <f>IF(S$114=$B371,S373,0)</f>
        <v>0</v>
      </c>
      <c r="T378" s="120"/>
      <c r="U378" s="74">
        <f>IF(U$114=$B371,U373,0)</f>
        <v>0</v>
      </c>
      <c r="V378" s="120"/>
      <c r="W378" s="74">
        <f>IF(W$114=$B371,W373,0)</f>
        <v>0</v>
      </c>
      <c r="X378" s="120"/>
      <c r="Y378" s="74">
        <f>IF(Y$114=$B371,Y373,0)</f>
        <v>0</v>
      </c>
      <c r="Z378" s="120"/>
      <c r="AA378" s="74">
        <f>IF(AA$114=$B371,AA373,0)</f>
        <v>0</v>
      </c>
      <c r="AB378" s="120"/>
      <c r="AC378" s="74">
        <f>IF(AC$114=$B371,AC373,0)</f>
        <v>0</v>
      </c>
      <c r="AD378" s="120"/>
      <c r="AE378" s="74">
        <f>IF(AE$114=$B371,AE373,0)</f>
        <v>0</v>
      </c>
      <c r="AF378" s="120"/>
      <c r="AG378" s="74">
        <f>IF(AG$114=$B371,AG373,0)</f>
        <v>0</v>
      </c>
      <c r="AH378" s="120"/>
      <c r="AI378" s="74">
        <f>IF(AI$114=$B371,AI373,0)</f>
        <v>0</v>
      </c>
      <c r="AJ378" s="120"/>
      <c r="AK378" s="74">
        <f>IF(AK$114=$B371,AK373,0)</f>
        <v>0</v>
      </c>
      <c r="AM378" s="74">
        <f>IF(AM$114=$B371,AM373,0)</f>
        <v>0</v>
      </c>
      <c r="AO378" s="74">
        <f>IF(AO$114=$B371,AO373,0)</f>
        <v>0</v>
      </c>
      <c r="AQ378" s="74">
        <f>IF(AQ$114=$B371,AQ373,0)</f>
        <v>0</v>
      </c>
      <c r="AS378" s="74">
        <f>IF(AS$114=$B371,AS373,0)</f>
        <v>0</v>
      </c>
      <c r="AU378" s="74">
        <f>IF(AU$114=$B371,AU373,0)</f>
        <v>0</v>
      </c>
      <c r="AW378" s="74">
        <f>IF(AW$114=$B371,AW373,0)</f>
        <v>0</v>
      </c>
      <c r="AY378" s="74">
        <f>IF(AY$114=$B371,AY373,0)</f>
        <v>0</v>
      </c>
      <c r="BA378" s="74">
        <f>IF(BA$114=$B371,BA373,0)</f>
        <v>0</v>
      </c>
    </row>
    <row r="379" spans="2:53" ht="13.5" thickBot="1" x14ac:dyDescent="0.35">
      <c r="B379" s="85" t="str">
        <f>"Total Tax Depreciation  -  "&amp;B371</f>
        <v>Total Tax Depreciation  -  2024</v>
      </c>
      <c r="C379" s="72"/>
      <c r="D379" s="72"/>
      <c r="E379" s="126">
        <f>E377+E378</f>
        <v>0</v>
      </c>
      <c r="F379" s="120"/>
      <c r="G379" s="126">
        <f>G377+G378</f>
        <v>0</v>
      </c>
      <c r="I379" s="126">
        <f>I377+I378</f>
        <v>0</v>
      </c>
      <c r="K379" s="126">
        <f>K377+K378</f>
        <v>0</v>
      </c>
      <c r="L379" s="120"/>
      <c r="M379" s="126">
        <f>M377+M378</f>
        <v>165343</v>
      </c>
      <c r="N379" s="120"/>
      <c r="O379" s="126">
        <f>O377+O378</f>
        <v>190693</v>
      </c>
      <c r="P379" s="120"/>
      <c r="Q379" s="126">
        <f>Q377+Q378</f>
        <v>13348590</v>
      </c>
      <c r="R379" s="120"/>
      <c r="S379" s="126">
        <f>S377+S378</f>
        <v>13004</v>
      </c>
      <c r="T379" s="120"/>
      <c r="U379" s="126">
        <f>U377+U378</f>
        <v>264170</v>
      </c>
      <c r="V379" s="120"/>
      <c r="W379" s="126">
        <f>W377+W378</f>
        <v>-1888</v>
      </c>
      <c r="X379" s="120"/>
      <c r="Y379" s="126">
        <f>Y377+Y378</f>
        <v>0</v>
      </c>
      <c r="Z379" s="120"/>
      <c r="AA379" s="126">
        <f>AA377+AA378</f>
        <v>19488</v>
      </c>
      <c r="AB379" s="120"/>
      <c r="AC379" s="126">
        <f>AC377+AC378</f>
        <v>61284</v>
      </c>
      <c r="AD379" s="120"/>
      <c r="AE379" s="126">
        <f>AE377+AE378</f>
        <v>16112</v>
      </c>
      <c r="AF379" s="120"/>
      <c r="AG379" s="126">
        <f>AG377+AG378</f>
        <v>20474</v>
      </c>
      <c r="AH379" s="120"/>
      <c r="AI379" s="126">
        <f>AI377+AI378</f>
        <v>19535</v>
      </c>
      <c r="AJ379" s="120"/>
      <c r="AK379" s="126">
        <f>AK377+AK378</f>
        <v>13758</v>
      </c>
      <c r="AM379" s="126">
        <f>AM377+AM378</f>
        <v>17858</v>
      </c>
      <c r="AO379" s="126">
        <f>AO377+AO378</f>
        <v>92658</v>
      </c>
      <c r="AQ379" s="126">
        <f>AQ377+AQ378</f>
        <v>48424</v>
      </c>
      <c r="AS379" s="126">
        <f>AS377+AS378</f>
        <v>32359</v>
      </c>
      <c r="AU379" s="126">
        <f>AU377+AU378</f>
        <v>135621</v>
      </c>
      <c r="AW379" s="126">
        <f>AW377+AW378</f>
        <v>183682</v>
      </c>
      <c r="AY379" s="126">
        <f>AY377+AY378</f>
        <v>15544</v>
      </c>
      <c r="BA379" s="126">
        <f>BA377+BA378</f>
        <v>0</v>
      </c>
    </row>
    <row r="380" spans="2:53" ht="13.5" thickTop="1" x14ac:dyDescent="0.3">
      <c r="B380" s="85"/>
      <c r="C380" s="72"/>
      <c r="D380" s="72"/>
      <c r="E380" s="120"/>
      <c r="F380" s="120"/>
      <c r="G380" s="120"/>
      <c r="I380" s="120"/>
      <c r="K380" s="120"/>
      <c r="L380" s="120"/>
      <c r="M380" s="120"/>
      <c r="N380" s="120"/>
      <c r="O380" s="120"/>
      <c r="P380" s="120"/>
      <c r="Q380" s="120"/>
      <c r="R380" s="120"/>
      <c r="S380" s="120"/>
      <c r="T380" s="120"/>
      <c r="U380" s="120"/>
      <c r="V380" s="120"/>
      <c r="W380" s="120"/>
      <c r="X380" s="120"/>
      <c r="Y380" s="120"/>
      <c r="Z380" s="120"/>
      <c r="AA380" s="120"/>
      <c r="AB380" s="120"/>
      <c r="AC380" s="120"/>
      <c r="AD380" s="120"/>
      <c r="AE380" s="120"/>
      <c r="AF380" s="120"/>
      <c r="AG380" s="120"/>
      <c r="AH380" s="120"/>
      <c r="AI380" s="120"/>
      <c r="AJ380" s="120"/>
      <c r="AK380" s="120"/>
      <c r="AM380" s="120"/>
      <c r="AO380" s="120"/>
      <c r="AQ380" s="120"/>
      <c r="AS380" s="120"/>
      <c r="AU380" s="120"/>
      <c r="AW380" s="120"/>
      <c r="AY380" s="120"/>
      <c r="BA380" s="120"/>
    </row>
    <row r="381" spans="2:53" x14ac:dyDescent="0.3">
      <c r="B381" s="85"/>
      <c r="C381" s="72"/>
      <c r="D381" s="72"/>
      <c r="E381" s="120"/>
      <c r="F381" s="120"/>
      <c r="G381" s="120"/>
      <c r="I381" s="120"/>
      <c r="K381" s="120"/>
      <c r="L381" s="120"/>
      <c r="M381" s="120"/>
      <c r="N381" s="120"/>
      <c r="O381" s="120"/>
      <c r="P381" s="120"/>
      <c r="Q381" s="120"/>
      <c r="R381" s="120"/>
      <c r="S381" s="120"/>
      <c r="T381" s="120"/>
      <c r="U381" s="120"/>
      <c r="V381" s="120"/>
      <c r="W381" s="120"/>
      <c r="X381" s="120"/>
      <c r="Y381" s="120"/>
      <c r="Z381" s="120"/>
      <c r="AA381" s="120"/>
      <c r="AB381" s="120"/>
      <c r="AC381" s="120"/>
      <c r="AD381" s="120"/>
      <c r="AE381" s="120"/>
      <c r="AF381" s="120"/>
      <c r="AG381" s="120"/>
      <c r="AH381" s="120"/>
      <c r="AI381" s="120"/>
      <c r="AJ381" s="120"/>
      <c r="AK381" s="120"/>
      <c r="AM381" s="120"/>
      <c r="AO381" s="120"/>
      <c r="AQ381" s="120"/>
      <c r="AS381" s="120"/>
      <c r="AU381" s="120"/>
      <c r="AW381" s="120"/>
      <c r="AY381" s="120"/>
      <c r="BA381" s="120"/>
    </row>
    <row r="382" spans="2:53" x14ac:dyDescent="0.3">
      <c r="B382" s="119">
        <v>2025</v>
      </c>
      <c r="C382" s="72"/>
      <c r="D382" s="72"/>
      <c r="E382" s="127"/>
      <c r="F382" s="120"/>
      <c r="G382" s="127"/>
      <c r="I382" s="127"/>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20"/>
      <c r="AH382" s="120"/>
      <c r="AI382" s="120"/>
      <c r="AJ382" s="120"/>
      <c r="AK382" s="120"/>
      <c r="AM382" s="120"/>
      <c r="AO382" s="120"/>
      <c r="AQ382" s="120"/>
      <c r="AS382" s="120"/>
      <c r="AU382" s="120"/>
      <c r="AW382" s="120"/>
      <c r="AY382" s="120"/>
      <c r="BA382" s="120"/>
    </row>
    <row r="383" spans="2:53" x14ac:dyDescent="0.3">
      <c r="B383" s="85" t="s">
        <v>2408</v>
      </c>
      <c r="C383" s="72"/>
      <c r="D383" s="72"/>
      <c r="E383" s="120">
        <f>IF(E$114&lt;=$B382,E$24,0)</f>
        <v>0</v>
      </c>
      <c r="F383" s="120"/>
      <c r="G383" s="120">
        <f>IF(G$114&lt;=$B382,G$24,0)</f>
        <v>0</v>
      </c>
      <c r="I383" s="120">
        <f>IF(I$114&lt;=$B382,I$24,0)</f>
        <v>0</v>
      </c>
      <c r="K383" s="120">
        <f>IF(K$114&lt;=$B382,K$24,0)</f>
        <v>0</v>
      </c>
      <c r="L383" s="120"/>
      <c r="M383" s="120">
        <f>IF(M$114&lt;=$B382,M$24,0)</f>
        <v>3706400.915</v>
      </c>
      <c r="N383" s="120"/>
      <c r="O383" s="120">
        <f>IF(O$114&lt;=$B382,O$24,0)</f>
        <v>4273710.8949999996</v>
      </c>
      <c r="P383" s="120"/>
      <c r="Q383" s="120">
        <f>IF(Q$114&lt;=$B382,Q$24,0)</f>
        <v>299228647.71000004</v>
      </c>
      <c r="R383" s="120"/>
      <c r="S383" s="120">
        <f>IF(S$114&lt;=$B382,S$24,0)</f>
        <v>582899.13500000001</v>
      </c>
      <c r="T383" s="120"/>
      <c r="U383" s="120">
        <f>IF(U$114&lt;=$B382,U$24,0)</f>
        <v>11843540.959999999</v>
      </c>
      <c r="V383" s="120"/>
      <c r="W383" s="120">
        <f>IF(W$114&lt;=$B382,W$24,0)</f>
        <v>-84640.994999999937</v>
      </c>
      <c r="X383" s="120"/>
      <c r="Y383" s="120">
        <f>IF(Y$114&lt;=$B382,Y$24,0)</f>
        <v>3236832.7199999993</v>
      </c>
      <c r="Z383" s="120"/>
      <c r="AA383" s="120">
        <f>IF(AA$114&lt;=$B382,AA$24,0)</f>
        <v>873518.76000000013</v>
      </c>
      <c r="AB383" s="120"/>
      <c r="AC383" s="120">
        <f>IF(AC$114&lt;=$B382,AC$24,0)</f>
        <v>2747552.9049999993</v>
      </c>
      <c r="AD383" s="120"/>
      <c r="AE383" s="120">
        <f>IF(AE$114&lt;=$B382,AE$24,0)</f>
        <v>722165.79999999981</v>
      </c>
      <c r="AF383" s="120"/>
      <c r="AG383" s="120">
        <f>IF(AG$114&lt;=$B382,AG$24,0)</f>
        <v>917927.64000000013</v>
      </c>
      <c r="AH383" s="120"/>
      <c r="AI383" s="120">
        <f>IF(AI$114&lt;=$B382,AI$24,0)</f>
        <v>875597.39999999979</v>
      </c>
      <c r="AJ383" s="120"/>
      <c r="AK383" s="120">
        <f>IF(AK$114&lt;=$B382,AK$24,0)</f>
        <v>608471.7300000001</v>
      </c>
      <c r="AL383" s="80"/>
      <c r="AM383" s="120">
        <f>IF(AM$114&lt;=$B382,AM$24,0)</f>
        <v>365341.91000000009</v>
      </c>
      <c r="AN383" s="80"/>
      <c r="AO383" s="120">
        <f>IF(AO$114&lt;=$B382,AO$24,0)</f>
        <v>1753231.4900000002</v>
      </c>
      <c r="AQ383" s="120">
        <f>IF(AQ$114&lt;=$B382,AQ$24,0)</f>
        <v>847610.52</v>
      </c>
      <c r="AS383" s="120">
        <f>IF(AS$114&lt;=$B382,AS$24,0)</f>
        <v>523861.11999999994</v>
      </c>
      <c r="AU383" s="120">
        <f>IF(AU$114&lt;=$B382,AU$24,0)</f>
        <v>2031161.2099999997</v>
      </c>
      <c r="AW383" s="120">
        <f>IF(AW$114&lt;=$B382,AW$24,0)</f>
        <v>2544424.7199999993</v>
      </c>
      <c r="AY383" s="120">
        <f>IF(AY$114&lt;=$B382,AY$24,0)</f>
        <v>414509.39999999979</v>
      </c>
      <c r="BA383" s="120">
        <f>IF(BA$114&lt;=$B382,BA$24,0)</f>
        <v>101092.95000000001</v>
      </c>
    </row>
    <row r="384" spans="2:53" x14ac:dyDescent="0.3">
      <c r="B384" s="85" t="s">
        <v>2445</v>
      </c>
      <c r="C384" s="72"/>
      <c r="D384" s="72"/>
      <c r="E384" s="121">
        <f>ROUND(E383*E$12,0)</f>
        <v>0</v>
      </c>
      <c r="F384" s="120"/>
      <c r="G384" s="121">
        <f>ROUND(G383*G$12,0)</f>
        <v>0</v>
      </c>
      <c r="I384" s="121">
        <f>ROUND(I383*I$12,0)</f>
        <v>0</v>
      </c>
      <c r="K384" s="121">
        <f>ROUND(K383*K$12,0)</f>
        <v>0</v>
      </c>
      <c r="L384" s="120"/>
      <c r="M384" s="121">
        <f>ROUND(M383*M$12,0)</f>
        <v>0</v>
      </c>
      <c r="N384" s="120"/>
      <c r="O384" s="121">
        <f>ROUND(O383*O$12,0)</f>
        <v>0</v>
      </c>
      <c r="P384" s="120"/>
      <c r="Q384" s="121">
        <f>ROUND(Q383*Q$12,0)</f>
        <v>0</v>
      </c>
      <c r="R384" s="120"/>
      <c r="S384" s="121">
        <f>ROUND(S383*S$12,0)</f>
        <v>291450</v>
      </c>
      <c r="T384" s="120"/>
      <c r="U384" s="121">
        <f>ROUND(U383*U$12,0)</f>
        <v>5921770</v>
      </c>
      <c r="V384" s="120"/>
      <c r="W384" s="121">
        <f>ROUND(W383*W$12,0)</f>
        <v>-42320</v>
      </c>
      <c r="X384" s="120"/>
      <c r="Y384" s="121">
        <f>ROUND(Y383*Y$12,0)</f>
        <v>3236833</v>
      </c>
      <c r="Z384" s="120"/>
      <c r="AA384" s="121">
        <f>ROUND(AA383*AA$12,0)</f>
        <v>436759</v>
      </c>
      <c r="AB384" s="120"/>
      <c r="AC384" s="121">
        <f>ROUND(AC383*AC$12,0)</f>
        <v>1373776</v>
      </c>
      <c r="AD384" s="120"/>
      <c r="AE384" s="121">
        <f>ROUND(AE383*AE$12,0)</f>
        <v>361083</v>
      </c>
      <c r="AF384" s="120"/>
      <c r="AG384" s="121">
        <f>ROUND(AG383*AG$12,0)</f>
        <v>458964</v>
      </c>
      <c r="AH384" s="120"/>
      <c r="AI384" s="121">
        <f>ROUND(AI383*AI$12,0)</f>
        <v>437799</v>
      </c>
      <c r="AJ384" s="120"/>
      <c r="AK384" s="121">
        <f>ROUND(AK383*AK$12,0)</f>
        <v>304236</v>
      </c>
      <c r="AM384" s="121">
        <f>ROUND(AM383*AM$12,0)</f>
        <v>0</v>
      </c>
      <c r="AO384" s="121">
        <f>ROUND(AO383*AO$12,0)</f>
        <v>0</v>
      </c>
      <c r="AQ384" s="121">
        <f>ROUND(AQ383*AQ$12,0)</f>
        <v>0</v>
      </c>
      <c r="AS384" s="121">
        <f>ROUND(AS383*AS$12,0)</f>
        <v>0</v>
      </c>
      <c r="AU384" s="121">
        <f>ROUND(AU383*AU$12,0)</f>
        <v>0</v>
      </c>
      <c r="AW384" s="121">
        <f>ROUND(AW383*AW$12,0)</f>
        <v>0</v>
      </c>
      <c r="AY384" s="121">
        <f>ROUND(AY383*AY$12,0)</f>
        <v>0</v>
      </c>
      <c r="BA384" s="121">
        <f>ROUND(BA383*BA$12,0)</f>
        <v>0</v>
      </c>
    </row>
    <row r="385" spans="2:53" x14ac:dyDescent="0.3">
      <c r="B385" s="85" t="s">
        <v>2446</v>
      </c>
      <c r="C385" s="72"/>
      <c r="D385" s="72"/>
      <c r="E385" s="120">
        <f>E383-E384</f>
        <v>0</v>
      </c>
      <c r="F385" s="120"/>
      <c r="G385" s="120">
        <f>G383-G384</f>
        <v>0</v>
      </c>
      <c r="I385" s="120">
        <f>I383-I384</f>
        <v>0</v>
      </c>
      <c r="K385" s="120">
        <f>K383-K384</f>
        <v>0</v>
      </c>
      <c r="L385" s="120"/>
      <c r="M385" s="120">
        <f>M383-M384</f>
        <v>3706400.915</v>
      </c>
      <c r="N385" s="120"/>
      <c r="O385" s="120">
        <f>O383-O384</f>
        <v>4273710.8949999996</v>
      </c>
      <c r="P385" s="120"/>
      <c r="Q385" s="120">
        <f>Q383-Q384</f>
        <v>299228647.71000004</v>
      </c>
      <c r="R385" s="120"/>
      <c r="S385" s="120">
        <f>S383-S384</f>
        <v>291449.13500000001</v>
      </c>
      <c r="T385" s="120"/>
      <c r="U385" s="120">
        <f>U383-U384</f>
        <v>5921770.959999999</v>
      </c>
      <c r="V385" s="120"/>
      <c r="W385" s="120">
        <f>W383-W384</f>
        <v>-42320.994999999937</v>
      </c>
      <c r="X385" s="120"/>
      <c r="Y385" s="120">
        <f>Y383-Y384</f>
        <v>-0.28000000072643161</v>
      </c>
      <c r="Z385" s="120"/>
      <c r="AA385" s="120">
        <f>AA383-AA384</f>
        <v>436759.76000000013</v>
      </c>
      <c r="AB385" s="120"/>
      <c r="AC385" s="120">
        <f>AC383-AC384</f>
        <v>1373776.9049999993</v>
      </c>
      <c r="AD385" s="120"/>
      <c r="AE385" s="120">
        <f>AE383-AE384</f>
        <v>361082.79999999981</v>
      </c>
      <c r="AF385" s="120"/>
      <c r="AG385" s="120">
        <f>AG383-AG384</f>
        <v>458963.64000000013</v>
      </c>
      <c r="AH385" s="120"/>
      <c r="AI385" s="120">
        <f>AI383-AI384</f>
        <v>437798.39999999979</v>
      </c>
      <c r="AJ385" s="120"/>
      <c r="AK385" s="120">
        <f>AK383-AK384</f>
        <v>304235.7300000001</v>
      </c>
      <c r="AM385" s="120">
        <f>AM383-AM384</f>
        <v>365341.91000000009</v>
      </c>
      <c r="AO385" s="120">
        <f>AO383-AO384</f>
        <v>1753231.4900000002</v>
      </c>
      <c r="AQ385" s="120">
        <f>AQ383-AQ384</f>
        <v>847610.52</v>
      </c>
      <c r="AS385" s="120">
        <f>AS383-AS384</f>
        <v>523861.11999999994</v>
      </c>
      <c r="AU385" s="120">
        <f>AU383-AU384</f>
        <v>2031161.2099999997</v>
      </c>
      <c r="AW385" s="120">
        <f>AW383-AW384</f>
        <v>2544424.7199999993</v>
      </c>
      <c r="AY385" s="120">
        <f>AY383-AY384</f>
        <v>414509.39999999979</v>
      </c>
      <c r="BA385" s="120">
        <f>BA383-BA384</f>
        <v>101092.95000000001</v>
      </c>
    </row>
    <row r="386" spans="2:53" x14ac:dyDescent="0.3">
      <c r="B386" s="122" t="s">
        <v>2447</v>
      </c>
      <c r="C386" s="109"/>
      <c r="D386" s="109"/>
      <c r="E386" s="123">
        <f>IF($B382-E$8&lt;0,0,LOOKUP($B382-(E$8-1),$C$399:$C$420,$E$399:$E$420))</f>
        <v>0</v>
      </c>
      <c r="F386" s="109"/>
      <c r="G386" s="123">
        <f>IF($B382-G$8&lt;0,0,LOOKUP($B382-(G$8-1),$C$399:$C$420,$E$399:$E$420))</f>
        <v>0</v>
      </c>
      <c r="H386" s="124"/>
      <c r="I386" s="123">
        <f>IF($B382-I$8&lt;0,0,LOOKUP($B382-(I$8-1),$C$399:$C$420,$E$399:$E$420))</f>
        <v>0</v>
      </c>
      <c r="J386" s="124"/>
      <c r="K386" s="123">
        <f>IF($B382-K$8&lt;0,0,LOOKUP($B382-(K$8-1),$C$399:$C$420,$E$399:$E$420))</f>
        <v>0</v>
      </c>
      <c r="L386" s="124"/>
      <c r="M386" s="123">
        <f>IF($B382-M$8&lt;0,0,LOOKUP($B382-(M$8-1),$C$399:$C$420,$E$399:$E$420))</f>
        <v>2.231E-2</v>
      </c>
      <c r="N386" s="109"/>
      <c r="O386" s="123">
        <f>IF($B382-O$8&lt;0,0,LOOKUP($B382-(O$8-1),$C$399:$C$420,$E$399:$E$420))</f>
        <v>4.4609999999999997E-2</v>
      </c>
      <c r="P386" s="124"/>
      <c r="Q386" s="123">
        <f>IF($B382-Q$8&lt;0,0,LOOKUP($B382-(Q$8-1),$C$399:$C$420,$E$399:$E$420))</f>
        <v>4.462E-2</v>
      </c>
      <c r="R386" s="124"/>
      <c r="S386" s="123">
        <f>IF($B382-S$8&lt;0,0,LOOKUP($B382-(S$8-1),$C$399:$C$420,$E$399:$E$420))</f>
        <v>4.4609999999999997E-2</v>
      </c>
      <c r="T386" s="124"/>
      <c r="U386" s="123">
        <f>IF($B382-U$8&lt;0,0,LOOKUP($B382-(U$8-1),$C$399:$C$420,$E$399:$E$420))</f>
        <v>4.462E-2</v>
      </c>
      <c r="V386" s="124"/>
      <c r="W386" s="123">
        <f>IF($B382-W$8&lt;0,0,LOOKUP($B382-(W$8-1),$C$399:$C$420,$E$399:$E$420))</f>
        <v>4.4609999999999997E-2</v>
      </c>
      <c r="X386" s="109"/>
      <c r="Y386" s="123">
        <f>IF($B382-Y$8&lt;0,0,LOOKUP($B382-(Y$8-1),$C$399:$C$420,$E$399:$E$420))</f>
        <v>4.462E-2</v>
      </c>
      <c r="Z386" s="124"/>
      <c r="AA386" s="123">
        <f>IF($B382-AA$8&lt;0,0,LOOKUP($B382-(AA$8-1),$C$399:$C$420,$E$399:$E$420))</f>
        <v>4.4609999999999997E-2</v>
      </c>
      <c r="AB386" s="124"/>
      <c r="AC386" s="123">
        <f>IF($B382-AC$8&lt;0,0,LOOKUP($B382-(AC$8-1),$C$399:$C$420,$E$399:$E$420))</f>
        <v>4.462E-2</v>
      </c>
      <c r="AD386" s="124"/>
      <c r="AE386" s="123">
        <f>IF($B382-AE$8&lt;0,0,LOOKUP($B382-(AE$8-1),$C$399:$C$420,$E$399:$E$420))</f>
        <v>4.4609999999999997E-2</v>
      </c>
      <c r="AF386" s="124"/>
      <c r="AG386" s="123">
        <f>IF($B382-AG$8&lt;0,0,LOOKUP($B382-(AG$8-1),$C$399:$C$420,$E$399:$E$420))</f>
        <v>4.462E-2</v>
      </c>
      <c r="AH386" s="109"/>
      <c r="AI386" s="123">
        <f>IF($B382-AI$8&lt;0,0,LOOKUP($B382-(AI$8-1),$C$399:$C$420,$E$399:$E$420))</f>
        <v>4.4609999999999997E-2</v>
      </c>
      <c r="AJ386" s="109"/>
      <c r="AK386" s="123">
        <f>IF($B382-AK$8&lt;0,0,LOOKUP($B382-(AK$8-1),$C$399:$C$420,$E$399:$E$420))</f>
        <v>4.462E-2</v>
      </c>
      <c r="AM386" s="123">
        <f>IF($B382-AM$8&lt;0,0,LOOKUP($B382-(AM$8-1),$C$399:$C$420,$E$399:$E$420))</f>
        <v>4.5220000000000003E-2</v>
      </c>
      <c r="AO386" s="123">
        <f>IF($B382-AO$8&lt;0,0,LOOKUP($B382-(AO$8-1),$C$399:$C$420,$E$399:$E$420))</f>
        <v>4.888E-2</v>
      </c>
      <c r="AQ386" s="123">
        <f>IF($B382-AQ$8&lt;0,0,LOOKUP($B382-(AQ$8-1),$C$399:$C$420,$E$399:$E$420))</f>
        <v>5.2850000000000001E-2</v>
      </c>
      <c r="AS386" s="123">
        <f>IF($B382-AS$8&lt;0,0,LOOKUP($B382-(AS$8-1),$C$399:$C$420,$E$399:$E$420))</f>
        <v>5.713E-2</v>
      </c>
      <c r="AU386" s="123">
        <f>IF($B382-AU$8&lt;0,0,LOOKUP($B382-(AU$8-1),$C$399:$C$420,$E$399:$E$420))</f>
        <v>6.1769999999999999E-2</v>
      </c>
      <c r="AW386" s="123">
        <f>IF($B382-AW$8&lt;0,0,LOOKUP($B382-(AW$8-1),$C$399:$C$420,$E$399:$E$420))</f>
        <v>6.6769999999999996E-2</v>
      </c>
      <c r="AY386" s="123">
        <f>IF($B382-AY$8&lt;0,0,LOOKUP($B382-(AY$8-1),$C$399:$C$420,$E$399:$E$420))</f>
        <v>7.2190000000000004E-2</v>
      </c>
      <c r="BA386" s="123">
        <f>IF($B382-BA$8&lt;0,0,LOOKUP($B382-(BA$8-1),$C$399:$C$420,$E$399:$E$420))</f>
        <v>3.7499999999999999E-2</v>
      </c>
    </row>
    <row r="387" spans="2:53" x14ac:dyDescent="0.3">
      <c r="B387" s="72"/>
      <c r="C387" s="72"/>
      <c r="D387" s="72"/>
      <c r="E387" s="125"/>
      <c r="F387" s="120"/>
      <c r="G387" s="125"/>
      <c r="I387" s="125"/>
      <c r="K387" s="125"/>
      <c r="L387" s="120"/>
      <c r="M387" s="125"/>
      <c r="N387" s="120"/>
      <c r="O387" s="125"/>
      <c r="P387" s="120"/>
      <c r="Q387" s="125"/>
      <c r="R387" s="120"/>
      <c r="S387" s="125"/>
      <c r="T387" s="120"/>
      <c r="U387" s="125"/>
      <c r="V387" s="120"/>
      <c r="W387" s="125"/>
      <c r="X387" s="120"/>
      <c r="Y387" s="125"/>
      <c r="Z387" s="120"/>
      <c r="AA387" s="125"/>
      <c r="AB387" s="120"/>
      <c r="AC387" s="125"/>
      <c r="AD387" s="120"/>
      <c r="AE387" s="125"/>
      <c r="AF387" s="120"/>
      <c r="AG387" s="125"/>
      <c r="AH387" s="120"/>
      <c r="AI387" s="125"/>
      <c r="AJ387" s="120"/>
      <c r="AK387" s="125"/>
      <c r="AM387" s="125"/>
      <c r="AO387" s="125"/>
      <c r="AQ387" s="125"/>
      <c r="AS387" s="125"/>
      <c r="AU387" s="125"/>
      <c r="AW387" s="125"/>
      <c r="AY387" s="125"/>
      <c r="BA387" s="125"/>
    </row>
    <row r="388" spans="2:53" x14ac:dyDescent="0.3">
      <c r="B388" s="85" t="s">
        <v>2448</v>
      </c>
      <c r="C388" s="72"/>
      <c r="D388" s="72"/>
      <c r="E388" s="120">
        <f>ROUND((E383-E384)*E386,0)</f>
        <v>0</v>
      </c>
      <c r="F388" s="120"/>
      <c r="G388" s="120">
        <f>ROUND((G383-G384)*G386,0)</f>
        <v>0</v>
      </c>
      <c r="I388" s="120">
        <f>ROUND((I383-I384)*I386,0)</f>
        <v>0</v>
      </c>
      <c r="K388" s="120">
        <f>ROUND((K383-K384)*K386,0)</f>
        <v>0</v>
      </c>
      <c r="L388" s="120"/>
      <c r="M388" s="120">
        <f>ROUND((M383-M384)*M386,0)</f>
        <v>82690</v>
      </c>
      <c r="N388" s="120"/>
      <c r="O388" s="120">
        <f>ROUND((O383-O384)*O386,0)</f>
        <v>190650</v>
      </c>
      <c r="P388" s="120"/>
      <c r="Q388" s="120">
        <f>ROUND((Q383-Q384)*Q386,0)</f>
        <v>13351582</v>
      </c>
      <c r="R388" s="120"/>
      <c r="S388" s="120">
        <f>ROUND((S383-S384)*S386,0)</f>
        <v>13002</v>
      </c>
      <c r="T388" s="120"/>
      <c r="U388" s="120">
        <f>ROUND((U383-U384)*U386,0)</f>
        <v>264229</v>
      </c>
      <c r="V388" s="120"/>
      <c r="W388" s="120">
        <f>ROUND((W383-W384)*W386,0)</f>
        <v>-1888</v>
      </c>
      <c r="X388" s="120"/>
      <c r="Y388" s="120">
        <f>ROUND((Y383-Y384)*Y386,0)</f>
        <v>0</v>
      </c>
      <c r="Z388" s="120"/>
      <c r="AA388" s="120">
        <f>ROUND((AA383-AA384)*AA386,0)</f>
        <v>19484</v>
      </c>
      <c r="AB388" s="120"/>
      <c r="AC388" s="120">
        <f>ROUND((AC383-AC384)*AC386,0)</f>
        <v>61298</v>
      </c>
      <c r="AD388" s="120"/>
      <c r="AE388" s="120">
        <f>ROUND((AE383-AE384)*AE386,0)</f>
        <v>16108</v>
      </c>
      <c r="AF388" s="120"/>
      <c r="AG388" s="120">
        <f>ROUND((AG383-AG384)*AG386,0)</f>
        <v>20479</v>
      </c>
      <c r="AH388" s="120"/>
      <c r="AI388" s="120">
        <f>ROUND((AI383-AI384)*AI386,0)</f>
        <v>19530</v>
      </c>
      <c r="AJ388" s="120"/>
      <c r="AK388" s="120">
        <f>ROUND((AK383-AK384)*AK386,0)</f>
        <v>13575</v>
      </c>
      <c r="AM388" s="120">
        <f>ROUND((AM383-AM384)*AM386,0)</f>
        <v>16521</v>
      </c>
      <c r="AO388" s="120">
        <f>ROUND((AO383-AO384)*AO386,0)</f>
        <v>85698</v>
      </c>
      <c r="AQ388" s="120">
        <f>ROUND((AQ383-AQ384)*AQ386,0)</f>
        <v>44796</v>
      </c>
      <c r="AS388" s="120">
        <f>ROUND((AS383-AS384)*AS386,0)</f>
        <v>29928</v>
      </c>
      <c r="AU388" s="120">
        <f>ROUND((AU383-AU384)*AU386,0)</f>
        <v>125465</v>
      </c>
      <c r="AW388" s="120">
        <f>ROUND((AW383-AW384)*AW386,0)</f>
        <v>169891</v>
      </c>
      <c r="AY388" s="120">
        <f>ROUND((AY383-AY384)*AY386,0)</f>
        <v>29923</v>
      </c>
      <c r="BA388" s="120">
        <f>ROUND((BA383-BA384)*BA386,0)</f>
        <v>3791</v>
      </c>
    </row>
    <row r="389" spans="2:53" x14ac:dyDescent="0.3">
      <c r="B389" s="85" t="s">
        <v>2449</v>
      </c>
      <c r="C389" s="72"/>
      <c r="D389" s="72"/>
      <c r="E389" s="74">
        <f>IF(E$114=$B382,E384,0)</f>
        <v>0</v>
      </c>
      <c r="F389" s="120"/>
      <c r="G389" s="74">
        <f>IF(G$114=$B382,G384,0)</f>
        <v>0</v>
      </c>
      <c r="I389" s="74">
        <f>IF(I$114=$B382,I384,0)</f>
        <v>0</v>
      </c>
      <c r="K389" s="74">
        <f>IF(K$114=$B382,K384,0)</f>
        <v>0</v>
      </c>
      <c r="L389" s="120"/>
      <c r="M389" s="74">
        <f>IF(M$114=$B382,M384,0)</f>
        <v>0</v>
      </c>
      <c r="N389" s="120"/>
      <c r="O389" s="74">
        <f>IF(O$114=$B382,O384,0)</f>
        <v>0</v>
      </c>
      <c r="P389" s="120"/>
      <c r="Q389" s="74">
        <f>IF(Q$114=$B382,Q384,0)</f>
        <v>0</v>
      </c>
      <c r="R389" s="120"/>
      <c r="S389" s="74">
        <f>IF(S$114=$B382,S384,0)</f>
        <v>0</v>
      </c>
      <c r="T389" s="120"/>
      <c r="U389" s="74">
        <f>IF(U$114=$B382,U384,0)</f>
        <v>0</v>
      </c>
      <c r="V389" s="120"/>
      <c r="W389" s="74">
        <f>IF(W$114=$B382,W384,0)</f>
        <v>0</v>
      </c>
      <c r="X389" s="120"/>
      <c r="Y389" s="74">
        <f>IF(Y$114=$B382,Y384,0)</f>
        <v>0</v>
      </c>
      <c r="Z389" s="120"/>
      <c r="AA389" s="74">
        <f>IF(AA$114=$B382,AA384,0)</f>
        <v>0</v>
      </c>
      <c r="AB389" s="120"/>
      <c r="AC389" s="74">
        <f>IF(AC$114=$B382,AC384,0)</f>
        <v>0</v>
      </c>
      <c r="AD389" s="120"/>
      <c r="AE389" s="74">
        <f>IF(AE$114=$B382,AE384,0)</f>
        <v>0</v>
      </c>
      <c r="AF389" s="120"/>
      <c r="AG389" s="74">
        <f>IF(AG$114=$B382,AG384,0)</f>
        <v>0</v>
      </c>
      <c r="AH389" s="120"/>
      <c r="AI389" s="74">
        <f>IF(AI$114=$B382,AI384,0)</f>
        <v>0</v>
      </c>
      <c r="AJ389" s="120"/>
      <c r="AK389" s="74">
        <f>IF(AK$114=$B382,AK384,0)</f>
        <v>0</v>
      </c>
      <c r="AM389" s="74">
        <f>IF(AM$114=$B382,AM384,0)</f>
        <v>0</v>
      </c>
      <c r="AO389" s="74">
        <f>IF(AO$114=$B382,AO384,0)</f>
        <v>0</v>
      </c>
      <c r="AQ389" s="74">
        <f>IF(AQ$114=$B382,AQ384,0)</f>
        <v>0</v>
      </c>
      <c r="AS389" s="74">
        <f>IF(AS$114=$B382,AS384,0)</f>
        <v>0</v>
      </c>
      <c r="AU389" s="74">
        <f>IF(AU$114=$B382,AU384,0)</f>
        <v>0</v>
      </c>
      <c r="AW389" s="74">
        <f>IF(AW$114=$B382,AW384,0)</f>
        <v>0</v>
      </c>
      <c r="AY389" s="74">
        <f>IF(AY$114=$B382,AY384,0)</f>
        <v>0</v>
      </c>
      <c r="BA389" s="74">
        <f>IF(BA$114=$B382,BA384,0)</f>
        <v>0</v>
      </c>
    </row>
    <row r="390" spans="2:53" ht="13.5" thickBot="1" x14ac:dyDescent="0.35">
      <c r="B390" s="85" t="str">
        <f>"Total Tax Depreciation  -  "&amp;B382</f>
        <v>Total Tax Depreciation  -  2025</v>
      </c>
      <c r="C390" s="72"/>
      <c r="D390" s="72"/>
      <c r="E390" s="126">
        <f>E388+E389</f>
        <v>0</v>
      </c>
      <c r="F390" s="120"/>
      <c r="G390" s="126">
        <f>G388+G389</f>
        <v>0</v>
      </c>
      <c r="I390" s="126">
        <f>I388+I389</f>
        <v>0</v>
      </c>
      <c r="K390" s="126">
        <f>K388+K389</f>
        <v>0</v>
      </c>
      <c r="L390" s="120"/>
      <c r="M390" s="126">
        <f>M388+M389</f>
        <v>82690</v>
      </c>
      <c r="N390" s="120"/>
      <c r="O390" s="126">
        <f>O388+O389</f>
        <v>190650</v>
      </c>
      <c r="P390" s="120"/>
      <c r="Q390" s="126">
        <f>Q388+Q389</f>
        <v>13351582</v>
      </c>
      <c r="R390" s="120"/>
      <c r="S390" s="126">
        <f>S388+S389</f>
        <v>13002</v>
      </c>
      <c r="T390" s="120"/>
      <c r="U390" s="126">
        <f>U388+U389</f>
        <v>264229</v>
      </c>
      <c r="V390" s="120"/>
      <c r="W390" s="126">
        <f>W388+W389</f>
        <v>-1888</v>
      </c>
      <c r="X390" s="120"/>
      <c r="Y390" s="126">
        <f>Y388+Y389</f>
        <v>0</v>
      </c>
      <c r="Z390" s="120"/>
      <c r="AA390" s="126">
        <f>AA388+AA389</f>
        <v>19484</v>
      </c>
      <c r="AB390" s="120"/>
      <c r="AC390" s="126">
        <f>AC388+AC389</f>
        <v>61298</v>
      </c>
      <c r="AD390" s="120"/>
      <c r="AE390" s="126">
        <f>AE388+AE389</f>
        <v>16108</v>
      </c>
      <c r="AF390" s="120"/>
      <c r="AG390" s="126">
        <f>AG388+AG389</f>
        <v>20479</v>
      </c>
      <c r="AH390" s="120"/>
      <c r="AI390" s="126">
        <f>AI388+AI389</f>
        <v>19530</v>
      </c>
      <c r="AJ390" s="120"/>
      <c r="AK390" s="126">
        <f>AK388+AK389</f>
        <v>13575</v>
      </c>
      <c r="AM390" s="126">
        <f>AM388+AM389</f>
        <v>16521</v>
      </c>
      <c r="AO390" s="126">
        <f>AO388+AO389</f>
        <v>85698</v>
      </c>
      <c r="AQ390" s="126">
        <f>AQ388+AQ389</f>
        <v>44796</v>
      </c>
      <c r="AS390" s="126">
        <f>AS388+AS389</f>
        <v>29928</v>
      </c>
      <c r="AU390" s="126">
        <f>AU388+AU389</f>
        <v>125465</v>
      </c>
      <c r="AW390" s="126">
        <f>AW388+AW389</f>
        <v>169891</v>
      </c>
      <c r="AY390" s="126">
        <f>AY388+AY389</f>
        <v>29923</v>
      </c>
      <c r="BA390" s="126">
        <f>BA388+BA389</f>
        <v>3791</v>
      </c>
    </row>
    <row r="391" spans="2:53" ht="13.5" thickTop="1" x14ac:dyDescent="0.3">
      <c r="B391" s="85"/>
      <c r="C391" s="72"/>
      <c r="D391" s="72"/>
      <c r="E391" s="120"/>
      <c r="F391" s="120"/>
      <c r="G391" s="120"/>
      <c r="I391" s="120"/>
      <c r="K391" s="120"/>
      <c r="L391" s="120"/>
      <c r="M391" s="120"/>
      <c r="N391" s="120"/>
      <c r="O391" s="120"/>
      <c r="P391" s="120"/>
      <c r="Q391" s="120"/>
      <c r="R391" s="120"/>
      <c r="S391" s="120"/>
      <c r="T391" s="120"/>
      <c r="U391" s="120"/>
      <c r="V391" s="120"/>
      <c r="W391" s="120"/>
      <c r="X391" s="120"/>
      <c r="Y391" s="120"/>
      <c r="Z391" s="120"/>
      <c r="AA391" s="120"/>
      <c r="AB391" s="120"/>
      <c r="AC391" s="120"/>
      <c r="AD391" s="120"/>
      <c r="AE391" s="120"/>
      <c r="AF391" s="120"/>
      <c r="AG391" s="120"/>
      <c r="AH391" s="120"/>
      <c r="AI391" s="120"/>
      <c r="AJ391" s="120"/>
      <c r="AK391" s="120"/>
      <c r="AM391" s="120"/>
      <c r="AO391" s="120"/>
      <c r="AQ391" s="120"/>
      <c r="AS391" s="120"/>
      <c r="AU391" s="120"/>
      <c r="AW391" s="120"/>
      <c r="AY391" s="120"/>
      <c r="BA391" s="120"/>
    </row>
    <row r="392" spans="2:53" x14ac:dyDescent="0.3">
      <c r="B392" s="85"/>
      <c r="C392" s="72"/>
      <c r="D392" s="72"/>
      <c r="E392" s="120"/>
      <c r="F392" s="120"/>
      <c r="G392" s="120"/>
      <c r="I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20"/>
      <c r="AH392" s="120"/>
      <c r="AI392" s="120"/>
      <c r="AJ392" s="120"/>
      <c r="AK392" s="120"/>
      <c r="AM392" s="120"/>
      <c r="AO392" s="120"/>
      <c r="AQ392" s="120"/>
      <c r="AS392" s="120"/>
      <c r="AU392" s="120"/>
      <c r="AW392" s="120"/>
      <c r="AY392" s="120"/>
      <c r="BA392" s="120"/>
    </row>
    <row r="393" spans="2:53" x14ac:dyDescent="0.3">
      <c r="B393" s="85"/>
      <c r="C393" s="72"/>
      <c r="D393" s="72"/>
      <c r="E393" s="120"/>
      <c r="F393" s="120"/>
      <c r="G393" s="120"/>
      <c r="I393" s="120"/>
      <c r="K393" s="120"/>
      <c r="L393" s="120"/>
      <c r="M393" s="120"/>
      <c r="N393" s="120"/>
      <c r="O393" s="120"/>
      <c r="P393" s="120"/>
      <c r="Q393" s="120"/>
      <c r="R393" s="120"/>
      <c r="S393" s="120"/>
      <c r="T393" s="120"/>
      <c r="U393" s="120"/>
      <c r="V393" s="120"/>
      <c r="W393" s="120"/>
      <c r="X393" s="120"/>
      <c r="Y393" s="120"/>
      <c r="Z393" s="120"/>
      <c r="AA393" s="120"/>
      <c r="AB393" s="120"/>
      <c r="AC393" s="120"/>
      <c r="AD393" s="120"/>
      <c r="AE393" s="120"/>
      <c r="AF393" s="120"/>
      <c r="AG393" s="120"/>
      <c r="AH393" s="120"/>
      <c r="AI393" s="120"/>
      <c r="AJ393" s="120"/>
      <c r="AK393" s="120"/>
      <c r="AM393" s="120"/>
      <c r="AO393" s="120"/>
      <c r="AQ393" s="120"/>
      <c r="AS393" s="120"/>
      <c r="AU393" s="120"/>
      <c r="AW393" s="120"/>
      <c r="AY393" s="120"/>
      <c r="BA393" s="120"/>
    </row>
    <row r="399" spans="2:53" x14ac:dyDescent="0.3">
      <c r="B399" s="89" t="s">
        <v>2450</v>
      </c>
      <c r="C399" s="128">
        <v>1</v>
      </c>
      <c r="E399" s="129">
        <v>3.7499999999999999E-2</v>
      </c>
    </row>
    <row r="400" spans="2:53" x14ac:dyDescent="0.3">
      <c r="C400" s="128">
        <v>2</v>
      </c>
      <c r="E400" s="129">
        <v>7.2190000000000004E-2</v>
      </c>
    </row>
    <row r="401" spans="2:6" x14ac:dyDescent="0.3">
      <c r="B401" s="72"/>
      <c r="C401" s="73">
        <v>3</v>
      </c>
      <c r="D401" s="72"/>
      <c r="E401" s="129">
        <v>6.6769999999999996E-2</v>
      </c>
      <c r="F401" s="72"/>
    </row>
    <row r="402" spans="2:6" x14ac:dyDescent="0.3">
      <c r="B402" s="72"/>
      <c r="C402" s="73">
        <v>4</v>
      </c>
      <c r="D402" s="72"/>
      <c r="E402" s="129">
        <v>6.1769999999999999E-2</v>
      </c>
      <c r="F402" s="72"/>
    </row>
    <row r="403" spans="2:6" x14ac:dyDescent="0.3">
      <c r="B403" s="72"/>
      <c r="C403" s="73">
        <v>5</v>
      </c>
      <c r="D403" s="72"/>
      <c r="E403" s="129">
        <v>5.713E-2</v>
      </c>
      <c r="F403" s="72"/>
    </row>
    <row r="404" spans="2:6" x14ac:dyDescent="0.3">
      <c r="B404" s="72"/>
      <c r="C404" s="73">
        <v>6</v>
      </c>
      <c r="D404" s="72"/>
      <c r="E404" s="129">
        <v>5.2850000000000001E-2</v>
      </c>
      <c r="F404" s="72"/>
    </row>
    <row r="405" spans="2:6" x14ac:dyDescent="0.3">
      <c r="B405" s="72"/>
      <c r="C405" s="73">
        <v>7</v>
      </c>
      <c r="D405" s="72"/>
      <c r="E405" s="129">
        <v>4.888E-2</v>
      </c>
      <c r="F405" s="72"/>
    </row>
    <row r="406" spans="2:6" x14ac:dyDescent="0.3">
      <c r="B406" s="72"/>
      <c r="C406" s="73">
        <v>8</v>
      </c>
      <c r="D406" s="72"/>
      <c r="E406" s="129">
        <v>4.5220000000000003E-2</v>
      </c>
      <c r="F406" s="72"/>
    </row>
    <row r="407" spans="2:6" x14ac:dyDescent="0.3">
      <c r="B407" s="72"/>
      <c r="C407" s="73">
        <v>9</v>
      </c>
      <c r="D407" s="72"/>
      <c r="E407" s="129">
        <v>4.462E-2</v>
      </c>
      <c r="F407" s="72"/>
    </row>
    <row r="408" spans="2:6" x14ac:dyDescent="0.3">
      <c r="B408" s="72"/>
      <c r="C408" s="73">
        <v>10</v>
      </c>
      <c r="D408" s="72"/>
      <c r="E408" s="129">
        <v>4.4609999999999997E-2</v>
      </c>
      <c r="F408" s="72"/>
    </row>
    <row r="409" spans="2:6" x14ac:dyDescent="0.3">
      <c r="B409" s="72"/>
      <c r="C409" s="73">
        <v>11</v>
      </c>
      <c r="D409" s="72"/>
      <c r="E409" s="129">
        <v>4.462E-2</v>
      </c>
      <c r="F409" s="72"/>
    </row>
    <row r="410" spans="2:6" x14ac:dyDescent="0.3">
      <c r="B410" s="72"/>
      <c r="C410" s="73">
        <v>12</v>
      </c>
      <c r="D410" s="72"/>
      <c r="E410" s="129">
        <v>4.4609999999999997E-2</v>
      </c>
      <c r="F410" s="72"/>
    </row>
    <row r="411" spans="2:6" x14ac:dyDescent="0.3">
      <c r="B411" s="72"/>
      <c r="C411" s="73">
        <v>13</v>
      </c>
      <c r="D411" s="72"/>
      <c r="E411" s="129">
        <v>4.462E-2</v>
      </c>
      <c r="F411" s="72"/>
    </row>
    <row r="412" spans="2:6" x14ac:dyDescent="0.3">
      <c r="B412" s="72"/>
      <c r="C412" s="73">
        <v>14</v>
      </c>
      <c r="D412" s="72"/>
      <c r="E412" s="129">
        <v>4.4609999999999997E-2</v>
      </c>
      <c r="F412" s="72"/>
    </row>
    <row r="413" spans="2:6" x14ac:dyDescent="0.3">
      <c r="B413" s="72"/>
      <c r="C413" s="73">
        <v>15</v>
      </c>
      <c r="D413" s="72"/>
      <c r="E413" s="129">
        <v>4.462E-2</v>
      </c>
      <c r="F413" s="72"/>
    </row>
    <row r="414" spans="2:6" x14ac:dyDescent="0.3">
      <c r="B414" s="72"/>
      <c r="C414" s="73">
        <v>16</v>
      </c>
      <c r="D414" s="72"/>
      <c r="E414" s="129">
        <v>4.4609999999999997E-2</v>
      </c>
      <c r="F414" s="72"/>
    </row>
    <row r="415" spans="2:6" x14ac:dyDescent="0.3">
      <c r="B415" s="72"/>
      <c r="C415" s="73">
        <v>17</v>
      </c>
      <c r="D415" s="72"/>
      <c r="E415" s="129">
        <v>4.462E-2</v>
      </c>
      <c r="F415" s="72"/>
    </row>
    <row r="416" spans="2:6" x14ac:dyDescent="0.3">
      <c r="B416" s="72"/>
      <c r="C416" s="73">
        <v>18</v>
      </c>
      <c r="D416" s="72"/>
      <c r="E416" s="129">
        <v>4.4609999999999997E-2</v>
      </c>
      <c r="F416" s="72"/>
    </row>
    <row r="417" spans="2:6" x14ac:dyDescent="0.3">
      <c r="B417" s="72"/>
      <c r="C417" s="73">
        <v>19</v>
      </c>
      <c r="D417" s="72"/>
      <c r="E417" s="129">
        <v>4.462E-2</v>
      </c>
      <c r="F417" s="72"/>
    </row>
    <row r="418" spans="2:6" x14ac:dyDescent="0.3">
      <c r="B418" s="72"/>
      <c r="C418" s="73">
        <v>20</v>
      </c>
      <c r="D418" s="72"/>
      <c r="E418" s="129">
        <v>4.4609999999999997E-2</v>
      </c>
      <c r="F418" s="72"/>
    </row>
    <row r="419" spans="2:6" x14ac:dyDescent="0.3">
      <c r="B419" s="72"/>
      <c r="C419" s="73">
        <v>21</v>
      </c>
      <c r="D419" s="72"/>
      <c r="E419" s="129">
        <v>2.231E-2</v>
      </c>
      <c r="F419" s="72"/>
    </row>
    <row r="420" spans="2:6" x14ac:dyDescent="0.3">
      <c r="B420" s="72"/>
      <c r="C420" s="73">
        <v>22</v>
      </c>
      <c r="D420" s="72"/>
      <c r="E420" s="129">
        <v>0</v>
      </c>
      <c r="F420" s="72"/>
    </row>
  </sheetData>
  <conditionalFormatting sqref="E125">
    <cfRule type="cellIs" dxfId="1199" priority="540" operator="equal">
      <formula>0</formula>
    </cfRule>
  </conditionalFormatting>
  <conditionalFormatting sqref="E136">
    <cfRule type="cellIs" dxfId="1198" priority="600" operator="equal">
      <formula>0</formula>
    </cfRule>
  </conditionalFormatting>
  <conditionalFormatting sqref="E147">
    <cfRule type="cellIs" dxfId="1197" priority="599" operator="equal">
      <formula>0</formula>
    </cfRule>
  </conditionalFormatting>
  <conditionalFormatting sqref="E158">
    <cfRule type="cellIs" dxfId="1196" priority="598" operator="equal">
      <formula>0</formula>
    </cfRule>
  </conditionalFormatting>
  <conditionalFormatting sqref="E169">
    <cfRule type="cellIs" dxfId="1195" priority="583" operator="equal">
      <formula>0</formula>
    </cfRule>
  </conditionalFormatting>
  <conditionalFormatting sqref="E180">
    <cfRule type="cellIs" dxfId="1194" priority="525" operator="equal">
      <formula>0</formula>
    </cfRule>
  </conditionalFormatting>
  <conditionalFormatting sqref="E191">
    <cfRule type="cellIs" dxfId="1193" priority="510" operator="equal">
      <formula>0</formula>
    </cfRule>
  </conditionalFormatting>
  <conditionalFormatting sqref="E202">
    <cfRule type="cellIs" dxfId="1192" priority="496" operator="equal">
      <formula>0</formula>
    </cfRule>
  </conditionalFormatting>
  <conditionalFormatting sqref="E213">
    <cfRule type="cellIs" dxfId="1191" priority="482" operator="equal">
      <formula>0</formula>
    </cfRule>
  </conditionalFormatting>
  <conditionalFormatting sqref="E224">
    <cfRule type="cellIs" dxfId="1190" priority="468" operator="equal">
      <formula>0</formula>
    </cfRule>
  </conditionalFormatting>
  <conditionalFormatting sqref="E235">
    <cfRule type="cellIs" dxfId="1189" priority="454" operator="equal">
      <formula>0</formula>
    </cfRule>
  </conditionalFormatting>
  <conditionalFormatting sqref="E246">
    <cfRule type="cellIs" dxfId="1188" priority="440" operator="equal">
      <formula>0</formula>
    </cfRule>
  </conditionalFormatting>
  <conditionalFormatting sqref="E257">
    <cfRule type="cellIs" dxfId="1187" priority="427" operator="equal">
      <formula>0</formula>
    </cfRule>
  </conditionalFormatting>
  <conditionalFormatting sqref="E268">
    <cfRule type="cellIs" dxfId="1186" priority="412" operator="equal">
      <formula>0</formula>
    </cfRule>
  </conditionalFormatting>
  <conditionalFormatting sqref="E279">
    <cfRule type="cellIs" dxfId="1185" priority="398" operator="equal">
      <formula>0</formula>
    </cfRule>
  </conditionalFormatting>
  <conditionalFormatting sqref="E290">
    <cfRule type="cellIs" dxfId="1184" priority="360" operator="equal">
      <formula>0</formula>
    </cfRule>
  </conditionalFormatting>
  <conditionalFormatting sqref="E301">
    <cfRule type="cellIs" dxfId="1183" priority="344" operator="equal">
      <formula>0</formula>
    </cfRule>
  </conditionalFormatting>
  <conditionalFormatting sqref="E312">
    <cfRule type="cellIs" dxfId="1182" priority="294" operator="equal">
      <formula>0</formula>
    </cfRule>
  </conditionalFormatting>
  <conditionalFormatting sqref="E323">
    <cfRule type="cellIs" dxfId="1181" priority="258" operator="equal">
      <formula>0</formula>
    </cfRule>
  </conditionalFormatting>
  <conditionalFormatting sqref="E334">
    <cfRule type="cellIs" dxfId="1180" priority="220" operator="equal">
      <formula>0</formula>
    </cfRule>
  </conditionalFormatting>
  <conditionalFormatting sqref="E345">
    <cfRule type="cellIs" dxfId="1179" priority="200" operator="equal">
      <formula>0</formula>
    </cfRule>
  </conditionalFormatting>
  <conditionalFormatting sqref="E356">
    <cfRule type="cellIs" dxfId="1178" priority="138" operator="equal">
      <formula>0</formula>
    </cfRule>
  </conditionalFormatting>
  <conditionalFormatting sqref="E367">
    <cfRule type="cellIs" dxfId="1177" priority="94" operator="equal">
      <formula>0</formula>
    </cfRule>
  </conditionalFormatting>
  <conditionalFormatting sqref="E378">
    <cfRule type="cellIs" dxfId="1176" priority="48" operator="equal">
      <formula>0</formula>
    </cfRule>
  </conditionalFormatting>
  <conditionalFormatting sqref="E389">
    <cfRule type="cellIs" dxfId="1175" priority="24" operator="equal">
      <formula>0</formula>
    </cfRule>
  </conditionalFormatting>
  <conditionalFormatting sqref="G125">
    <cfRule type="cellIs" dxfId="1174" priority="539" operator="equal">
      <formula>0</formula>
    </cfRule>
  </conditionalFormatting>
  <conditionalFormatting sqref="G136">
    <cfRule type="cellIs" dxfId="1173" priority="554" operator="equal">
      <formula>0</formula>
    </cfRule>
  </conditionalFormatting>
  <conditionalFormatting sqref="G147">
    <cfRule type="cellIs" dxfId="1172" priority="555" operator="equal">
      <formula>0</formula>
    </cfRule>
  </conditionalFormatting>
  <conditionalFormatting sqref="G158">
    <cfRule type="cellIs" dxfId="1171" priority="597" operator="equal">
      <formula>0</formula>
    </cfRule>
  </conditionalFormatting>
  <conditionalFormatting sqref="G169">
    <cfRule type="cellIs" dxfId="1170" priority="582" operator="equal">
      <formula>0</formula>
    </cfRule>
  </conditionalFormatting>
  <conditionalFormatting sqref="G180">
    <cfRule type="cellIs" dxfId="1169" priority="524" operator="equal">
      <formula>0</formula>
    </cfRule>
  </conditionalFormatting>
  <conditionalFormatting sqref="G191">
    <cfRule type="cellIs" dxfId="1168" priority="509" operator="equal">
      <formula>0</formula>
    </cfRule>
  </conditionalFormatting>
  <conditionalFormatting sqref="G202">
    <cfRule type="cellIs" dxfId="1167" priority="495" operator="equal">
      <formula>0</formula>
    </cfRule>
  </conditionalFormatting>
  <conditionalFormatting sqref="G213">
    <cfRule type="cellIs" dxfId="1166" priority="481" operator="equal">
      <formula>0</formula>
    </cfRule>
  </conditionalFormatting>
  <conditionalFormatting sqref="G224">
    <cfRule type="cellIs" dxfId="1165" priority="467" operator="equal">
      <formula>0</formula>
    </cfRule>
  </conditionalFormatting>
  <conditionalFormatting sqref="G235">
    <cfRule type="cellIs" dxfId="1164" priority="453" operator="equal">
      <formula>0</formula>
    </cfRule>
  </conditionalFormatting>
  <conditionalFormatting sqref="G246">
    <cfRule type="cellIs" dxfId="1163" priority="439" operator="equal">
      <formula>0</formula>
    </cfRule>
  </conditionalFormatting>
  <conditionalFormatting sqref="G257">
    <cfRule type="cellIs" dxfId="1162" priority="426" operator="equal">
      <formula>0</formula>
    </cfRule>
  </conditionalFormatting>
  <conditionalFormatting sqref="G268">
    <cfRule type="cellIs" dxfId="1161" priority="411" operator="equal">
      <formula>0</formula>
    </cfRule>
  </conditionalFormatting>
  <conditionalFormatting sqref="G279">
    <cfRule type="cellIs" dxfId="1160" priority="397" operator="equal">
      <formula>0</formula>
    </cfRule>
  </conditionalFormatting>
  <conditionalFormatting sqref="G290">
    <cfRule type="cellIs" dxfId="1159" priority="359" operator="equal">
      <formula>0</formula>
    </cfRule>
  </conditionalFormatting>
  <conditionalFormatting sqref="G301">
    <cfRule type="cellIs" dxfId="1158" priority="343" operator="equal">
      <formula>0</formula>
    </cfRule>
  </conditionalFormatting>
  <conditionalFormatting sqref="G312">
    <cfRule type="cellIs" dxfId="1157" priority="293" operator="equal">
      <formula>0</formula>
    </cfRule>
  </conditionalFormatting>
  <conditionalFormatting sqref="G323">
    <cfRule type="cellIs" dxfId="1156" priority="257" operator="equal">
      <formula>0</formula>
    </cfRule>
  </conditionalFormatting>
  <conditionalFormatting sqref="G334">
    <cfRule type="cellIs" dxfId="1155" priority="219" operator="equal">
      <formula>0</formula>
    </cfRule>
  </conditionalFormatting>
  <conditionalFormatting sqref="G345">
    <cfRule type="cellIs" dxfId="1154" priority="199" operator="equal">
      <formula>0</formula>
    </cfRule>
  </conditionalFormatting>
  <conditionalFormatting sqref="G356">
    <cfRule type="cellIs" dxfId="1153" priority="137" operator="equal">
      <formula>0</formula>
    </cfRule>
  </conditionalFormatting>
  <conditionalFormatting sqref="G367">
    <cfRule type="cellIs" dxfId="1152" priority="93" operator="equal">
      <formula>0</formula>
    </cfRule>
  </conditionalFormatting>
  <conditionalFormatting sqref="G378">
    <cfRule type="cellIs" dxfId="1151" priority="47" operator="equal">
      <formula>0</formula>
    </cfRule>
  </conditionalFormatting>
  <conditionalFormatting sqref="G389">
    <cfRule type="cellIs" dxfId="1150" priority="23" operator="equal">
      <formula>0</formula>
    </cfRule>
  </conditionalFormatting>
  <conditionalFormatting sqref="I125">
    <cfRule type="cellIs" dxfId="1149" priority="538" operator="equal">
      <formula>0</formula>
    </cfRule>
  </conditionalFormatting>
  <conditionalFormatting sqref="I136">
    <cfRule type="cellIs" dxfId="1148" priority="553" operator="equal">
      <formula>0</formula>
    </cfRule>
  </conditionalFormatting>
  <conditionalFormatting sqref="I147">
    <cfRule type="cellIs" dxfId="1147" priority="568" operator="equal">
      <formula>0</formula>
    </cfRule>
  </conditionalFormatting>
  <conditionalFormatting sqref="I158">
    <cfRule type="cellIs" dxfId="1146" priority="596" operator="equal">
      <formula>0</formula>
    </cfRule>
  </conditionalFormatting>
  <conditionalFormatting sqref="I169">
    <cfRule type="cellIs" dxfId="1145" priority="581" operator="equal">
      <formula>0</formula>
    </cfRule>
  </conditionalFormatting>
  <conditionalFormatting sqref="I180">
    <cfRule type="cellIs" dxfId="1144" priority="523" operator="equal">
      <formula>0</formula>
    </cfRule>
  </conditionalFormatting>
  <conditionalFormatting sqref="I191">
    <cfRule type="cellIs" dxfId="1143" priority="508" operator="equal">
      <formula>0</formula>
    </cfRule>
  </conditionalFormatting>
  <conditionalFormatting sqref="I202">
    <cfRule type="cellIs" dxfId="1142" priority="494" operator="equal">
      <formula>0</formula>
    </cfRule>
  </conditionalFormatting>
  <conditionalFormatting sqref="I213">
    <cfRule type="cellIs" dxfId="1141" priority="480" operator="equal">
      <formula>0</formula>
    </cfRule>
  </conditionalFormatting>
  <conditionalFormatting sqref="I224">
    <cfRule type="cellIs" dxfId="1140" priority="466" operator="equal">
      <formula>0</formula>
    </cfRule>
  </conditionalFormatting>
  <conditionalFormatting sqref="I235">
    <cfRule type="cellIs" dxfId="1139" priority="452" operator="equal">
      <formula>0</formula>
    </cfRule>
  </conditionalFormatting>
  <conditionalFormatting sqref="I246">
    <cfRule type="cellIs" dxfId="1138" priority="438" operator="equal">
      <formula>0</formula>
    </cfRule>
  </conditionalFormatting>
  <conditionalFormatting sqref="I257">
    <cfRule type="cellIs" dxfId="1137" priority="425" operator="equal">
      <formula>0</formula>
    </cfRule>
  </conditionalFormatting>
  <conditionalFormatting sqref="I268">
    <cfRule type="cellIs" dxfId="1136" priority="410" operator="equal">
      <formula>0</formula>
    </cfRule>
  </conditionalFormatting>
  <conditionalFormatting sqref="I279">
    <cfRule type="cellIs" dxfId="1135" priority="396" operator="equal">
      <formula>0</formula>
    </cfRule>
  </conditionalFormatting>
  <conditionalFormatting sqref="I290">
    <cfRule type="cellIs" dxfId="1134" priority="358" operator="equal">
      <formula>0</formula>
    </cfRule>
  </conditionalFormatting>
  <conditionalFormatting sqref="I301">
    <cfRule type="cellIs" dxfId="1133" priority="342" operator="equal">
      <formula>0</formula>
    </cfRule>
  </conditionalFormatting>
  <conditionalFormatting sqref="I312">
    <cfRule type="cellIs" dxfId="1132" priority="292" operator="equal">
      <formula>0</formula>
    </cfRule>
  </conditionalFormatting>
  <conditionalFormatting sqref="I323">
    <cfRule type="cellIs" dxfId="1131" priority="256" operator="equal">
      <formula>0</formula>
    </cfRule>
  </conditionalFormatting>
  <conditionalFormatting sqref="I334">
    <cfRule type="cellIs" dxfId="1130" priority="218" operator="equal">
      <formula>0</formula>
    </cfRule>
  </conditionalFormatting>
  <conditionalFormatting sqref="I345">
    <cfRule type="cellIs" dxfId="1129" priority="198" operator="equal">
      <formula>0</formula>
    </cfRule>
  </conditionalFormatting>
  <conditionalFormatting sqref="I356">
    <cfRule type="cellIs" dxfId="1128" priority="136" operator="equal">
      <formula>0</formula>
    </cfRule>
  </conditionalFormatting>
  <conditionalFormatting sqref="I367">
    <cfRule type="cellIs" dxfId="1127" priority="92" operator="equal">
      <formula>0</formula>
    </cfRule>
  </conditionalFormatting>
  <conditionalFormatting sqref="I378">
    <cfRule type="cellIs" dxfId="1126" priority="46" operator="equal">
      <formula>0</formula>
    </cfRule>
  </conditionalFormatting>
  <conditionalFormatting sqref="I389">
    <cfRule type="cellIs" dxfId="1125" priority="22" operator="equal">
      <formula>0</formula>
    </cfRule>
  </conditionalFormatting>
  <conditionalFormatting sqref="K125">
    <cfRule type="cellIs" dxfId="1124" priority="537" operator="equal">
      <formula>0</formula>
    </cfRule>
  </conditionalFormatting>
  <conditionalFormatting sqref="K136">
    <cfRule type="cellIs" dxfId="1123" priority="552" operator="equal">
      <formula>0</formula>
    </cfRule>
  </conditionalFormatting>
  <conditionalFormatting sqref="K147">
    <cfRule type="cellIs" dxfId="1122" priority="567" operator="equal">
      <formula>0</formula>
    </cfRule>
  </conditionalFormatting>
  <conditionalFormatting sqref="K158">
    <cfRule type="cellIs" dxfId="1121" priority="594" operator="equal">
      <formula>0</formula>
    </cfRule>
  </conditionalFormatting>
  <conditionalFormatting sqref="K169">
    <cfRule type="cellIs" dxfId="1120" priority="580" operator="equal">
      <formula>0</formula>
    </cfRule>
  </conditionalFormatting>
  <conditionalFormatting sqref="K180">
    <cfRule type="cellIs" dxfId="1119" priority="522" operator="equal">
      <formula>0</formula>
    </cfRule>
  </conditionalFormatting>
  <conditionalFormatting sqref="K191">
    <cfRule type="cellIs" dxfId="1118" priority="507" operator="equal">
      <formula>0</formula>
    </cfRule>
  </conditionalFormatting>
  <conditionalFormatting sqref="K202">
    <cfRule type="cellIs" dxfId="1117" priority="493" operator="equal">
      <formula>0</formula>
    </cfRule>
  </conditionalFormatting>
  <conditionalFormatting sqref="K213">
    <cfRule type="cellIs" dxfId="1116" priority="479" operator="equal">
      <formula>0</formula>
    </cfRule>
  </conditionalFormatting>
  <conditionalFormatting sqref="K224">
    <cfRule type="cellIs" dxfId="1115" priority="465" operator="equal">
      <formula>0</formula>
    </cfRule>
  </conditionalFormatting>
  <conditionalFormatting sqref="K235">
    <cfRule type="cellIs" dxfId="1114" priority="451" operator="equal">
      <formula>0</formula>
    </cfRule>
  </conditionalFormatting>
  <conditionalFormatting sqref="K246">
    <cfRule type="cellIs" dxfId="1113" priority="437" operator="equal">
      <formula>0</formula>
    </cfRule>
  </conditionalFormatting>
  <conditionalFormatting sqref="K257">
    <cfRule type="cellIs" dxfId="1112" priority="424" operator="equal">
      <formula>0</formula>
    </cfRule>
  </conditionalFormatting>
  <conditionalFormatting sqref="K268">
    <cfRule type="cellIs" dxfId="1111" priority="409" operator="equal">
      <formula>0</formula>
    </cfRule>
  </conditionalFormatting>
  <conditionalFormatting sqref="K279">
    <cfRule type="cellIs" dxfId="1110" priority="395" operator="equal">
      <formula>0</formula>
    </cfRule>
  </conditionalFormatting>
  <conditionalFormatting sqref="K290">
    <cfRule type="cellIs" dxfId="1109" priority="357" operator="equal">
      <formula>0</formula>
    </cfRule>
  </conditionalFormatting>
  <conditionalFormatting sqref="K301">
    <cfRule type="cellIs" dxfId="1108" priority="341" operator="equal">
      <formula>0</formula>
    </cfRule>
  </conditionalFormatting>
  <conditionalFormatting sqref="K312">
    <cfRule type="cellIs" dxfId="1107" priority="291" operator="equal">
      <formula>0</formula>
    </cfRule>
  </conditionalFormatting>
  <conditionalFormatting sqref="K323">
    <cfRule type="cellIs" dxfId="1106" priority="255" operator="equal">
      <formula>0</formula>
    </cfRule>
  </conditionalFormatting>
  <conditionalFormatting sqref="K334">
    <cfRule type="cellIs" dxfId="1105" priority="217" operator="equal">
      <formula>0</formula>
    </cfRule>
  </conditionalFormatting>
  <conditionalFormatting sqref="K345">
    <cfRule type="cellIs" dxfId="1104" priority="197" operator="equal">
      <formula>0</formula>
    </cfRule>
  </conditionalFormatting>
  <conditionalFormatting sqref="K356">
    <cfRule type="cellIs" dxfId="1103" priority="135" operator="equal">
      <formula>0</formula>
    </cfRule>
  </conditionalFormatting>
  <conditionalFormatting sqref="K367">
    <cfRule type="cellIs" dxfId="1102" priority="91" operator="equal">
      <formula>0</formula>
    </cfRule>
  </conditionalFormatting>
  <conditionalFormatting sqref="K378">
    <cfRule type="cellIs" dxfId="1101" priority="45" operator="equal">
      <formula>0</formula>
    </cfRule>
  </conditionalFormatting>
  <conditionalFormatting sqref="K389">
    <cfRule type="cellIs" dxfId="1100" priority="21" operator="equal">
      <formula>0</formula>
    </cfRule>
  </conditionalFormatting>
  <conditionalFormatting sqref="M125">
    <cfRule type="cellIs" dxfId="1099" priority="536" operator="equal">
      <formula>0</formula>
    </cfRule>
  </conditionalFormatting>
  <conditionalFormatting sqref="M136">
    <cfRule type="cellIs" dxfId="1098" priority="551" operator="equal">
      <formula>0</formula>
    </cfRule>
  </conditionalFormatting>
  <conditionalFormatting sqref="M147">
    <cfRule type="cellIs" dxfId="1097" priority="566" operator="equal">
      <formula>0</formula>
    </cfRule>
  </conditionalFormatting>
  <conditionalFormatting sqref="M158">
    <cfRule type="cellIs" dxfId="1096" priority="595" operator="equal">
      <formula>0</formula>
    </cfRule>
  </conditionalFormatting>
  <conditionalFormatting sqref="M169">
    <cfRule type="cellIs" dxfId="1095" priority="579" operator="equal">
      <formula>0</formula>
    </cfRule>
  </conditionalFormatting>
  <conditionalFormatting sqref="M180">
    <cfRule type="cellIs" dxfId="1094" priority="521" operator="equal">
      <formula>0</formula>
    </cfRule>
  </conditionalFormatting>
  <conditionalFormatting sqref="M191">
    <cfRule type="cellIs" dxfId="1093" priority="506" operator="equal">
      <formula>0</formula>
    </cfRule>
  </conditionalFormatting>
  <conditionalFormatting sqref="M202">
    <cfRule type="cellIs" dxfId="1092" priority="492" operator="equal">
      <formula>0</formula>
    </cfRule>
  </conditionalFormatting>
  <conditionalFormatting sqref="M213">
    <cfRule type="cellIs" dxfId="1091" priority="478" operator="equal">
      <formula>0</formula>
    </cfRule>
  </conditionalFormatting>
  <conditionalFormatting sqref="M224">
    <cfRule type="cellIs" dxfId="1090" priority="464" operator="equal">
      <formula>0</formula>
    </cfRule>
  </conditionalFormatting>
  <conditionalFormatting sqref="M235">
    <cfRule type="cellIs" dxfId="1089" priority="450" operator="equal">
      <formula>0</formula>
    </cfRule>
  </conditionalFormatting>
  <conditionalFormatting sqref="M246">
    <cfRule type="cellIs" dxfId="1088" priority="436" operator="equal">
      <formula>0</formula>
    </cfRule>
  </conditionalFormatting>
  <conditionalFormatting sqref="M257">
    <cfRule type="cellIs" dxfId="1087" priority="423" operator="equal">
      <formula>0</formula>
    </cfRule>
  </conditionalFormatting>
  <conditionalFormatting sqref="M268">
    <cfRule type="cellIs" dxfId="1086" priority="408" operator="equal">
      <formula>0</formula>
    </cfRule>
  </conditionalFormatting>
  <conditionalFormatting sqref="M279">
    <cfRule type="cellIs" dxfId="1085" priority="394" operator="equal">
      <formula>0</formula>
    </cfRule>
  </conditionalFormatting>
  <conditionalFormatting sqref="M290">
    <cfRule type="cellIs" dxfId="1084" priority="356" operator="equal">
      <formula>0</formula>
    </cfRule>
  </conditionalFormatting>
  <conditionalFormatting sqref="M301">
    <cfRule type="cellIs" dxfId="1083" priority="340" operator="equal">
      <formula>0</formula>
    </cfRule>
  </conditionalFormatting>
  <conditionalFormatting sqref="M312">
    <cfRule type="cellIs" dxfId="1082" priority="290" operator="equal">
      <formula>0</formula>
    </cfRule>
  </conditionalFormatting>
  <conditionalFormatting sqref="M323">
    <cfRule type="cellIs" dxfId="1081" priority="254" operator="equal">
      <formula>0</formula>
    </cfRule>
  </conditionalFormatting>
  <conditionalFormatting sqref="M334">
    <cfRule type="cellIs" dxfId="1080" priority="216" operator="equal">
      <formula>0</formula>
    </cfRule>
  </conditionalFormatting>
  <conditionalFormatting sqref="M345">
    <cfRule type="cellIs" dxfId="1079" priority="196" operator="equal">
      <formula>0</formula>
    </cfRule>
  </conditionalFormatting>
  <conditionalFormatting sqref="M356">
    <cfRule type="cellIs" dxfId="1078" priority="134" operator="equal">
      <formula>0</formula>
    </cfRule>
  </conditionalFormatting>
  <conditionalFormatting sqref="M367">
    <cfRule type="cellIs" dxfId="1077" priority="90" operator="equal">
      <formula>0</formula>
    </cfRule>
  </conditionalFormatting>
  <conditionalFormatting sqref="M378">
    <cfRule type="cellIs" dxfId="1076" priority="44" operator="equal">
      <formula>0</formula>
    </cfRule>
  </conditionalFormatting>
  <conditionalFormatting sqref="M389">
    <cfRule type="cellIs" dxfId="1075" priority="20" operator="equal">
      <formula>0</formula>
    </cfRule>
  </conditionalFormatting>
  <conditionalFormatting sqref="O125">
    <cfRule type="cellIs" dxfId="1074" priority="535" operator="equal">
      <formula>0</formula>
    </cfRule>
  </conditionalFormatting>
  <conditionalFormatting sqref="O136">
    <cfRule type="cellIs" dxfId="1073" priority="550" operator="equal">
      <formula>0</formula>
    </cfRule>
  </conditionalFormatting>
  <conditionalFormatting sqref="O147">
    <cfRule type="cellIs" dxfId="1072" priority="565" operator="equal">
      <formula>0</formula>
    </cfRule>
  </conditionalFormatting>
  <conditionalFormatting sqref="O158">
    <cfRule type="cellIs" dxfId="1071" priority="593" operator="equal">
      <formula>0</formula>
    </cfRule>
  </conditionalFormatting>
  <conditionalFormatting sqref="O169">
    <cfRule type="cellIs" dxfId="1070" priority="578" operator="equal">
      <formula>0</formula>
    </cfRule>
  </conditionalFormatting>
  <conditionalFormatting sqref="O180">
    <cfRule type="cellIs" dxfId="1069" priority="520" operator="equal">
      <formula>0</formula>
    </cfRule>
  </conditionalFormatting>
  <conditionalFormatting sqref="O191">
    <cfRule type="cellIs" dxfId="1068" priority="384" operator="equal">
      <formula>0</formula>
    </cfRule>
  </conditionalFormatting>
  <conditionalFormatting sqref="O202">
    <cfRule type="cellIs" dxfId="1067" priority="383" operator="equal">
      <formula>0</formula>
    </cfRule>
  </conditionalFormatting>
  <conditionalFormatting sqref="O213">
    <cfRule type="cellIs" dxfId="1066" priority="382" operator="equal">
      <formula>0</formula>
    </cfRule>
  </conditionalFormatting>
  <conditionalFormatting sqref="O224">
    <cfRule type="cellIs" dxfId="1065" priority="381" operator="equal">
      <formula>0</formula>
    </cfRule>
  </conditionalFormatting>
  <conditionalFormatting sqref="O235">
    <cfRule type="cellIs" dxfId="1064" priority="380" operator="equal">
      <formula>0</formula>
    </cfRule>
  </conditionalFormatting>
  <conditionalFormatting sqref="O246">
    <cfRule type="cellIs" dxfId="1063" priority="379" operator="equal">
      <formula>0</formula>
    </cfRule>
  </conditionalFormatting>
  <conditionalFormatting sqref="O257">
    <cfRule type="cellIs" dxfId="1062" priority="378" operator="equal">
      <formula>0</formula>
    </cfRule>
  </conditionalFormatting>
  <conditionalFormatting sqref="O268">
    <cfRule type="cellIs" dxfId="1061" priority="377" operator="equal">
      <formula>0</formula>
    </cfRule>
  </conditionalFormatting>
  <conditionalFormatting sqref="O279">
    <cfRule type="cellIs" dxfId="1060" priority="376" operator="equal">
      <formula>0</formula>
    </cfRule>
  </conditionalFormatting>
  <conditionalFormatting sqref="O290">
    <cfRule type="cellIs" dxfId="1059" priority="346" operator="equal">
      <formula>0</formula>
    </cfRule>
  </conditionalFormatting>
  <conditionalFormatting sqref="O301">
    <cfRule type="cellIs" dxfId="1058" priority="330" operator="equal">
      <formula>0</formula>
    </cfRule>
  </conditionalFormatting>
  <conditionalFormatting sqref="O312">
    <cfRule type="cellIs" dxfId="1057" priority="280" operator="equal">
      <formula>0</formula>
    </cfRule>
  </conditionalFormatting>
  <conditionalFormatting sqref="O323">
    <cfRule type="cellIs" dxfId="1056" priority="244" operator="equal">
      <formula>0</formula>
    </cfRule>
  </conditionalFormatting>
  <conditionalFormatting sqref="O334">
    <cfRule type="cellIs" dxfId="1055" priority="206" operator="equal">
      <formula>0</formula>
    </cfRule>
  </conditionalFormatting>
  <conditionalFormatting sqref="O345">
    <cfRule type="cellIs" dxfId="1054" priority="186" operator="equal">
      <formula>0</formula>
    </cfRule>
  </conditionalFormatting>
  <conditionalFormatting sqref="O356">
    <cfRule type="cellIs" dxfId="1053" priority="124" operator="equal">
      <formula>0</formula>
    </cfRule>
  </conditionalFormatting>
  <conditionalFormatting sqref="O367">
    <cfRule type="cellIs" dxfId="1052" priority="80" operator="equal">
      <formula>0</formula>
    </cfRule>
  </conditionalFormatting>
  <conditionalFormatting sqref="O378">
    <cfRule type="cellIs" dxfId="1051" priority="34" operator="equal">
      <formula>0</formula>
    </cfRule>
  </conditionalFormatting>
  <conditionalFormatting sqref="O389">
    <cfRule type="cellIs" dxfId="1050" priority="10" operator="equal">
      <formula>0</formula>
    </cfRule>
  </conditionalFormatting>
  <conditionalFormatting sqref="Q125">
    <cfRule type="cellIs" dxfId="1049" priority="534" operator="equal">
      <formula>0</formula>
    </cfRule>
  </conditionalFormatting>
  <conditionalFormatting sqref="Q136">
    <cfRule type="cellIs" dxfId="1048" priority="549" operator="equal">
      <formula>0</formula>
    </cfRule>
  </conditionalFormatting>
  <conditionalFormatting sqref="Q147">
    <cfRule type="cellIs" dxfId="1047" priority="564" operator="equal">
      <formula>0</formula>
    </cfRule>
  </conditionalFormatting>
  <conditionalFormatting sqref="Q158">
    <cfRule type="cellIs" dxfId="1046" priority="592" operator="equal">
      <formula>0</formula>
    </cfRule>
  </conditionalFormatting>
  <conditionalFormatting sqref="Q169">
    <cfRule type="cellIs" dxfId="1045" priority="577" operator="equal">
      <formula>0</formula>
    </cfRule>
  </conditionalFormatting>
  <conditionalFormatting sqref="Q180">
    <cfRule type="cellIs" dxfId="1044" priority="519" operator="equal">
      <formula>0</formula>
    </cfRule>
  </conditionalFormatting>
  <conditionalFormatting sqref="Q191">
    <cfRule type="cellIs" dxfId="1043" priority="505" operator="equal">
      <formula>0</formula>
    </cfRule>
  </conditionalFormatting>
  <conditionalFormatting sqref="Q202">
    <cfRule type="cellIs" dxfId="1042" priority="491" operator="equal">
      <formula>0</formula>
    </cfRule>
  </conditionalFormatting>
  <conditionalFormatting sqref="Q213">
    <cfRule type="cellIs" dxfId="1041" priority="477" operator="equal">
      <formula>0</formula>
    </cfRule>
  </conditionalFormatting>
  <conditionalFormatting sqref="Q224">
    <cfRule type="cellIs" dxfId="1040" priority="463" operator="equal">
      <formula>0</formula>
    </cfRule>
  </conditionalFormatting>
  <conditionalFormatting sqref="Q235">
    <cfRule type="cellIs" dxfId="1039" priority="449" operator="equal">
      <formula>0</formula>
    </cfRule>
  </conditionalFormatting>
  <conditionalFormatting sqref="Q246">
    <cfRule type="cellIs" dxfId="1038" priority="435" operator="equal">
      <formula>0</formula>
    </cfRule>
  </conditionalFormatting>
  <conditionalFormatting sqref="Q257">
    <cfRule type="cellIs" dxfId="1037" priority="422" operator="equal">
      <formula>0</formula>
    </cfRule>
  </conditionalFormatting>
  <conditionalFormatting sqref="Q268">
    <cfRule type="cellIs" dxfId="1036" priority="407" operator="equal">
      <formula>0</formula>
    </cfRule>
  </conditionalFormatting>
  <conditionalFormatting sqref="Q279">
    <cfRule type="cellIs" dxfId="1035" priority="393" operator="equal">
      <formula>0</formula>
    </cfRule>
  </conditionalFormatting>
  <conditionalFormatting sqref="Q290">
    <cfRule type="cellIs" dxfId="1034" priority="355" operator="equal">
      <formula>0</formula>
    </cfRule>
  </conditionalFormatting>
  <conditionalFormatting sqref="Q301">
    <cfRule type="cellIs" dxfId="1033" priority="339" operator="equal">
      <formula>0</formula>
    </cfRule>
  </conditionalFormatting>
  <conditionalFormatting sqref="Q312">
    <cfRule type="cellIs" dxfId="1032" priority="289" operator="equal">
      <formula>0</formula>
    </cfRule>
  </conditionalFormatting>
  <conditionalFormatting sqref="Q323">
    <cfRule type="cellIs" dxfId="1031" priority="253" operator="equal">
      <formula>0</formula>
    </cfRule>
  </conditionalFormatting>
  <conditionalFormatting sqref="Q334">
    <cfRule type="cellIs" dxfId="1030" priority="215" operator="equal">
      <formula>0</formula>
    </cfRule>
  </conditionalFormatting>
  <conditionalFormatting sqref="Q345">
    <cfRule type="cellIs" dxfId="1029" priority="195" operator="equal">
      <formula>0</formula>
    </cfRule>
  </conditionalFormatting>
  <conditionalFormatting sqref="Q356">
    <cfRule type="cellIs" dxfId="1028" priority="133" operator="equal">
      <formula>0</formula>
    </cfRule>
  </conditionalFormatting>
  <conditionalFormatting sqref="Q367">
    <cfRule type="cellIs" dxfId="1027" priority="89" operator="equal">
      <formula>0</formula>
    </cfRule>
  </conditionalFormatting>
  <conditionalFormatting sqref="Q378">
    <cfRule type="cellIs" dxfId="1026" priority="43" operator="equal">
      <formula>0</formula>
    </cfRule>
  </conditionalFormatting>
  <conditionalFormatting sqref="Q389">
    <cfRule type="cellIs" dxfId="1025" priority="19" operator="equal">
      <formula>0</formula>
    </cfRule>
  </conditionalFormatting>
  <conditionalFormatting sqref="S125">
    <cfRule type="cellIs" dxfId="1024" priority="533" operator="equal">
      <formula>0</formula>
    </cfRule>
  </conditionalFormatting>
  <conditionalFormatting sqref="S136">
    <cfRule type="cellIs" dxfId="1023" priority="548" operator="equal">
      <formula>0</formula>
    </cfRule>
  </conditionalFormatting>
  <conditionalFormatting sqref="S147">
    <cfRule type="cellIs" dxfId="1022" priority="563" operator="equal">
      <formula>0</formula>
    </cfRule>
  </conditionalFormatting>
  <conditionalFormatting sqref="S158">
    <cfRule type="cellIs" dxfId="1021" priority="591" operator="equal">
      <formula>0</formula>
    </cfRule>
  </conditionalFormatting>
  <conditionalFormatting sqref="S169">
    <cfRule type="cellIs" dxfId="1020" priority="576" operator="equal">
      <formula>0</formula>
    </cfRule>
  </conditionalFormatting>
  <conditionalFormatting sqref="S180">
    <cfRule type="cellIs" dxfId="1019" priority="518" operator="equal">
      <formula>0</formula>
    </cfRule>
  </conditionalFormatting>
  <conditionalFormatting sqref="S191">
    <cfRule type="cellIs" dxfId="1018" priority="504" operator="equal">
      <formula>0</formula>
    </cfRule>
  </conditionalFormatting>
  <conditionalFormatting sqref="S202">
    <cfRule type="cellIs" dxfId="1017" priority="483" operator="equal">
      <formula>0</formula>
    </cfRule>
  </conditionalFormatting>
  <conditionalFormatting sqref="S213">
    <cfRule type="cellIs" dxfId="1016" priority="476" operator="equal">
      <formula>0</formula>
    </cfRule>
  </conditionalFormatting>
  <conditionalFormatting sqref="S224">
    <cfRule type="cellIs" dxfId="1015" priority="462" operator="equal">
      <formula>0</formula>
    </cfRule>
  </conditionalFormatting>
  <conditionalFormatting sqref="S235">
    <cfRule type="cellIs" dxfId="1014" priority="448" operator="equal">
      <formula>0</formula>
    </cfRule>
  </conditionalFormatting>
  <conditionalFormatting sqref="S246">
    <cfRule type="cellIs" dxfId="1013" priority="434" operator="equal">
      <formula>0</formula>
    </cfRule>
  </conditionalFormatting>
  <conditionalFormatting sqref="S257">
    <cfRule type="cellIs" dxfId="1012" priority="421" operator="equal">
      <formula>0</formula>
    </cfRule>
  </conditionalFormatting>
  <conditionalFormatting sqref="S268">
    <cfRule type="cellIs" dxfId="1011" priority="406" operator="equal">
      <formula>0</formula>
    </cfRule>
  </conditionalFormatting>
  <conditionalFormatting sqref="S279">
    <cfRule type="cellIs" dxfId="1010" priority="392" operator="equal">
      <formula>0</formula>
    </cfRule>
  </conditionalFormatting>
  <conditionalFormatting sqref="S290">
    <cfRule type="cellIs" dxfId="1009" priority="354" operator="equal">
      <formula>0</formula>
    </cfRule>
  </conditionalFormatting>
  <conditionalFormatting sqref="S301">
    <cfRule type="cellIs" dxfId="1008" priority="338" operator="equal">
      <formula>0</formula>
    </cfRule>
  </conditionalFormatting>
  <conditionalFormatting sqref="S312">
    <cfRule type="cellIs" dxfId="1007" priority="288" operator="equal">
      <formula>0</formula>
    </cfRule>
  </conditionalFormatting>
  <conditionalFormatting sqref="S323">
    <cfRule type="cellIs" dxfId="1006" priority="252" operator="equal">
      <formula>0</formula>
    </cfRule>
  </conditionalFormatting>
  <conditionalFormatting sqref="S334">
    <cfRule type="cellIs" dxfId="1005" priority="214" operator="equal">
      <formula>0</formula>
    </cfRule>
  </conditionalFormatting>
  <conditionalFormatting sqref="S345">
    <cfRule type="cellIs" dxfId="1004" priority="194" operator="equal">
      <formula>0</formula>
    </cfRule>
  </conditionalFormatting>
  <conditionalFormatting sqref="S356">
    <cfRule type="cellIs" dxfId="1003" priority="132" operator="equal">
      <formula>0</formula>
    </cfRule>
  </conditionalFormatting>
  <conditionalFormatting sqref="S367">
    <cfRule type="cellIs" dxfId="1002" priority="88" operator="equal">
      <formula>0</formula>
    </cfRule>
  </conditionalFormatting>
  <conditionalFormatting sqref="S378">
    <cfRule type="cellIs" dxfId="1001" priority="42" operator="equal">
      <formula>0</formula>
    </cfRule>
  </conditionalFormatting>
  <conditionalFormatting sqref="S389">
    <cfRule type="cellIs" dxfId="1000" priority="18" operator="equal">
      <formula>0</formula>
    </cfRule>
  </conditionalFormatting>
  <conditionalFormatting sqref="U125">
    <cfRule type="cellIs" dxfId="999" priority="532" operator="equal">
      <formula>0</formula>
    </cfRule>
  </conditionalFormatting>
  <conditionalFormatting sqref="U136">
    <cfRule type="cellIs" dxfId="998" priority="547" operator="equal">
      <formula>0</formula>
    </cfRule>
  </conditionalFormatting>
  <conditionalFormatting sqref="U147">
    <cfRule type="cellIs" dxfId="997" priority="562" operator="equal">
      <formula>0</formula>
    </cfRule>
  </conditionalFormatting>
  <conditionalFormatting sqref="U158">
    <cfRule type="cellIs" dxfId="996" priority="590" operator="equal">
      <formula>0</formula>
    </cfRule>
  </conditionalFormatting>
  <conditionalFormatting sqref="U169">
    <cfRule type="cellIs" dxfId="995" priority="575" operator="equal">
      <formula>0</formula>
    </cfRule>
  </conditionalFormatting>
  <conditionalFormatting sqref="U180">
    <cfRule type="cellIs" dxfId="994" priority="517" operator="equal">
      <formula>0</formula>
    </cfRule>
  </conditionalFormatting>
  <conditionalFormatting sqref="U191">
    <cfRule type="cellIs" dxfId="993" priority="503" operator="equal">
      <formula>0</formula>
    </cfRule>
  </conditionalFormatting>
  <conditionalFormatting sqref="U202">
    <cfRule type="cellIs" dxfId="992" priority="490" operator="equal">
      <formula>0</formula>
    </cfRule>
  </conditionalFormatting>
  <conditionalFormatting sqref="U213">
    <cfRule type="cellIs" dxfId="991" priority="469" operator="equal">
      <formula>0</formula>
    </cfRule>
  </conditionalFormatting>
  <conditionalFormatting sqref="U224">
    <cfRule type="cellIs" dxfId="990" priority="461" operator="equal">
      <formula>0</formula>
    </cfRule>
  </conditionalFormatting>
  <conditionalFormatting sqref="U235">
    <cfRule type="cellIs" dxfId="989" priority="447" operator="equal">
      <formula>0</formula>
    </cfRule>
  </conditionalFormatting>
  <conditionalFormatting sqref="U246">
    <cfRule type="cellIs" dxfId="988" priority="433" operator="equal">
      <formula>0</formula>
    </cfRule>
  </conditionalFormatting>
  <conditionalFormatting sqref="U257">
    <cfRule type="cellIs" dxfId="987" priority="420" operator="equal">
      <formula>0</formula>
    </cfRule>
  </conditionalFormatting>
  <conditionalFormatting sqref="U268">
    <cfRule type="cellIs" dxfId="986" priority="405" operator="equal">
      <formula>0</formula>
    </cfRule>
  </conditionalFormatting>
  <conditionalFormatting sqref="U279">
    <cfRule type="cellIs" dxfId="985" priority="391" operator="equal">
      <formula>0</formula>
    </cfRule>
  </conditionalFormatting>
  <conditionalFormatting sqref="U290">
    <cfRule type="cellIs" dxfId="984" priority="353" operator="equal">
      <formula>0</formula>
    </cfRule>
  </conditionalFormatting>
  <conditionalFormatting sqref="U301">
    <cfRule type="cellIs" dxfId="983" priority="337" operator="equal">
      <formula>0</formula>
    </cfRule>
  </conditionalFormatting>
  <conditionalFormatting sqref="U312">
    <cfRule type="cellIs" dxfId="982" priority="287" operator="equal">
      <formula>0</formula>
    </cfRule>
  </conditionalFormatting>
  <conditionalFormatting sqref="U323">
    <cfRule type="cellIs" dxfId="981" priority="251" operator="equal">
      <formula>0</formula>
    </cfRule>
  </conditionalFormatting>
  <conditionalFormatting sqref="U334">
    <cfRule type="cellIs" dxfId="980" priority="213" operator="equal">
      <formula>0</formula>
    </cfRule>
  </conditionalFormatting>
  <conditionalFormatting sqref="U345">
    <cfRule type="cellIs" dxfId="979" priority="193" operator="equal">
      <formula>0</formula>
    </cfRule>
  </conditionalFormatting>
  <conditionalFormatting sqref="U356">
    <cfRule type="cellIs" dxfId="978" priority="131" operator="equal">
      <formula>0</formula>
    </cfRule>
  </conditionalFormatting>
  <conditionalFormatting sqref="U367">
    <cfRule type="cellIs" dxfId="977" priority="87" operator="equal">
      <formula>0</formula>
    </cfRule>
  </conditionalFormatting>
  <conditionalFormatting sqref="U378">
    <cfRule type="cellIs" dxfId="976" priority="41" operator="equal">
      <formula>0</formula>
    </cfRule>
  </conditionalFormatting>
  <conditionalFormatting sqref="U389">
    <cfRule type="cellIs" dxfId="975" priority="17" operator="equal">
      <formula>0</formula>
    </cfRule>
  </conditionalFormatting>
  <conditionalFormatting sqref="W125">
    <cfRule type="cellIs" dxfId="974" priority="531" operator="equal">
      <formula>0</formula>
    </cfRule>
  </conditionalFormatting>
  <conditionalFormatting sqref="W136">
    <cfRule type="cellIs" dxfId="973" priority="546" operator="equal">
      <formula>0</formula>
    </cfRule>
  </conditionalFormatting>
  <conditionalFormatting sqref="W147">
    <cfRule type="cellIs" dxfId="972" priority="561" operator="equal">
      <formula>0</formula>
    </cfRule>
  </conditionalFormatting>
  <conditionalFormatting sqref="W158">
    <cfRule type="cellIs" dxfId="971" priority="589" operator="equal">
      <formula>0</formula>
    </cfRule>
  </conditionalFormatting>
  <conditionalFormatting sqref="W169">
    <cfRule type="cellIs" dxfId="970" priority="574" operator="equal">
      <formula>0</formula>
    </cfRule>
  </conditionalFormatting>
  <conditionalFormatting sqref="W180">
    <cfRule type="cellIs" dxfId="969" priority="516" operator="equal">
      <formula>0</formula>
    </cfRule>
  </conditionalFormatting>
  <conditionalFormatting sqref="W191">
    <cfRule type="cellIs" dxfId="968" priority="502" operator="equal">
      <formula>0</formula>
    </cfRule>
  </conditionalFormatting>
  <conditionalFormatting sqref="W202">
    <cfRule type="cellIs" dxfId="967" priority="489" operator="equal">
      <formula>0</formula>
    </cfRule>
  </conditionalFormatting>
  <conditionalFormatting sqref="W213">
    <cfRule type="cellIs" dxfId="966" priority="475" operator="equal">
      <formula>0</formula>
    </cfRule>
  </conditionalFormatting>
  <conditionalFormatting sqref="W224">
    <cfRule type="cellIs" dxfId="965" priority="460" operator="equal">
      <formula>0</formula>
    </cfRule>
  </conditionalFormatting>
  <conditionalFormatting sqref="W235">
    <cfRule type="cellIs" dxfId="964" priority="446" operator="equal">
      <formula>0</formula>
    </cfRule>
  </conditionalFormatting>
  <conditionalFormatting sqref="W246">
    <cfRule type="cellIs" dxfId="963" priority="432" operator="equal">
      <formula>0</formula>
    </cfRule>
  </conditionalFormatting>
  <conditionalFormatting sqref="W257">
    <cfRule type="cellIs" dxfId="962" priority="419" operator="equal">
      <formula>0</formula>
    </cfRule>
  </conditionalFormatting>
  <conditionalFormatting sqref="W268">
    <cfRule type="cellIs" dxfId="961" priority="404" operator="equal">
      <formula>0</formula>
    </cfRule>
  </conditionalFormatting>
  <conditionalFormatting sqref="W279">
    <cfRule type="cellIs" dxfId="960" priority="390" operator="equal">
      <formula>0</formula>
    </cfRule>
  </conditionalFormatting>
  <conditionalFormatting sqref="W290">
    <cfRule type="cellIs" dxfId="959" priority="352" operator="equal">
      <formula>0</formula>
    </cfRule>
  </conditionalFormatting>
  <conditionalFormatting sqref="W301">
    <cfRule type="cellIs" dxfId="958" priority="336" operator="equal">
      <formula>0</formula>
    </cfRule>
  </conditionalFormatting>
  <conditionalFormatting sqref="W312">
    <cfRule type="cellIs" dxfId="957" priority="286" operator="equal">
      <formula>0</formula>
    </cfRule>
  </conditionalFormatting>
  <conditionalFormatting sqref="W323">
    <cfRule type="cellIs" dxfId="956" priority="250" operator="equal">
      <formula>0</formula>
    </cfRule>
  </conditionalFormatting>
  <conditionalFormatting sqref="W334">
    <cfRule type="cellIs" dxfId="955" priority="212" operator="equal">
      <formula>0</formula>
    </cfRule>
  </conditionalFormatting>
  <conditionalFormatting sqref="W345">
    <cfRule type="cellIs" dxfId="954" priority="192" operator="equal">
      <formula>0</formula>
    </cfRule>
  </conditionalFormatting>
  <conditionalFormatting sqref="W356">
    <cfRule type="cellIs" dxfId="953" priority="130" operator="equal">
      <formula>0</formula>
    </cfRule>
  </conditionalFormatting>
  <conditionalFormatting sqref="W367">
    <cfRule type="cellIs" dxfId="952" priority="86" operator="equal">
      <formula>0</formula>
    </cfRule>
  </conditionalFormatting>
  <conditionalFormatting sqref="W378">
    <cfRule type="cellIs" dxfId="951" priority="40" operator="equal">
      <formula>0</formula>
    </cfRule>
  </conditionalFormatting>
  <conditionalFormatting sqref="W389">
    <cfRule type="cellIs" dxfId="950" priority="16" operator="equal">
      <formula>0</formula>
    </cfRule>
  </conditionalFormatting>
  <conditionalFormatting sqref="Y125">
    <cfRule type="cellIs" dxfId="949" priority="530" operator="equal">
      <formula>0</formula>
    </cfRule>
  </conditionalFormatting>
  <conditionalFormatting sqref="Y136">
    <cfRule type="cellIs" dxfId="948" priority="545" operator="equal">
      <formula>0</formula>
    </cfRule>
  </conditionalFormatting>
  <conditionalFormatting sqref="Y147">
    <cfRule type="cellIs" dxfId="947" priority="560" operator="equal">
      <formula>0</formula>
    </cfRule>
  </conditionalFormatting>
  <conditionalFormatting sqref="Y158">
    <cfRule type="cellIs" dxfId="946" priority="588" operator="equal">
      <formula>0</formula>
    </cfRule>
  </conditionalFormatting>
  <conditionalFormatting sqref="Y169">
    <cfRule type="cellIs" dxfId="945" priority="573" operator="equal">
      <formula>0</formula>
    </cfRule>
  </conditionalFormatting>
  <conditionalFormatting sqref="Y180">
    <cfRule type="cellIs" dxfId="944" priority="515" operator="equal">
      <formula>0</formula>
    </cfRule>
  </conditionalFormatting>
  <conditionalFormatting sqref="Y191">
    <cfRule type="cellIs" dxfId="943" priority="501" operator="equal">
      <formula>0</formula>
    </cfRule>
  </conditionalFormatting>
  <conditionalFormatting sqref="Y202">
    <cfRule type="cellIs" dxfId="942" priority="488" operator="equal">
      <formula>0</formula>
    </cfRule>
  </conditionalFormatting>
  <conditionalFormatting sqref="Y213">
    <cfRule type="cellIs" dxfId="941" priority="474" operator="equal">
      <formula>0</formula>
    </cfRule>
  </conditionalFormatting>
  <conditionalFormatting sqref="Y224">
    <cfRule type="cellIs" dxfId="940" priority="459" operator="equal">
      <formula>0</formula>
    </cfRule>
  </conditionalFormatting>
  <conditionalFormatting sqref="Y235">
    <cfRule type="cellIs" dxfId="939" priority="445" operator="equal">
      <formula>0</formula>
    </cfRule>
  </conditionalFormatting>
  <conditionalFormatting sqref="Y246">
    <cfRule type="cellIs" dxfId="938" priority="431" operator="equal">
      <formula>0</formula>
    </cfRule>
  </conditionalFormatting>
  <conditionalFormatting sqref="Y257">
    <cfRule type="cellIs" dxfId="937" priority="418" operator="equal">
      <formula>0</formula>
    </cfRule>
  </conditionalFormatting>
  <conditionalFormatting sqref="Y268">
    <cfRule type="cellIs" dxfId="936" priority="403" operator="equal">
      <formula>0</formula>
    </cfRule>
  </conditionalFormatting>
  <conditionalFormatting sqref="Y279">
    <cfRule type="cellIs" dxfId="935" priority="389" operator="equal">
      <formula>0</formula>
    </cfRule>
  </conditionalFormatting>
  <conditionalFormatting sqref="Y290">
    <cfRule type="cellIs" dxfId="934" priority="351" operator="equal">
      <formula>0</formula>
    </cfRule>
  </conditionalFormatting>
  <conditionalFormatting sqref="Y301">
    <cfRule type="cellIs" dxfId="933" priority="335" operator="equal">
      <formula>0</formula>
    </cfRule>
  </conditionalFormatting>
  <conditionalFormatting sqref="Y312">
    <cfRule type="cellIs" dxfId="932" priority="285" operator="equal">
      <formula>0</formula>
    </cfRule>
  </conditionalFormatting>
  <conditionalFormatting sqref="Y323">
    <cfRule type="cellIs" dxfId="931" priority="249" operator="equal">
      <formula>0</formula>
    </cfRule>
  </conditionalFormatting>
  <conditionalFormatting sqref="Y334">
    <cfRule type="cellIs" dxfId="930" priority="211" operator="equal">
      <formula>0</formula>
    </cfRule>
  </conditionalFormatting>
  <conditionalFormatting sqref="Y345">
    <cfRule type="cellIs" dxfId="929" priority="191" operator="equal">
      <formula>0</formula>
    </cfRule>
  </conditionalFormatting>
  <conditionalFormatting sqref="Y356">
    <cfRule type="cellIs" dxfId="928" priority="129" operator="equal">
      <formula>0</formula>
    </cfRule>
  </conditionalFormatting>
  <conditionalFormatting sqref="Y367">
    <cfRule type="cellIs" dxfId="927" priority="85" operator="equal">
      <formula>0</formula>
    </cfRule>
  </conditionalFormatting>
  <conditionalFormatting sqref="Y378">
    <cfRule type="cellIs" dxfId="926" priority="39" operator="equal">
      <formula>0</formula>
    </cfRule>
  </conditionalFormatting>
  <conditionalFormatting sqref="Y389">
    <cfRule type="cellIs" dxfId="925" priority="15" operator="equal">
      <formula>0</formula>
    </cfRule>
  </conditionalFormatting>
  <conditionalFormatting sqref="AA125">
    <cfRule type="cellIs" dxfId="924" priority="529" operator="equal">
      <formula>0</formula>
    </cfRule>
  </conditionalFormatting>
  <conditionalFormatting sqref="AA136">
    <cfRule type="cellIs" dxfId="923" priority="544" operator="equal">
      <formula>0</formula>
    </cfRule>
  </conditionalFormatting>
  <conditionalFormatting sqref="AA147">
    <cfRule type="cellIs" dxfId="922" priority="559" operator="equal">
      <formula>0</formula>
    </cfRule>
  </conditionalFormatting>
  <conditionalFormatting sqref="AA158">
    <cfRule type="cellIs" dxfId="921" priority="587" operator="equal">
      <formula>0</formula>
    </cfRule>
  </conditionalFormatting>
  <conditionalFormatting sqref="AA169">
    <cfRule type="cellIs" dxfId="920" priority="572" operator="equal">
      <formula>0</formula>
    </cfRule>
  </conditionalFormatting>
  <conditionalFormatting sqref="AA180">
    <cfRule type="cellIs" dxfId="919" priority="514" operator="equal">
      <formula>0</formula>
    </cfRule>
  </conditionalFormatting>
  <conditionalFormatting sqref="AA191">
    <cfRule type="cellIs" dxfId="918" priority="500" operator="equal">
      <formula>0</formula>
    </cfRule>
  </conditionalFormatting>
  <conditionalFormatting sqref="AA202">
    <cfRule type="cellIs" dxfId="917" priority="487" operator="equal">
      <formula>0</formula>
    </cfRule>
  </conditionalFormatting>
  <conditionalFormatting sqref="AA213">
    <cfRule type="cellIs" dxfId="916" priority="473" operator="equal">
      <formula>0</formula>
    </cfRule>
  </conditionalFormatting>
  <conditionalFormatting sqref="AA224">
    <cfRule type="cellIs" dxfId="915" priority="458" operator="equal">
      <formula>0</formula>
    </cfRule>
  </conditionalFormatting>
  <conditionalFormatting sqref="AA235">
    <cfRule type="cellIs" dxfId="914" priority="444" operator="equal">
      <formula>0</formula>
    </cfRule>
  </conditionalFormatting>
  <conditionalFormatting sqref="AA246">
    <cfRule type="cellIs" dxfId="913" priority="430" operator="equal">
      <formula>0</formula>
    </cfRule>
  </conditionalFormatting>
  <conditionalFormatting sqref="AA257">
    <cfRule type="cellIs" dxfId="912" priority="417" operator="equal">
      <formula>0</formula>
    </cfRule>
  </conditionalFormatting>
  <conditionalFormatting sqref="AA268">
    <cfRule type="cellIs" dxfId="911" priority="402" operator="equal">
      <formula>0</formula>
    </cfRule>
  </conditionalFormatting>
  <conditionalFormatting sqref="AA279">
    <cfRule type="cellIs" dxfId="910" priority="388" operator="equal">
      <formula>0</formula>
    </cfRule>
  </conditionalFormatting>
  <conditionalFormatting sqref="AA290">
    <cfRule type="cellIs" dxfId="909" priority="350" operator="equal">
      <formula>0</formula>
    </cfRule>
  </conditionalFormatting>
  <conditionalFormatting sqref="AA301">
    <cfRule type="cellIs" dxfId="908" priority="334" operator="equal">
      <formula>0</formula>
    </cfRule>
  </conditionalFormatting>
  <conditionalFormatting sqref="AA312">
    <cfRule type="cellIs" dxfId="907" priority="284" operator="equal">
      <formula>0</formula>
    </cfRule>
  </conditionalFormatting>
  <conditionalFormatting sqref="AA323">
    <cfRule type="cellIs" dxfId="906" priority="248" operator="equal">
      <formula>0</formula>
    </cfRule>
  </conditionalFormatting>
  <conditionalFormatting sqref="AA334">
    <cfRule type="cellIs" dxfId="905" priority="210" operator="equal">
      <formula>0</formula>
    </cfRule>
  </conditionalFormatting>
  <conditionalFormatting sqref="AA345">
    <cfRule type="cellIs" dxfId="904" priority="190" operator="equal">
      <formula>0</formula>
    </cfRule>
  </conditionalFormatting>
  <conditionalFormatting sqref="AA356">
    <cfRule type="cellIs" dxfId="903" priority="128" operator="equal">
      <formula>0</formula>
    </cfRule>
  </conditionalFormatting>
  <conditionalFormatting sqref="AA367">
    <cfRule type="cellIs" dxfId="902" priority="84" operator="equal">
      <formula>0</formula>
    </cfRule>
  </conditionalFormatting>
  <conditionalFormatting sqref="AA378">
    <cfRule type="cellIs" dxfId="901" priority="38" operator="equal">
      <formula>0</formula>
    </cfRule>
  </conditionalFormatting>
  <conditionalFormatting sqref="AA389">
    <cfRule type="cellIs" dxfId="900" priority="14" operator="equal">
      <formula>0</formula>
    </cfRule>
  </conditionalFormatting>
  <conditionalFormatting sqref="AC125">
    <cfRule type="cellIs" dxfId="899" priority="528" operator="equal">
      <formula>0</formula>
    </cfRule>
  </conditionalFormatting>
  <conditionalFormatting sqref="AC136">
    <cfRule type="cellIs" dxfId="898" priority="543" operator="equal">
      <formula>0</formula>
    </cfRule>
  </conditionalFormatting>
  <conditionalFormatting sqref="AC147">
    <cfRule type="cellIs" dxfId="897" priority="558" operator="equal">
      <formula>0</formula>
    </cfRule>
  </conditionalFormatting>
  <conditionalFormatting sqref="AC158">
    <cfRule type="cellIs" dxfId="896" priority="586" operator="equal">
      <formula>0</formula>
    </cfRule>
  </conditionalFormatting>
  <conditionalFormatting sqref="AC169">
    <cfRule type="cellIs" dxfId="895" priority="571" operator="equal">
      <formula>0</formula>
    </cfRule>
  </conditionalFormatting>
  <conditionalFormatting sqref="AC180">
    <cfRule type="cellIs" dxfId="894" priority="513" operator="equal">
      <formula>0</formula>
    </cfRule>
  </conditionalFormatting>
  <conditionalFormatting sqref="AC191">
    <cfRule type="cellIs" dxfId="893" priority="499" operator="equal">
      <formula>0</formula>
    </cfRule>
  </conditionalFormatting>
  <conditionalFormatting sqref="AC202">
    <cfRule type="cellIs" dxfId="892" priority="486" operator="equal">
      <formula>0</formula>
    </cfRule>
  </conditionalFormatting>
  <conditionalFormatting sqref="AC213">
    <cfRule type="cellIs" dxfId="891" priority="472" operator="equal">
      <formula>0</formula>
    </cfRule>
  </conditionalFormatting>
  <conditionalFormatting sqref="AC224">
    <cfRule type="cellIs" dxfId="890" priority="457" operator="equal">
      <formula>0</formula>
    </cfRule>
  </conditionalFormatting>
  <conditionalFormatting sqref="AC235">
    <cfRule type="cellIs" dxfId="889" priority="443" operator="equal">
      <formula>0</formula>
    </cfRule>
  </conditionalFormatting>
  <conditionalFormatting sqref="AC246">
    <cfRule type="cellIs" dxfId="888" priority="429" operator="equal">
      <formula>0</formula>
    </cfRule>
  </conditionalFormatting>
  <conditionalFormatting sqref="AC257">
    <cfRule type="cellIs" dxfId="887" priority="416" operator="equal">
      <formula>0</formula>
    </cfRule>
  </conditionalFormatting>
  <conditionalFormatting sqref="AC268">
    <cfRule type="cellIs" dxfId="886" priority="401" operator="equal">
      <formula>0</formula>
    </cfRule>
  </conditionalFormatting>
  <conditionalFormatting sqref="AC279">
    <cfRule type="cellIs" dxfId="885" priority="387" operator="equal">
      <formula>0</formula>
    </cfRule>
  </conditionalFormatting>
  <conditionalFormatting sqref="AC290">
    <cfRule type="cellIs" dxfId="884" priority="349" operator="equal">
      <formula>0</formula>
    </cfRule>
  </conditionalFormatting>
  <conditionalFormatting sqref="AC301">
    <cfRule type="cellIs" dxfId="883" priority="333" operator="equal">
      <formula>0</formula>
    </cfRule>
  </conditionalFormatting>
  <conditionalFormatting sqref="AC312">
    <cfRule type="cellIs" dxfId="882" priority="283" operator="equal">
      <formula>0</formula>
    </cfRule>
  </conditionalFormatting>
  <conditionalFormatting sqref="AC323">
    <cfRule type="cellIs" dxfId="881" priority="247" operator="equal">
      <formula>0</formula>
    </cfRule>
  </conditionalFormatting>
  <conditionalFormatting sqref="AC334">
    <cfRule type="cellIs" dxfId="880" priority="209" operator="equal">
      <formula>0</formula>
    </cfRule>
  </conditionalFormatting>
  <conditionalFormatting sqref="AC345">
    <cfRule type="cellIs" dxfId="879" priority="189" operator="equal">
      <formula>0</formula>
    </cfRule>
  </conditionalFormatting>
  <conditionalFormatting sqref="AC356">
    <cfRule type="cellIs" dxfId="878" priority="127" operator="equal">
      <formula>0</formula>
    </cfRule>
  </conditionalFormatting>
  <conditionalFormatting sqref="AC367">
    <cfRule type="cellIs" dxfId="877" priority="83" operator="equal">
      <formula>0</formula>
    </cfRule>
  </conditionalFormatting>
  <conditionalFormatting sqref="AC378">
    <cfRule type="cellIs" dxfId="876" priority="37" operator="equal">
      <formula>0</formula>
    </cfRule>
  </conditionalFormatting>
  <conditionalFormatting sqref="AC389">
    <cfRule type="cellIs" dxfId="875" priority="13" operator="equal">
      <formula>0</formula>
    </cfRule>
  </conditionalFormatting>
  <conditionalFormatting sqref="AE125">
    <cfRule type="cellIs" dxfId="874" priority="527" operator="equal">
      <formula>0</formula>
    </cfRule>
  </conditionalFormatting>
  <conditionalFormatting sqref="AE136">
    <cfRule type="cellIs" dxfId="873" priority="542" operator="equal">
      <formula>0</formula>
    </cfRule>
  </conditionalFormatting>
  <conditionalFormatting sqref="AE147">
    <cfRule type="cellIs" dxfId="872" priority="557" operator="equal">
      <formula>0</formula>
    </cfRule>
  </conditionalFormatting>
  <conditionalFormatting sqref="AE158">
    <cfRule type="cellIs" dxfId="871" priority="585" operator="equal">
      <formula>0</formula>
    </cfRule>
  </conditionalFormatting>
  <conditionalFormatting sqref="AE169">
    <cfRule type="cellIs" dxfId="870" priority="570" operator="equal">
      <formula>0</formula>
    </cfRule>
  </conditionalFormatting>
  <conditionalFormatting sqref="AE180">
    <cfRule type="cellIs" dxfId="869" priority="512" operator="equal">
      <formula>0</formula>
    </cfRule>
  </conditionalFormatting>
  <conditionalFormatting sqref="AE191">
    <cfRule type="cellIs" dxfId="868" priority="498" operator="equal">
      <formula>0</formula>
    </cfRule>
  </conditionalFormatting>
  <conditionalFormatting sqref="AE202">
    <cfRule type="cellIs" dxfId="867" priority="485" operator="equal">
      <formula>0</formula>
    </cfRule>
  </conditionalFormatting>
  <conditionalFormatting sqref="AE213">
    <cfRule type="cellIs" dxfId="866" priority="471" operator="equal">
      <formula>0</formula>
    </cfRule>
  </conditionalFormatting>
  <conditionalFormatting sqref="AE224">
    <cfRule type="cellIs" dxfId="865" priority="456" operator="equal">
      <formula>0</formula>
    </cfRule>
  </conditionalFormatting>
  <conditionalFormatting sqref="AE235">
    <cfRule type="cellIs" dxfId="864" priority="442" operator="equal">
      <formula>0</formula>
    </cfRule>
  </conditionalFormatting>
  <conditionalFormatting sqref="AE246">
    <cfRule type="cellIs" dxfId="863" priority="428" operator="equal">
      <formula>0</formula>
    </cfRule>
  </conditionalFormatting>
  <conditionalFormatting sqref="AE257">
    <cfRule type="cellIs" dxfId="862" priority="415" operator="equal">
      <formula>0</formula>
    </cfRule>
  </conditionalFormatting>
  <conditionalFormatting sqref="AE268">
    <cfRule type="cellIs" dxfId="861" priority="400" operator="equal">
      <formula>0</formula>
    </cfRule>
  </conditionalFormatting>
  <conditionalFormatting sqref="AE279">
    <cfRule type="cellIs" dxfId="860" priority="386" operator="equal">
      <formula>0</formula>
    </cfRule>
  </conditionalFormatting>
  <conditionalFormatting sqref="AE290">
    <cfRule type="cellIs" dxfId="859" priority="348" operator="equal">
      <formula>0</formula>
    </cfRule>
  </conditionalFormatting>
  <conditionalFormatting sqref="AE301">
    <cfRule type="cellIs" dxfId="858" priority="332" operator="equal">
      <formula>0</formula>
    </cfRule>
  </conditionalFormatting>
  <conditionalFormatting sqref="AE312">
    <cfRule type="cellIs" dxfId="857" priority="282" operator="equal">
      <formula>0</formula>
    </cfRule>
  </conditionalFormatting>
  <conditionalFormatting sqref="AE323">
    <cfRule type="cellIs" dxfId="856" priority="246" operator="equal">
      <formula>0</formula>
    </cfRule>
  </conditionalFormatting>
  <conditionalFormatting sqref="AE334">
    <cfRule type="cellIs" dxfId="855" priority="208" operator="equal">
      <formula>0</formula>
    </cfRule>
  </conditionalFormatting>
  <conditionalFormatting sqref="AE345">
    <cfRule type="cellIs" dxfId="854" priority="188" operator="equal">
      <formula>0</formula>
    </cfRule>
  </conditionalFormatting>
  <conditionalFormatting sqref="AE356">
    <cfRule type="cellIs" dxfId="853" priority="126" operator="equal">
      <formula>0</formula>
    </cfRule>
  </conditionalFormatting>
  <conditionalFormatting sqref="AE367">
    <cfRule type="cellIs" dxfId="852" priority="82" operator="equal">
      <formula>0</formula>
    </cfRule>
  </conditionalFormatting>
  <conditionalFormatting sqref="AE378">
    <cfRule type="cellIs" dxfId="851" priority="36" operator="equal">
      <formula>0</formula>
    </cfRule>
  </conditionalFormatting>
  <conditionalFormatting sqref="AE389">
    <cfRule type="cellIs" dxfId="850" priority="12" operator="equal">
      <formula>0</formula>
    </cfRule>
  </conditionalFormatting>
  <conditionalFormatting sqref="AG125">
    <cfRule type="cellIs" dxfId="849" priority="526" operator="equal">
      <formula>0</formula>
    </cfRule>
  </conditionalFormatting>
  <conditionalFormatting sqref="AG136">
    <cfRule type="cellIs" dxfId="848" priority="541" operator="equal">
      <formula>0</formula>
    </cfRule>
  </conditionalFormatting>
  <conditionalFormatting sqref="AG147">
    <cfRule type="cellIs" dxfId="847" priority="556" operator="equal">
      <formula>0</formula>
    </cfRule>
  </conditionalFormatting>
  <conditionalFormatting sqref="AG158">
    <cfRule type="cellIs" dxfId="846" priority="584" operator="equal">
      <formula>0</formula>
    </cfRule>
  </conditionalFormatting>
  <conditionalFormatting sqref="AG169">
    <cfRule type="cellIs" dxfId="845" priority="569" operator="equal">
      <formula>0</formula>
    </cfRule>
  </conditionalFormatting>
  <conditionalFormatting sqref="AG180">
    <cfRule type="cellIs" dxfId="844" priority="511" operator="equal">
      <formula>0</formula>
    </cfRule>
  </conditionalFormatting>
  <conditionalFormatting sqref="AG191">
    <cfRule type="cellIs" dxfId="843" priority="497" operator="equal">
      <formula>0</formula>
    </cfRule>
  </conditionalFormatting>
  <conditionalFormatting sqref="AG202">
    <cfRule type="cellIs" dxfId="842" priority="484" operator="equal">
      <formula>0</formula>
    </cfRule>
  </conditionalFormatting>
  <conditionalFormatting sqref="AG213">
    <cfRule type="cellIs" dxfId="841" priority="470" operator="equal">
      <formula>0</formula>
    </cfRule>
  </conditionalFormatting>
  <conditionalFormatting sqref="AG224">
    <cfRule type="cellIs" dxfId="840" priority="455" operator="equal">
      <formula>0</formula>
    </cfRule>
  </conditionalFormatting>
  <conditionalFormatting sqref="AG235">
    <cfRule type="cellIs" dxfId="839" priority="441" operator="equal">
      <formula>0</formula>
    </cfRule>
  </conditionalFormatting>
  <conditionalFormatting sqref="AG246">
    <cfRule type="cellIs" dxfId="838" priority="414" operator="equal">
      <formula>0</formula>
    </cfRule>
  </conditionalFormatting>
  <conditionalFormatting sqref="AG257">
    <cfRule type="cellIs" dxfId="837" priority="413" operator="equal">
      <formula>0</formula>
    </cfRule>
  </conditionalFormatting>
  <conditionalFormatting sqref="AG268">
    <cfRule type="cellIs" dxfId="836" priority="399" operator="equal">
      <formula>0</formula>
    </cfRule>
  </conditionalFormatting>
  <conditionalFormatting sqref="AG279">
    <cfRule type="cellIs" dxfId="835" priority="385" operator="equal">
      <formula>0</formula>
    </cfRule>
  </conditionalFormatting>
  <conditionalFormatting sqref="AG290">
    <cfRule type="cellIs" dxfId="834" priority="347" operator="equal">
      <formula>0</formula>
    </cfRule>
  </conditionalFormatting>
  <conditionalFormatting sqref="AG301">
    <cfRule type="cellIs" dxfId="833" priority="331" operator="equal">
      <formula>0</formula>
    </cfRule>
  </conditionalFormatting>
  <conditionalFormatting sqref="AG312">
    <cfRule type="cellIs" dxfId="832" priority="281" operator="equal">
      <formula>0</formula>
    </cfRule>
  </conditionalFormatting>
  <conditionalFormatting sqref="AG323">
    <cfRule type="cellIs" dxfId="831" priority="245" operator="equal">
      <formula>0</formula>
    </cfRule>
  </conditionalFormatting>
  <conditionalFormatting sqref="AG334">
    <cfRule type="cellIs" dxfId="830" priority="207" operator="equal">
      <formula>0</formula>
    </cfRule>
  </conditionalFormatting>
  <conditionalFormatting sqref="AG345">
    <cfRule type="cellIs" dxfId="829" priority="187" operator="equal">
      <formula>0</formula>
    </cfRule>
  </conditionalFormatting>
  <conditionalFormatting sqref="AG356">
    <cfRule type="cellIs" dxfId="828" priority="125" operator="equal">
      <formula>0</formula>
    </cfRule>
  </conditionalFormatting>
  <conditionalFormatting sqref="AG367">
    <cfRule type="cellIs" dxfId="827" priority="81" operator="equal">
      <formula>0</formula>
    </cfRule>
  </conditionalFormatting>
  <conditionalFormatting sqref="AG378">
    <cfRule type="cellIs" dxfId="826" priority="35" operator="equal">
      <formula>0</formula>
    </cfRule>
  </conditionalFormatting>
  <conditionalFormatting sqref="AG389">
    <cfRule type="cellIs" dxfId="825" priority="11" operator="equal">
      <formula>0</formula>
    </cfRule>
  </conditionalFormatting>
  <conditionalFormatting sqref="AI125">
    <cfRule type="cellIs" dxfId="824" priority="371" operator="equal">
      <formula>0</formula>
    </cfRule>
  </conditionalFormatting>
  <conditionalFormatting sqref="AI136">
    <cfRule type="cellIs" dxfId="823" priority="372" operator="equal">
      <formula>0</formula>
    </cfRule>
  </conditionalFormatting>
  <conditionalFormatting sqref="AI147">
    <cfRule type="cellIs" dxfId="822" priority="373" operator="equal">
      <formula>0</formula>
    </cfRule>
  </conditionalFormatting>
  <conditionalFormatting sqref="AI158">
    <cfRule type="cellIs" dxfId="821" priority="375" operator="equal">
      <formula>0</formula>
    </cfRule>
  </conditionalFormatting>
  <conditionalFormatting sqref="AI169">
    <cfRule type="cellIs" dxfId="820" priority="374" operator="equal">
      <formula>0</formula>
    </cfRule>
  </conditionalFormatting>
  <conditionalFormatting sqref="AI180">
    <cfRule type="cellIs" dxfId="819" priority="370" operator="equal">
      <formula>0</formula>
    </cfRule>
  </conditionalFormatting>
  <conditionalFormatting sqref="AI191">
    <cfRule type="cellIs" dxfId="818" priority="369" operator="equal">
      <formula>0</formula>
    </cfRule>
  </conditionalFormatting>
  <conditionalFormatting sqref="AI202">
    <cfRule type="cellIs" dxfId="817" priority="368" operator="equal">
      <formula>0</formula>
    </cfRule>
  </conditionalFormatting>
  <conditionalFormatting sqref="AI213">
    <cfRule type="cellIs" dxfId="816" priority="367" operator="equal">
      <formula>0</formula>
    </cfRule>
  </conditionalFormatting>
  <conditionalFormatting sqref="AI224">
    <cfRule type="cellIs" dxfId="815" priority="366" operator="equal">
      <formula>0</formula>
    </cfRule>
  </conditionalFormatting>
  <conditionalFormatting sqref="AI235">
    <cfRule type="cellIs" dxfId="814" priority="365" operator="equal">
      <formula>0</formula>
    </cfRule>
  </conditionalFormatting>
  <conditionalFormatting sqref="AI246">
    <cfRule type="cellIs" dxfId="813" priority="364" operator="equal">
      <formula>0</formula>
    </cfRule>
  </conditionalFormatting>
  <conditionalFormatting sqref="AI257">
    <cfRule type="cellIs" dxfId="812" priority="363" operator="equal">
      <formula>0</formula>
    </cfRule>
  </conditionalFormatting>
  <conditionalFormatting sqref="AI268">
    <cfRule type="cellIs" dxfId="811" priority="362" operator="equal">
      <formula>0</formula>
    </cfRule>
  </conditionalFormatting>
  <conditionalFormatting sqref="AI279">
    <cfRule type="cellIs" dxfId="810" priority="361" operator="equal">
      <formula>0</formula>
    </cfRule>
  </conditionalFormatting>
  <conditionalFormatting sqref="AI290">
    <cfRule type="cellIs" dxfId="809" priority="345" operator="equal">
      <formula>0</formula>
    </cfRule>
  </conditionalFormatting>
  <conditionalFormatting sqref="AI301">
    <cfRule type="cellIs" dxfId="808" priority="329" operator="equal">
      <formula>0</formula>
    </cfRule>
  </conditionalFormatting>
  <conditionalFormatting sqref="AI312">
    <cfRule type="cellIs" dxfId="807" priority="279" operator="equal">
      <formula>0</formula>
    </cfRule>
  </conditionalFormatting>
  <conditionalFormatting sqref="AI323">
    <cfRule type="cellIs" dxfId="806" priority="243" operator="equal">
      <formula>0</formula>
    </cfRule>
  </conditionalFormatting>
  <conditionalFormatting sqref="AI334">
    <cfRule type="cellIs" dxfId="805" priority="205" operator="equal">
      <formula>0</formula>
    </cfRule>
  </conditionalFormatting>
  <conditionalFormatting sqref="AI345">
    <cfRule type="cellIs" dxfId="804" priority="185" operator="equal">
      <formula>0</formula>
    </cfRule>
  </conditionalFormatting>
  <conditionalFormatting sqref="AI356">
    <cfRule type="cellIs" dxfId="803" priority="123" operator="equal">
      <formula>0</formula>
    </cfRule>
  </conditionalFormatting>
  <conditionalFormatting sqref="AI367">
    <cfRule type="cellIs" dxfId="802" priority="79" operator="equal">
      <formula>0</formula>
    </cfRule>
  </conditionalFormatting>
  <conditionalFormatting sqref="AI378">
    <cfRule type="cellIs" dxfId="801" priority="33" operator="equal">
      <formula>0</formula>
    </cfRule>
  </conditionalFormatting>
  <conditionalFormatting sqref="AI389">
    <cfRule type="cellIs" dxfId="800" priority="9" operator="equal">
      <formula>0</formula>
    </cfRule>
  </conditionalFormatting>
  <conditionalFormatting sqref="AK125">
    <cfRule type="cellIs" dxfId="799" priority="324" operator="equal">
      <formula>0</formula>
    </cfRule>
  </conditionalFormatting>
  <conditionalFormatting sqref="AK136">
    <cfRule type="cellIs" dxfId="798" priority="325" operator="equal">
      <formula>0</formula>
    </cfRule>
  </conditionalFormatting>
  <conditionalFormatting sqref="AK147">
    <cfRule type="cellIs" dxfId="797" priority="326" operator="equal">
      <formula>0</formula>
    </cfRule>
  </conditionalFormatting>
  <conditionalFormatting sqref="AK158">
    <cfRule type="cellIs" dxfId="796" priority="328" operator="equal">
      <formula>0</formula>
    </cfRule>
  </conditionalFormatting>
  <conditionalFormatting sqref="AK169">
    <cfRule type="cellIs" dxfId="795" priority="327" operator="equal">
      <formula>0</formula>
    </cfRule>
  </conditionalFormatting>
  <conditionalFormatting sqref="AK180">
    <cfRule type="cellIs" dxfId="794" priority="323" operator="equal">
      <formula>0</formula>
    </cfRule>
  </conditionalFormatting>
  <conditionalFormatting sqref="AK191">
    <cfRule type="cellIs" dxfId="793" priority="322" operator="equal">
      <formula>0</formula>
    </cfRule>
  </conditionalFormatting>
  <conditionalFormatting sqref="AK202">
    <cfRule type="cellIs" dxfId="792" priority="321" operator="equal">
      <formula>0</formula>
    </cfRule>
  </conditionalFormatting>
  <conditionalFormatting sqref="AK213">
    <cfRule type="cellIs" dxfId="791" priority="320" operator="equal">
      <formula>0</formula>
    </cfRule>
  </conditionalFormatting>
  <conditionalFormatting sqref="AK224">
    <cfRule type="cellIs" dxfId="790" priority="319" operator="equal">
      <formula>0</formula>
    </cfRule>
  </conditionalFormatting>
  <conditionalFormatting sqref="AK235">
    <cfRule type="cellIs" dxfId="789" priority="318" operator="equal">
      <formula>0</formula>
    </cfRule>
  </conditionalFormatting>
  <conditionalFormatting sqref="AK246">
    <cfRule type="cellIs" dxfId="788" priority="317" operator="equal">
      <formula>0</formula>
    </cfRule>
  </conditionalFormatting>
  <conditionalFormatting sqref="AK257">
    <cfRule type="cellIs" dxfId="787" priority="316" operator="equal">
      <formula>0</formula>
    </cfRule>
  </conditionalFormatting>
  <conditionalFormatting sqref="AK268">
    <cfRule type="cellIs" dxfId="786" priority="315" operator="equal">
      <formula>0</formula>
    </cfRule>
  </conditionalFormatting>
  <conditionalFormatting sqref="AK279">
    <cfRule type="cellIs" dxfId="785" priority="314" operator="equal">
      <formula>0</formula>
    </cfRule>
  </conditionalFormatting>
  <conditionalFormatting sqref="AK290">
    <cfRule type="cellIs" dxfId="784" priority="313" operator="equal">
      <formula>0</formula>
    </cfRule>
  </conditionalFormatting>
  <conditionalFormatting sqref="AK301">
    <cfRule type="cellIs" dxfId="783" priority="312" operator="equal">
      <formula>0</formula>
    </cfRule>
  </conditionalFormatting>
  <conditionalFormatting sqref="AK312">
    <cfRule type="cellIs" dxfId="782" priority="278" operator="equal">
      <formula>0</formula>
    </cfRule>
  </conditionalFormatting>
  <conditionalFormatting sqref="AK323">
    <cfRule type="cellIs" dxfId="781" priority="242" operator="equal">
      <formula>0</formula>
    </cfRule>
  </conditionalFormatting>
  <conditionalFormatting sqref="AK334">
    <cfRule type="cellIs" dxfId="780" priority="204" operator="equal">
      <formula>0</formula>
    </cfRule>
  </conditionalFormatting>
  <conditionalFormatting sqref="AK345">
    <cfRule type="cellIs" dxfId="779" priority="184" operator="equal">
      <formula>0</formula>
    </cfRule>
  </conditionalFormatting>
  <conditionalFormatting sqref="AK356">
    <cfRule type="cellIs" dxfId="778" priority="122" operator="equal">
      <formula>0</formula>
    </cfRule>
  </conditionalFormatting>
  <conditionalFormatting sqref="AK367">
    <cfRule type="cellIs" dxfId="777" priority="78" operator="equal">
      <formula>0</formula>
    </cfRule>
  </conditionalFormatting>
  <conditionalFormatting sqref="AK378">
    <cfRule type="cellIs" dxfId="776" priority="32" operator="equal">
      <formula>0</formula>
    </cfRule>
  </conditionalFormatting>
  <conditionalFormatting sqref="AK389">
    <cfRule type="cellIs" dxfId="775" priority="8" operator="equal">
      <formula>0</formula>
    </cfRule>
  </conditionalFormatting>
  <conditionalFormatting sqref="AM125">
    <cfRule type="cellIs" dxfId="774" priority="307" operator="equal">
      <formula>0</formula>
    </cfRule>
  </conditionalFormatting>
  <conditionalFormatting sqref="AM136">
    <cfRule type="cellIs" dxfId="773" priority="308" operator="equal">
      <formula>0</formula>
    </cfRule>
  </conditionalFormatting>
  <conditionalFormatting sqref="AM147">
    <cfRule type="cellIs" dxfId="772" priority="309" operator="equal">
      <formula>0</formula>
    </cfRule>
  </conditionalFormatting>
  <conditionalFormatting sqref="AM158">
    <cfRule type="cellIs" dxfId="771" priority="311" operator="equal">
      <formula>0</formula>
    </cfRule>
  </conditionalFormatting>
  <conditionalFormatting sqref="AM169">
    <cfRule type="cellIs" dxfId="770" priority="310" operator="equal">
      <formula>0</formula>
    </cfRule>
  </conditionalFormatting>
  <conditionalFormatting sqref="AM180">
    <cfRule type="cellIs" dxfId="769" priority="306" operator="equal">
      <formula>0</formula>
    </cfRule>
  </conditionalFormatting>
  <conditionalFormatting sqref="AM191">
    <cfRule type="cellIs" dxfId="768" priority="305" operator="equal">
      <formula>0</formula>
    </cfRule>
  </conditionalFormatting>
  <conditionalFormatting sqref="AM202">
    <cfRule type="cellIs" dxfId="767" priority="304" operator="equal">
      <formula>0</formula>
    </cfRule>
  </conditionalFormatting>
  <conditionalFormatting sqref="AM213">
    <cfRule type="cellIs" dxfId="766" priority="303" operator="equal">
      <formula>0</formula>
    </cfRule>
  </conditionalFormatting>
  <conditionalFormatting sqref="AM224">
    <cfRule type="cellIs" dxfId="765" priority="302" operator="equal">
      <formula>0</formula>
    </cfRule>
  </conditionalFormatting>
  <conditionalFormatting sqref="AM235">
    <cfRule type="cellIs" dxfId="764" priority="301" operator="equal">
      <formula>0</formula>
    </cfRule>
  </conditionalFormatting>
  <conditionalFormatting sqref="AM246">
    <cfRule type="cellIs" dxfId="763" priority="300" operator="equal">
      <formula>0</formula>
    </cfRule>
  </conditionalFormatting>
  <conditionalFormatting sqref="AM257">
    <cfRule type="cellIs" dxfId="762" priority="299" operator="equal">
      <formula>0</formula>
    </cfRule>
  </conditionalFormatting>
  <conditionalFormatting sqref="AM268">
    <cfRule type="cellIs" dxfId="761" priority="298" operator="equal">
      <formula>0</formula>
    </cfRule>
  </conditionalFormatting>
  <conditionalFormatting sqref="AM279">
    <cfRule type="cellIs" dxfId="760" priority="297" operator="equal">
      <formula>0</formula>
    </cfRule>
  </conditionalFormatting>
  <conditionalFormatting sqref="AM290">
    <cfRule type="cellIs" dxfId="759" priority="296" operator="equal">
      <formula>0</formula>
    </cfRule>
  </conditionalFormatting>
  <conditionalFormatting sqref="AM301">
    <cfRule type="cellIs" dxfId="758" priority="295" operator="equal">
      <formula>0</formula>
    </cfRule>
  </conditionalFormatting>
  <conditionalFormatting sqref="AM312">
    <cfRule type="cellIs" dxfId="757" priority="277" operator="equal">
      <formula>0</formula>
    </cfRule>
  </conditionalFormatting>
  <conditionalFormatting sqref="AM323">
    <cfRule type="cellIs" dxfId="756" priority="241" operator="equal">
      <formula>0</formula>
    </cfRule>
  </conditionalFormatting>
  <conditionalFormatting sqref="AM334">
    <cfRule type="cellIs" dxfId="755" priority="203" operator="equal">
      <formula>0</formula>
    </cfRule>
  </conditionalFormatting>
  <conditionalFormatting sqref="AM345">
    <cfRule type="cellIs" dxfId="754" priority="183" operator="equal">
      <formula>0</formula>
    </cfRule>
  </conditionalFormatting>
  <conditionalFormatting sqref="AM356">
    <cfRule type="cellIs" dxfId="753" priority="121" operator="equal">
      <formula>0</formula>
    </cfRule>
  </conditionalFormatting>
  <conditionalFormatting sqref="AM367">
    <cfRule type="cellIs" dxfId="752" priority="77" operator="equal">
      <formula>0</formula>
    </cfRule>
  </conditionalFormatting>
  <conditionalFormatting sqref="AM378">
    <cfRule type="cellIs" dxfId="751" priority="31" operator="equal">
      <formula>0</formula>
    </cfRule>
  </conditionalFormatting>
  <conditionalFormatting sqref="AM389">
    <cfRule type="cellIs" dxfId="750" priority="7" operator="equal">
      <formula>0</formula>
    </cfRule>
  </conditionalFormatting>
  <conditionalFormatting sqref="AO125">
    <cfRule type="cellIs" dxfId="749" priority="272" operator="equal">
      <formula>0</formula>
    </cfRule>
  </conditionalFormatting>
  <conditionalFormatting sqref="AO136">
    <cfRule type="cellIs" dxfId="748" priority="273" operator="equal">
      <formula>0</formula>
    </cfRule>
  </conditionalFormatting>
  <conditionalFormatting sqref="AO147">
    <cfRule type="cellIs" dxfId="747" priority="274" operator="equal">
      <formula>0</formula>
    </cfRule>
  </conditionalFormatting>
  <conditionalFormatting sqref="AO158">
    <cfRule type="cellIs" dxfId="746" priority="276" operator="equal">
      <formula>0</formula>
    </cfRule>
  </conditionalFormatting>
  <conditionalFormatting sqref="AO169">
    <cfRule type="cellIs" dxfId="745" priority="275" operator="equal">
      <formula>0</formula>
    </cfRule>
  </conditionalFormatting>
  <conditionalFormatting sqref="AO180">
    <cfRule type="cellIs" dxfId="744" priority="271" operator="equal">
      <formula>0</formula>
    </cfRule>
  </conditionalFormatting>
  <conditionalFormatting sqref="AO191">
    <cfRule type="cellIs" dxfId="743" priority="270" operator="equal">
      <formula>0</formula>
    </cfRule>
  </conditionalFormatting>
  <conditionalFormatting sqref="AO202">
    <cfRule type="cellIs" dxfId="742" priority="269" operator="equal">
      <formula>0</formula>
    </cfRule>
  </conditionalFormatting>
  <conditionalFormatting sqref="AO213">
    <cfRule type="cellIs" dxfId="741" priority="268" operator="equal">
      <formula>0</formula>
    </cfRule>
  </conditionalFormatting>
  <conditionalFormatting sqref="AO224">
    <cfRule type="cellIs" dxfId="740" priority="267" operator="equal">
      <formula>0</formula>
    </cfRule>
  </conditionalFormatting>
  <conditionalFormatting sqref="AO235">
    <cfRule type="cellIs" dxfId="739" priority="266" operator="equal">
      <formula>0</formula>
    </cfRule>
  </conditionalFormatting>
  <conditionalFormatting sqref="AO246">
    <cfRule type="cellIs" dxfId="738" priority="265" operator="equal">
      <formula>0</formula>
    </cfRule>
  </conditionalFormatting>
  <conditionalFormatting sqref="AO257">
    <cfRule type="cellIs" dxfId="737" priority="264" operator="equal">
      <formula>0</formula>
    </cfRule>
  </conditionalFormatting>
  <conditionalFormatting sqref="AO268">
    <cfRule type="cellIs" dxfId="736" priority="263" operator="equal">
      <formula>0</formula>
    </cfRule>
  </conditionalFormatting>
  <conditionalFormatting sqref="AO279">
    <cfRule type="cellIs" dxfId="735" priority="262" operator="equal">
      <formula>0</formula>
    </cfRule>
  </conditionalFormatting>
  <conditionalFormatting sqref="AO290">
    <cfRule type="cellIs" dxfId="734" priority="261" operator="equal">
      <formula>0</formula>
    </cfRule>
  </conditionalFormatting>
  <conditionalFormatting sqref="AO301">
    <cfRule type="cellIs" dxfId="733" priority="260" operator="equal">
      <formula>0</formula>
    </cfRule>
  </conditionalFormatting>
  <conditionalFormatting sqref="AO312">
    <cfRule type="cellIs" dxfId="732" priority="259" operator="equal">
      <formula>0</formula>
    </cfRule>
  </conditionalFormatting>
  <conditionalFormatting sqref="AO323">
    <cfRule type="cellIs" dxfId="731" priority="240" operator="equal">
      <formula>0</formula>
    </cfRule>
  </conditionalFormatting>
  <conditionalFormatting sqref="AO334">
    <cfRule type="cellIs" dxfId="730" priority="202" operator="equal">
      <formula>0</formula>
    </cfRule>
  </conditionalFormatting>
  <conditionalFormatting sqref="AO345">
    <cfRule type="cellIs" dxfId="729" priority="182" operator="equal">
      <formula>0</formula>
    </cfRule>
  </conditionalFormatting>
  <conditionalFormatting sqref="AO356">
    <cfRule type="cellIs" dxfId="728" priority="120" operator="equal">
      <formula>0</formula>
    </cfRule>
  </conditionalFormatting>
  <conditionalFormatting sqref="AO367">
    <cfRule type="cellIs" dxfId="727" priority="76" operator="equal">
      <formula>0</formula>
    </cfRule>
  </conditionalFormatting>
  <conditionalFormatting sqref="AO378">
    <cfRule type="cellIs" dxfId="726" priority="30" operator="equal">
      <formula>0</formula>
    </cfRule>
  </conditionalFormatting>
  <conditionalFormatting sqref="AO389">
    <cfRule type="cellIs" dxfId="725" priority="6" operator="equal">
      <formula>0</formula>
    </cfRule>
  </conditionalFormatting>
  <conditionalFormatting sqref="AQ125">
    <cfRule type="cellIs" dxfId="724" priority="235" operator="equal">
      <formula>0</formula>
    </cfRule>
  </conditionalFormatting>
  <conditionalFormatting sqref="AQ136">
    <cfRule type="cellIs" dxfId="723" priority="236" operator="equal">
      <formula>0</formula>
    </cfRule>
  </conditionalFormatting>
  <conditionalFormatting sqref="AQ147">
    <cfRule type="cellIs" dxfId="722" priority="237" operator="equal">
      <formula>0</formula>
    </cfRule>
  </conditionalFormatting>
  <conditionalFormatting sqref="AQ158">
    <cfRule type="cellIs" dxfId="721" priority="239" operator="equal">
      <formula>0</formula>
    </cfRule>
  </conditionalFormatting>
  <conditionalFormatting sqref="AQ169">
    <cfRule type="cellIs" dxfId="720" priority="238" operator="equal">
      <formula>0</formula>
    </cfRule>
  </conditionalFormatting>
  <conditionalFormatting sqref="AQ180">
    <cfRule type="cellIs" dxfId="719" priority="234" operator="equal">
      <formula>0</formula>
    </cfRule>
  </conditionalFormatting>
  <conditionalFormatting sqref="AQ191">
    <cfRule type="cellIs" dxfId="718" priority="233" operator="equal">
      <formula>0</formula>
    </cfRule>
  </conditionalFormatting>
  <conditionalFormatting sqref="AQ202">
    <cfRule type="cellIs" dxfId="717" priority="232" operator="equal">
      <formula>0</formula>
    </cfRule>
  </conditionalFormatting>
  <conditionalFormatting sqref="AQ213">
    <cfRule type="cellIs" dxfId="716" priority="231" operator="equal">
      <formula>0</formula>
    </cfRule>
  </conditionalFormatting>
  <conditionalFormatting sqref="AQ224">
    <cfRule type="cellIs" dxfId="715" priority="230" operator="equal">
      <formula>0</formula>
    </cfRule>
  </conditionalFormatting>
  <conditionalFormatting sqref="AQ235">
    <cfRule type="cellIs" dxfId="714" priority="229" operator="equal">
      <formula>0</formula>
    </cfRule>
  </conditionalFormatting>
  <conditionalFormatting sqref="AQ246">
    <cfRule type="cellIs" dxfId="713" priority="228" operator="equal">
      <formula>0</formula>
    </cfRule>
  </conditionalFormatting>
  <conditionalFormatting sqref="AQ257">
    <cfRule type="cellIs" dxfId="712" priority="227" operator="equal">
      <formula>0</formula>
    </cfRule>
  </conditionalFormatting>
  <conditionalFormatting sqref="AQ268">
    <cfRule type="cellIs" dxfId="711" priority="226" operator="equal">
      <formula>0</formula>
    </cfRule>
  </conditionalFormatting>
  <conditionalFormatting sqref="AQ279">
    <cfRule type="cellIs" dxfId="710" priority="225" operator="equal">
      <formula>0</formula>
    </cfRule>
  </conditionalFormatting>
  <conditionalFormatting sqref="AQ290">
    <cfRule type="cellIs" dxfId="709" priority="224" operator="equal">
      <formula>0</formula>
    </cfRule>
  </conditionalFormatting>
  <conditionalFormatting sqref="AQ301">
    <cfRule type="cellIs" dxfId="708" priority="223" operator="equal">
      <formula>0</formula>
    </cfRule>
  </conditionalFormatting>
  <conditionalFormatting sqref="AQ312">
    <cfRule type="cellIs" dxfId="707" priority="222" operator="equal">
      <formula>0</formula>
    </cfRule>
  </conditionalFormatting>
  <conditionalFormatting sqref="AQ323">
    <cfRule type="cellIs" dxfId="706" priority="221" operator="equal">
      <formula>0</formula>
    </cfRule>
  </conditionalFormatting>
  <conditionalFormatting sqref="AQ334">
    <cfRule type="cellIs" dxfId="705" priority="201" operator="equal">
      <formula>0</formula>
    </cfRule>
  </conditionalFormatting>
  <conditionalFormatting sqref="AQ345">
    <cfRule type="cellIs" dxfId="704" priority="181" operator="equal">
      <formula>0</formula>
    </cfRule>
  </conditionalFormatting>
  <conditionalFormatting sqref="AQ356">
    <cfRule type="cellIs" dxfId="703" priority="119" operator="equal">
      <formula>0</formula>
    </cfRule>
  </conditionalFormatting>
  <conditionalFormatting sqref="AQ367">
    <cfRule type="cellIs" dxfId="702" priority="75" operator="equal">
      <formula>0</formula>
    </cfRule>
  </conditionalFormatting>
  <conditionalFormatting sqref="AQ378">
    <cfRule type="cellIs" dxfId="701" priority="29" operator="equal">
      <formula>0</formula>
    </cfRule>
  </conditionalFormatting>
  <conditionalFormatting sqref="AQ389">
    <cfRule type="cellIs" dxfId="700" priority="5" operator="equal">
      <formula>0</formula>
    </cfRule>
  </conditionalFormatting>
  <conditionalFormatting sqref="AS125">
    <cfRule type="cellIs" dxfId="699" priority="176" operator="equal">
      <formula>0</formula>
    </cfRule>
  </conditionalFormatting>
  <conditionalFormatting sqref="AS136">
    <cfRule type="cellIs" dxfId="698" priority="177" operator="equal">
      <formula>0</formula>
    </cfRule>
  </conditionalFormatting>
  <conditionalFormatting sqref="AS147">
    <cfRule type="cellIs" dxfId="697" priority="178" operator="equal">
      <formula>0</formula>
    </cfRule>
  </conditionalFormatting>
  <conditionalFormatting sqref="AS158">
    <cfRule type="cellIs" dxfId="696" priority="180" operator="equal">
      <formula>0</formula>
    </cfRule>
  </conditionalFormatting>
  <conditionalFormatting sqref="AS169">
    <cfRule type="cellIs" dxfId="695" priority="179" operator="equal">
      <formula>0</formula>
    </cfRule>
  </conditionalFormatting>
  <conditionalFormatting sqref="AS180">
    <cfRule type="cellIs" dxfId="694" priority="175" operator="equal">
      <formula>0</formula>
    </cfRule>
  </conditionalFormatting>
  <conditionalFormatting sqref="AS191">
    <cfRule type="cellIs" dxfId="693" priority="174" operator="equal">
      <formula>0</formula>
    </cfRule>
  </conditionalFormatting>
  <conditionalFormatting sqref="AS202">
    <cfRule type="cellIs" dxfId="692" priority="173" operator="equal">
      <formula>0</formula>
    </cfRule>
  </conditionalFormatting>
  <conditionalFormatting sqref="AS213">
    <cfRule type="cellIs" dxfId="691" priority="172" operator="equal">
      <formula>0</formula>
    </cfRule>
  </conditionalFormatting>
  <conditionalFormatting sqref="AS224">
    <cfRule type="cellIs" dxfId="690" priority="171" operator="equal">
      <formula>0</formula>
    </cfRule>
  </conditionalFormatting>
  <conditionalFormatting sqref="AS235">
    <cfRule type="cellIs" dxfId="689" priority="170" operator="equal">
      <formula>0</formula>
    </cfRule>
  </conditionalFormatting>
  <conditionalFormatting sqref="AS246">
    <cfRule type="cellIs" dxfId="688" priority="169" operator="equal">
      <formula>0</formula>
    </cfRule>
  </conditionalFormatting>
  <conditionalFormatting sqref="AS257">
    <cfRule type="cellIs" dxfId="687" priority="168" operator="equal">
      <formula>0</formula>
    </cfRule>
  </conditionalFormatting>
  <conditionalFormatting sqref="AS268">
    <cfRule type="cellIs" dxfId="686" priority="167" operator="equal">
      <formula>0</formula>
    </cfRule>
  </conditionalFormatting>
  <conditionalFormatting sqref="AS279">
    <cfRule type="cellIs" dxfId="685" priority="166" operator="equal">
      <formula>0</formula>
    </cfRule>
  </conditionalFormatting>
  <conditionalFormatting sqref="AS290">
    <cfRule type="cellIs" dxfId="684" priority="165" operator="equal">
      <formula>0</formula>
    </cfRule>
  </conditionalFormatting>
  <conditionalFormatting sqref="AS301">
    <cfRule type="cellIs" dxfId="683" priority="164" operator="equal">
      <formula>0</formula>
    </cfRule>
  </conditionalFormatting>
  <conditionalFormatting sqref="AS312">
    <cfRule type="cellIs" dxfId="682" priority="163" operator="equal">
      <formula>0</formula>
    </cfRule>
  </conditionalFormatting>
  <conditionalFormatting sqref="AS323">
    <cfRule type="cellIs" dxfId="681" priority="162" operator="equal">
      <formula>0</formula>
    </cfRule>
  </conditionalFormatting>
  <conditionalFormatting sqref="AS334">
    <cfRule type="cellIs" dxfId="680" priority="161" operator="equal">
      <formula>0</formula>
    </cfRule>
  </conditionalFormatting>
  <conditionalFormatting sqref="AS345">
    <cfRule type="cellIs" dxfId="679" priority="160" operator="equal">
      <formula>0</formula>
    </cfRule>
  </conditionalFormatting>
  <conditionalFormatting sqref="AS356">
    <cfRule type="cellIs" dxfId="678" priority="118" operator="equal">
      <formula>0</formula>
    </cfRule>
  </conditionalFormatting>
  <conditionalFormatting sqref="AS367">
    <cfRule type="cellIs" dxfId="677" priority="74" operator="equal">
      <formula>0</formula>
    </cfRule>
  </conditionalFormatting>
  <conditionalFormatting sqref="AS378">
    <cfRule type="cellIs" dxfId="676" priority="28" operator="equal">
      <formula>0</formula>
    </cfRule>
  </conditionalFormatting>
  <conditionalFormatting sqref="AS389">
    <cfRule type="cellIs" dxfId="675" priority="4" operator="equal">
      <formula>0</formula>
    </cfRule>
  </conditionalFormatting>
  <conditionalFormatting sqref="AU125">
    <cfRule type="cellIs" dxfId="674" priority="155" operator="equal">
      <formula>0</formula>
    </cfRule>
  </conditionalFormatting>
  <conditionalFormatting sqref="AU136">
    <cfRule type="cellIs" dxfId="673" priority="156" operator="equal">
      <formula>0</formula>
    </cfRule>
  </conditionalFormatting>
  <conditionalFormatting sqref="AU147">
    <cfRule type="cellIs" dxfId="672" priority="157" operator="equal">
      <formula>0</formula>
    </cfRule>
  </conditionalFormatting>
  <conditionalFormatting sqref="AU158">
    <cfRule type="cellIs" dxfId="671" priority="159" operator="equal">
      <formula>0</formula>
    </cfRule>
  </conditionalFormatting>
  <conditionalFormatting sqref="AU169">
    <cfRule type="cellIs" dxfId="670" priority="158" operator="equal">
      <formula>0</formula>
    </cfRule>
  </conditionalFormatting>
  <conditionalFormatting sqref="AU180">
    <cfRule type="cellIs" dxfId="669" priority="154" operator="equal">
      <formula>0</formula>
    </cfRule>
  </conditionalFormatting>
  <conditionalFormatting sqref="AU191">
    <cfRule type="cellIs" dxfId="668" priority="153" operator="equal">
      <formula>0</formula>
    </cfRule>
  </conditionalFormatting>
  <conditionalFormatting sqref="AU202">
    <cfRule type="cellIs" dxfId="667" priority="152" operator="equal">
      <formula>0</formula>
    </cfRule>
  </conditionalFormatting>
  <conditionalFormatting sqref="AU213">
    <cfRule type="cellIs" dxfId="666" priority="151" operator="equal">
      <formula>0</formula>
    </cfRule>
  </conditionalFormatting>
  <conditionalFormatting sqref="AU224">
    <cfRule type="cellIs" dxfId="665" priority="150" operator="equal">
      <formula>0</formula>
    </cfRule>
  </conditionalFormatting>
  <conditionalFormatting sqref="AU235">
    <cfRule type="cellIs" dxfId="664" priority="149" operator="equal">
      <formula>0</formula>
    </cfRule>
  </conditionalFormatting>
  <conditionalFormatting sqref="AU246">
    <cfRule type="cellIs" dxfId="663" priority="148" operator="equal">
      <formula>0</formula>
    </cfRule>
  </conditionalFormatting>
  <conditionalFormatting sqref="AU257">
    <cfRule type="cellIs" dxfId="662" priority="147" operator="equal">
      <formula>0</formula>
    </cfRule>
  </conditionalFormatting>
  <conditionalFormatting sqref="AU268">
    <cfRule type="cellIs" dxfId="661" priority="146" operator="equal">
      <formula>0</formula>
    </cfRule>
  </conditionalFormatting>
  <conditionalFormatting sqref="AU279">
    <cfRule type="cellIs" dxfId="660" priority="145" operator="equal">
      <formula>0</formula>
    </cfRule>
  </conditionalFormatting>
  <conditionalFormatting sqref="AU290">
    <cfRule type="cellIs" dxfId="659" priority="144" operator="equal">
      <formula>0</formula>
    </cfRule>
  </conditionalFormatting>
  <conditionalFormatting sqref="AU301">
    <cfRule type="cellIs" dxfId="658" priority="143" operator="equal">
      <formula>0</formula>
    </cfRule>
  </conditionalFormatting>
  <conditionalFormatting sqref="AU312">
    <cfRule type="cellIs" dxfId="657" priority="142" operator="equal">
      <formula>0</formula>
    </cfRule>
  </conditionalFormatting>
  <conditionalFormatting sqref="AU323">
    <cfRule type="cellIs" dxfId="656" priority="141" operator="equal">
      <formula>0</formula>
    </cfRule>
  </conditionalFormatting>
  <conditionalFormatting sqref="AU334">
    <cfRule type="cellIs" dxfId="655" priority="140" operator="equal">
      <formula>0</formula>
    </cfRule>
  </conditionalFormatting>
  <conditionalFormatting sqref="AU345">
    <cfRule type="cellIs" dxfId="654" priority="139" operator="equal">
      <formula>0</formula>
    </cfRule>
  </conditionalFormatting>
  <conditionalFormatting sqref="AU356">
    <cfRule type="cellIs" dxfId="653" priority="117" operator="equal">
      <formula>0</formula>
    </cfRule>
  </conditionalFormatting>
  <conditionalFormatting sqref="AU367">
    <cfRule type="cellIs" dxfId="652" priority="73" operator="equal">
      <formula>0</formula>
    </cfRule>
  </conditionalFormatting>
  <conditionalFormatting sqref="AU378">
    <cfRule type="cellIs" dxfId="651" priority="27" operator="equal">
      <formula>0</formula>
    </cfRule>
  </conditionalFormatting>
  <conditionalFormatting sqref="AU389">
    <cfRule type="cellIs" dxfId="650" priority="3" operator="equal">
      <formula>0</formula>
    </cfRule>
  </conditionalFormatting>
  <conditionalFormatting sqref="AW125">
    <cfRule type="cellIs" dxfId="649" priority="67" operator="equal">
      <formula>0</formula>
    </cfRule>
  </conditionalFormatting>
  <conditionalFormatting sqref="AW136">
    <cfRule type="cellIs" dxfId="648" priority="68" operator="equal">
      <formula>0</formula>
    </cfRule>
  </conditionalFormatting>
  <conditionalFormatting sqref="AW147">
    <cfRule type="cellIs" dxfId="647" priority="69" operator="equal">
      <formula>0</formula>
    </cfRule>
  </conditionalFormatting>
  <conditionalFormatting sqref="AW158">
    <cfRule type="cellIs" dxfId="646" priority="71" operator="equal">
      <formula>0</formula>
    </cfRule>
  </conditionalFormatting>
  <conditionalFormatting sqref="AW169">
    <cfRule type="cellIs" dxfId="645" priority="70" operator="equal">
      <formula>0</formula>
    </cfRule>
  </conditionalFormatting>
  <conditionalFormatting sqref="AW180">
    <cfRule type="cellIs" dxfId="644" priority="66" operator="equal">
      <formula>0</formula>
    </cfRule>
  </conditionalFormatting>
  <conditionalFormatting sqref="AW191">
    <cfRule type="cellIs" dxfId="643" priority="65" operator="equal">
      <formula>0</formula>
    </cfRule>
  </conditionalFormatting>
  <conditionalFormatting sqref="AW202">
    <cfRule type="cellIs" dxfId="642" priority="64" operator="equal">
      <formula>0</formula>
    </cfRule>
  </conditionalFormatting>
  <conditionalFormatting sqref="AW213">
    <cfRule type="cellIs" dxfId="641" priority="63" operator="equal">
      <formula>0</formula>
    </cfRule>
  </conditionalFormatting>
  <conditionalFormatting sqref="AW224">
    <cfRule type="cellIs" dxfId="640" priority="62" operator="equal">
      <formula>0</formula>
    </cfRule>
  </conditionalFormatting>
  <conditionalFormatting sqref="AW235">
    <cfRule type="cellIs" dxfId="639" priority="61" operator="equal">
      <formula>0</formula>
    </cfRule>
  </conditionalFormatting>
  <conditionalFormatting sqref="AW246">
    <cfRule type="cellIs" dxfId="638" priority="60" operator="equal">
      <formula>0</formula>
    </cfRule>
  </conditionalFormatting>
  <conditionalFormatting sqref="AW257">
    <cfRule type="cellIs" dxfId="637" priority="59" operator="equal">
      <formula>0</formula>
    </cfRule>
  </conditionalFormatting>
  <conditionalFormatting sqref="AW268">
    <cfRule type="cellIs" dxfId="636" priority="58" operator="equal">
      <formula>0</formula>
    </cfRule>
  </conditionalFormatting>
  <conditionalFormatting sqref="AW279">
    <cfRule type="cellIs" dxfId="635" priority="57" operator="equal">
      <formula>0</formula>
    </cfRule>
  </conditionalFormatting>
  <conditionalFormatting sqref="AW290">
    <cfRule type="cellIs" dxfId="634" priority="56" operator="equal">
      <formula>0</formula>
    </cfRule>
  </conditionalFormatting>
  <conditionalFormatting sqref="AW301">
    <cfRule type="cellIs" dxfId="633" priority="55" operator="equal">
      <formula>0</formula>
    </cfRule>
  </conditionalFormatting>
  <conditionalFormatting sqref="AW312">
    <cfRule type="cellIs" dxfId="632" priority="54" operator="equal">
      <formula>0</formula>
    </cfRule>
  </conditionalFormatting>
  <conditionalFormatting sqref="AW323">
    <cfRule type="cellIs" dxfId="631" priority="53" operator="equal">
      <formula>0</formula>
    </cfRule>
  </conditionalFormatting>
  <conditionalFormatting sqref="AW334">
    <cfRule type="cellIs" dxfId="630" priority="52" operator="equal">
      <formula>0</formula>
    </cfRule>
  </conditionalFormatting>
  <conditionalFormatting sqref="AW345">
    <cfRule type="cellIs" dxfId="629" priority="51" operator="equal">
      <formula>0</formula>
    </cfRule>
  </conditionalFormatting>
  <conditionalFormatting sqref="AW356">
    <cfRule type="cellIs" dxfId="628" priority="50" operator="equal">
      <formula>0</formula>
    </cfRule>
  </conditionalFormatting>
  <conditionalFormatting sqref="AW367">
    <cfRule type="cellIs" dxfId="627" priority="49" operator="equal">
      <formula>0</formula>
    </cfRule>
  </conditionalFormatting>
  <conditionalFormatting sqref="AW378">
    <cfRule type="cellIs" dxfId="626" priority="25" operator="equal">
      <formula>0</formula>
    </cfRule>
  </conditionalFormatting>
  <conditionalFormatting sqref="AW389">
    <cfRule type="cellIs" dxfId="625" priority="1" operator="equal">
      <formula>0</formula>
    </cfRule>
  </conditionalFormatting>
  <conditionalFormatting sqref="AY125 BA125">
    <cfRule type="cellIs" dxfId="624" priority="112" operator="equal">
      <formula>0</formula>
    </cfRule>
  </conditionalFormatting>
  <conditionalFormatting sqref="AY136 BA136">
    <cfRule type="cellIs" dxfId="623" priority="113" operator="equal">
      <formula>0</formula>
    </cfRule>
  </conditionalFormatting>
  <conditionalFormatting sqref="AY147 BA147">
    <cfRule type="cellIs" dxfId="622" priority="114" operator="equal">
      <formula>0</formula>
    </cfRule>
  </conditionalFormatting>
  <conditionalFormatting sqref="AY158 BA158">
    <cfRule type="cellIs" dxfId="621" priority="116" operator="equal">
      <formula>0</formula>
    </cfRule>
  </conditionalFormatting>
  <conditionalFormatting sqref="AY169 BA169">
    <cfRule type="cellIs" dxfId="620" priority="115" operator="equal">
      <formula>0</formula>
    </cfRule>
  </conditionalFormatting>
  <conditionalFormatting sqref="AY180 BA180">
    <cfRule type="cellIs" dxfId="619" priority="111" operator="equal">
      <formula>0</formula>
    </cfRule>
  </conditionalFormatting>
  <conditionalFormatting sqref="AY191 BA191">
    <cfRule type="cellIs" dxfId="618" priority="110" operator="equal">
      <formula>0</formula>
    </cfRule>
  </conditionalFormatting>
  <conditionalFormatting sqref="AY202 BA202">
    <cfRule type="cellIs" dxfId="617" priority="109" operator="equal">
      <formula>0</formula>
    </cfRule>
  </conditionalFormatting>
  <conditionalFormatting sqref="AY213 BA213">
    <cfRule type="cellIs" dxfId="616" priority="108" operator="equal">
      <formula>0</formula>
    </cfRule>
  </conditionalFormatting>
  <conditionalFormatting sqref="AY224 BA224">
    <cfRule type="cellIs" dxfId="615" priority="107" operator="equal">
      <formula>0</formula>
    </cfRule>
  </conditionalFormatting>
  <conditionalFormatting sqref="AY235 BA235">
    <cfRule type="cellIs" dxfId="614" priority="106" operator="equal">
      <formula>0</formula>
    </cfRule>
  </conditionalFormatting>
  <conditionalFormatting sqref="AY246 BA246">
    <cfRule type="cellIs" dxfId="613" priority="105" operator="equal">
      <formula>0</formula>
    </cfRule>
  </conditionalFormatting>
  <conditionalFormatting sqref="AY257 BA257">
    <cfRule type="cellIs" dxfId="612" priority="104" operator="equal">
      <formula>0</formula>
    </cfRule>
  </conditionalFormatting>
  <conditionalFormatting sqref="AY268 BA268">
    <cfRule type="cellIs" dxfId="611" priority="103" operator="equal">
      <formula>0</formula>
    </cfRule>
  </conditionalFormatting>
  <conditionalFormatting sqref="AY279 BA279">
    <cfRule type="cellIs" dxfId="610" priority="102" operator="equal">
      <formula>0</formula>
    </cfRule>
  </conditionalFormatting>
  <conditionalFormatting sqref="AY290 BA290">
    <cfRule type="cellIs" dxfId="609" priority="101" operator="equal">
      <formula>0</formula>
    </cfRule>
  </conditionalFormatting>
  <conditionalFormatting sqref="AY301 BA301">
    <cfRule type="cellIs" dxfId="608" priority="100" operator="equal">
      <formula>0</formula>
    </cfRule>
  </conditionalFormatting>
  <conditionalFormatting sqref="AY312 BA312">
    <cfRule type="cellIs" dxfId="607" priority="99" operator="equal">
      <formula>0</formula>
    </cfRule>
  </conditionalFormatting>
  <conditionalFormatting sqref="AY323 BA323">
    <cfRule type="cellIs" dxfId="606" priority="98" operator="equal">
      <formula>0</formula>
    </cfRule>
  </conditionalFormatting>
  <conditionalFormatting sqref="AY334 BA334">
    <cfRule type="cellIs" dxfId="605" priority="97" operator="equal">
      <formula>0</formula>
    </cfRule>
  </conditionalFormatting>
  <conditionalFormatting sqref="AY345 BA345">
    <cfRule type="cellIs" dxfId="604" priority="96" operator="equal">
      <formula>0</formula>
    </cfRule>
  </conditionalFormatting>
  <conditionalFormatting sqref="AY356 BA356">
    <cfRule type="cellIs" dxfId="603" priority="95" operator="equal">
      <formula>0</formula>
    </cfRule>
  </conditionalFormatting>
  <conditionalFormatting sqref="AY367 BA367">
    <cfRule type="cellIs" dxfId="602" priority="72" operator="equal">
      <formula>0</formula>
    </cfRule>
  </conditionalFormatting>
  <conditionalFormatting sqref="AY378 BA378">
    <cfRule type="cellIs" dxfId="601" priority="26" operator="equal">
      <formula>0</formula>
    </cfRule>
  </conditionalFormatting>
  <conditionalFormatting sqref="AY389 BA389">
    <cfRule type="cellIs" dxfId="600" priority="2" operator="equal">
      <formula>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467C5-8638-4238-909F-BD9545793BA8}">
  <dimension ref="A1:IX417"/>
  <sheetViews>
    <sheetView workbookViewId="0">
      <selection activeCell="B31" sqref="B31"/>
    </sheetView>
  </sheetViews>
  <sheetFormatPr defaultRowHeight="13" x14ac:dyDescent="0.3"/>
  <cols>
    <col min="1" max="1" width="2.26953125" style="74" customWidth="1"/>
    <col min="2" max="2" width="39.54296875" style="74" customWidth="1"/>
    <col min="3" max="3" width="4.54296875" style="74" customWidth="1"/>
    <col min="4" max="4" width="0.7265625" style="74" customWidth="1"/>
    <col min="5" max="5" width="12.26953125" style="74" customWidth="1"/>
    <col min="6" max="6" width="0.7265625" style="74" customWidth="1"/>
    <col min="7" max="7" width="12.26953125" style="74" customWidth="1"/>
    <col min="8" max="8" width="0.7265625" style="74" customWidth="1"/>
    <col min="9" max="9" width="12.26953125" style="74" customWidth="1"/>
    <col min="10" max="10" width="0.7265625" style="74" customWidth="1"/>
    <col min="11" max="11" width="12.26953125" style="74" customWidth="1"/>
    <col min="12" max="12" width="0.7265625" style="74" customWidth="1"/>
    <col min="13" max="13" width="12.26953125" style="74" customWidth="1"/>
    <col min="14" max="14" width="0.7265625" style="74" customWidth="1"/>
    <col min="15" max="15" width="12.26953125" style="74" customWidth="1"/>
    <col min="16" max="16" width="0.7265625" style="74" customWidth="1"/>
    <col min="17" max="17" width="12.26953125" style="74" customWidth="1"/>
    <col min="18" max="18" width="0.7265625" style="74" customWidth="1"/>
    <col min="19" max="19" width="12.26953125" style="74" customWidth="1"/>
    <col min="20" max="20" width="0.7265625" style="74" customWidth="1"/>
    <col min="21" max="21" width="12.26953125" style="74" customWidth="1"/>
    <col min="22" max="22" width="0.7265625" style="74" customWidth="1"/>
    <col min="23" max="23" width="12.26953125" style="74" customWidth="1"/>
    <col min="24" max="24" width="0.7265625" style="74" customWidth="1"/>
    <col min="25" max="25" width="12.26953125" style="74" customWidth="1"/>
    <col min="26" max="26" width="0.7265625" style="74" customWidth="1"/>
    <col min="27" max="27" width="12.26953125" style="74" customWidth="1"/>
    <col min="28" max="28" width="0.7265625" style="74" customWidth="1"/>
    <col min="29" max="29" width="12.26953125" style="74" customWidth="1"/>
    <col min="30" max="30" width="0.7265625" style="74" customWidth="1"/>
    <col min="31" max="31" width="12.26953125" style="74" customWidth="1"/>
    <col min="32" max="32" width="0.7265625" style="74" customWidth="1"/>
    <col min="33" max="33" width="12.26953125" style="74" customWidth="1"/>
    <col min="34" max="34" width="0.7265625" style="74" customWidth="1"/>
    <col min="35" max="35" width="12.26953125" style="74" customWidth="1"/>
    <col min="36" max="36" width="0.7265625" style="74" customWidth="1"/>
    <col min="37" max="37" width="12.26953125" style="74" customWidth="1"/>
    <col min="38" max="38" width="0.7265625" style="74" customWidth="1"/>
    <col min="39" max="39" width="12.26953125" style="74" customWidth="1"/>
    <col min="40" max="40" width="0.7265625" style="74" customWidth="1"/>
    <col min="41" max="41" width="12.26953125" style="74" customWidth="1"/>
    <col min="42" max="42" width="0.7265625" style="74" customWidth="1"/>
    <col min="43" max="43" width="12.26953125" style="74" customWidth="1"/>
    <col min="44" max="44" width="0.7265625" style="74" customWidth="1"/>
    <col min="45" max="45" width="12.26953125" style="74" customWidth="1"/>
    <col min="46" max="46" width="0.7265625" style="74" customWidth="1"/>
    <col min="47" max="47" width="12.26953125" style="74" customWidth="1"/>
    <col min="48" max="48" width="0.7265625" style="74" customWidth="1"/>
    <col min="49" max="49" width="12.26953125" style="74" customWidth="1"/>
    <col min="50" max="50" width="0.7265625" style="74" customWidth="1"/>
    <col min="51" max="51" width="12.26953125" style="74" customWidth="1"/>
    <col min="52" max="52" width="0.7265625" style="74" customWidth="1"/>
    <col min="53" max="53" width="12.26953125" style="74" customWidth="1"/>
    <col min="54" max="54" width="0.7265625" style="74" customWidth="1"/>
    <col min="55" max="55" width="12.26953125" style="74" customWidth="1"/>
    <col min="56" max="58" width="0.7265625" style="74" customWidth="1"/>
    <col min="59" max="59" width="12.26953125" style="74" customWidth="1"/>
    <col min="60" max="61" width="0.7265625" style="74" customWidth="1"/>
    <col min="62" max="258" width="9.1796875" style="72"/>
    <col min="259" max="259" width="2.26953125" style="72" customWidth="1"/>
    <col min="260" max="260" width="39.54296875" style="72" customWidth="1"/>
    <col min="261" max="261" width="4.54296875" style="72" customWidth="1"/>
    <col min="262" max="262" width="0.7265625" style="72" customWidth="1"/>
    <col min="263" max="263" width="12.26953125" style="72" customWidth="1"/>
    <col min="264" max="264" width="0.7265625" style="72" customWidth="1"/>
    <col min="265" max="265" width="12.26953125" style="72" customWidth="1"/>
    <col min="266" max="266" width="0.7265625" style="72" customWidth="1"/>
    <col min="267" max="267" width="12.26953125" style="72" customWidth="1"/>
    <col min="268" max="268" width="0.7265625" style="72" customWidth="1"/>
    <col min="269" max="269" width="12.26953125" style="72" customWidth="1"/>
    <col min="270" max="270" width="0.7265625" style="72" customWidth="1"/>
    <col min="271" max="271" width="12.26953125" style="72" customWidth="1"/>
    <col min="272" max="272" width="0.7265625" style="72" customWidth="1"/>
    <col min="273" max="273" width="12.26953125" style="72" customWidth="1"/>
    <col min="274" max="274" width="0.7265625" style="72" customWidth="1"/>
    <col min="275" max="275" width="12.26953125" style="72" customWidth="1"/>
    <col min="276" max="276" width="0.7265625" style="72" customWidth="1"/>
    <col min="277" max="277" width="12.26953125" style="72" customWidth="1"/>
    <col min="278" max="278" width="0.7265625" style="72" customWidth="1"/>
    <col min="279" max="279" width="12.26953125" style="72" customWidth="1"/>
    <col min="280" max="280" width="0.7265625" style="72" customWidth="1"/>
    <col min="281" max="281" width="12.26953125" style="72" customWidth="1"/>
    <col min="282" max="282" width="0.7265625" style="72" customWidth="1"/>
    <col min="283" max="283" width="12.26953125" style="72" customWidth="1"/>
    <col min="284" max="284" width="0.7265625" style="72" customWidth="1"/>
    <col min="285" max="285" width="12.26953125" style="72" customWidth="1"/>
    <col min="286" max="286" width="0.7265625" style="72" customWidth="1"/>
    <col min="287" max="287" width="12.26953125" style="72" customWidth="1"/>
    <col min="288" max="288" width="0.7265625" style="72" customWidth="1"/>
    <col min="289" max="289" width="12.26953125" style="72" customWidth="1"/>
    <col min="290" max="290" width="0.7265625" style="72" customWidth="1"/>
    <col min="291" max="291" width="12.26953125" style="72" customWidth="1"/>
    <col min="292" max="292" width="0.7265625" style="72" customWidth="1"/>
    <col min="293" max="293" width="12.26953125" style="72" customWidth="1"/>
    <col min="294" max="294" width="0.7265625" style="72" customWidth="1"/>
    <col min="295" max="295" width="12.26953125" style="72" customWidth="1"/>
    <col min="296" max="296" width="0.7265625" style="72" customWidth="1"/>
    <col min="297" max="297" width="12.26953125" style="72" customWidth="1"/>
    <col min="298" max="298" width="0.7265625" style="72" customWidth="1"/>
    <col min="299" max="299" width="12.26953125" style="72" customWidth="1"/>
    <col min="300" max="300" width="0.7265625" style="72" customWidth="1"/>
    <col min="301" max="301" width="12.26953125" style="72" customWidth="1"/>
    <col min="302" max="302" width="0.7265625" style="72" customWidth="1"/>
    <col min="303" max="303" width="12.26953125" style="72" customWidth="1"/>
    <col min="304" max="304" width="0.7265625" style="72" customWidth="1"/>
    <col min="305" max="305" width="12.26953125" style="72" customWidth="1"/>
    <col min="306" max="306" width="0.7265625" style="72" customWidth="1"/>
    <col min="307" max="307" width="12.26953125" style="72" customWidth="1"/>
    <col min="308" max="308" width="0.7265625" style="72" customWidth="1"/>
    <col min="309" max="309" width="12.26953125" style="72" customWidth="1"/>
    <col min="310" max="310" width="0.7265625" style="72" customWidth="1"/>
    <col min="311" max="311" width="12.26953125" style="72" customWidth="1"/>
    <col min="312" max="314" width="0.7265625" style="72" customWidth="1"/>
    <col min="315" max="315" width="12.26953125" style="72" customWidth="1"/>
    <col min="316" max="317" width="0.7265625" style="72" customWidth="1"/>
    <col min="318" max="514" width="9.1796875" style="72"/>
    <col min="515" max="515" width="2.26953125" style="72" customWidth="1"/>
    <col min="516" max="516" width="39.54296875" style="72" customWidth="1"/>
    <col min="517" max="517" width="4.54296875" style="72" customWidth="1"/>
    <col min="518" max="518" width="0.7265625" style="72" customWidth="1"/>
    <col min="519" max="519" width="12.26953125" style="72" customWidth="1"/>
    <col min="520" max="520" width="0.7265625" style="72" customWidth="1"/>
    <col min="521" max="521" width="12.26953125" style="72" customWidth="1"/>
    <col min="522" max="522" width="0.7265625" style="72" customWidth="1"/>
    <col min="523" max="523" width="12.26953125" style="72" customWidth="1"/>
    <col min="524" max="524" width="0.7265625" style="72" customWidth="1"/>
    <col min="525" max="525" width="12.26953125" style="72" customWidth="1"/>
    <col min="526" max="526" width="0.7265625" style="72" customWidth="1"/>
    <col min="527" max="527" width="12.26953125" style="72" customWidth="1"/>
    <col min="528" max="528" width="0.7265625" style="72" customWidth="1"/>
    <col min="529" max="529" width="12.26953125" style="72" customWidth="1"/>
    <col min="530" max="530" width="0.7265625" style="72" customWidth="1"/>
    <col min="531" max="531" width="12.26953125" style="72" customWidth="1"/>
    <col min="532" max="532" width="0.7265625" style="72" customWidth="1"/>
    <col min="533" max="533" width="12.26953125" style="72" customWidth="1"/>
    <col min="534" max="534" width="0.7265625" style="72" customWidth="1"/>
    <col min="535" max="535" width="12.26953125" style="72" customWidth="1"/>
    <col min="536" max="536" width="0.7265625" style="72" customWidth="1"/>
    <col min="537" max="537" width="12.26953125" style="72" customWidth="1"/>
    <col min="538" max="538" width="0.7265625" style="72" customWidth="1"/>
    <col min="539" max="539" width="12.26953125" style="72" customWidth="1"/>
    <col min="540" max="540" width="0.7265625" style="72" customWidth="1"/>
    <col min="541" max="541" width="12.26953125" style="72" customWidth="1"/>
    <col min="542" max="542" width="0.7265625" style="72" customWidth="1"/>
    <col min="543" max="543" width="12.26953125" style="72" customWidth="1"/>
    <col min="544" max="544" width="0.7265625" style="72" customWidth="1"/>
    <col min="545" max="545" width="12.26953125" style="72" customWidth="1"/>
    <col min="546" max="546" width="0.7265625" style="72" customWidth="1"/>
    <col min="547" max="547" width="12.26953125" style="72" customWidth="1"/>
    <col min="548" max="548" width="0.7265625" style="72" customWidth="1"/>
    <col min="549" max="549" width="12.26953125" style="72" customWidth="1"/>
    <col min="550" max="550" width="0.7265625" style="72" customWidth="1"/>
    <col min="551" max="551" width="12.26953125" style="72" customWidth="1"/>
    <col min="552" max="552" width="0.7265625" style="72" customWidth="1"/>
    <col min="553" max="553" width="12.26953125" style="72" customWidth="1"/>
    <col min="554" max="554" width="0.7265625" style="72" customWidth="1"/>
    <col min="555" max="555" width="12.26953125" style="72" customWidth="1"/>
    <col min="556" max="556" width="0.7265625" style="72" customWidth="1"/>
    <col min="557" max="557" width="12.26953125" style="72" customWidth="1"/>
    <col min="558" max="558" width="0.7265625" style="72" customWidth="1"/>
    <col min="559" max="559" width="12.26953125" style="72" customWidth="1"/>
    <col min="560" max="560" width="0.7265625" style="72" customWidth="1"/>
    <col min="561" max="561" width="12.26953125" style="72" customWidth="1"/>
    <col min="562" max="562" width="0.7265625" style="72" customWidth="1"/>
    <col min="563" max="563" width="12.26953125" style="72" customWidth="1"/>
    <col min="564" max="564" width="0.7265625" style="72" customWidth="1"/>
    <col min="565" max="565" width="12.26953125" style="72" customWidth="1"/>
    <col min="566" max="566" width="0.7265625" style="72" customWidth="1"/>
    <col min="567" max="567" width="12.26953125" style="72" customWidth="1"/>
    <col min="568" max="570" width="0.7265625" style="72" customWidth="1"/>
    <col min="571" max="571" width="12.26953125" style="72" customWidth="1"/>
    <col min="572" max="573" width="0.7265625" style="72" customWidth="1"/>
    <col min="574" max="770" width="9.1796875" style="72"/>
    <col min="771" max="771" width="2.26953125" style="72" customWidth="1"/>
    <col min="772" max="772" width="39.54296875" style="72" customWidth="1"/>
    <col min="773" max="773" width="4.54296875" style="72" customWidth="1"/>
    <col min="774" max="774" width="0.7265625" style="72" customWidth="1"/>
    <col min="775" max="775" width="12.26953125" style="72" customWidth="1"/>
    <col min="776" max="776" width="0.7265625" style="72" customWidth="1"/>
    <col min="777" max="777" width="12.26953125" style="72" customWidth="1"/>
    <col min="778" max="778" width="0.7265625" style="72" customWidth="1"/>
    <col min="779" max="779" width="12.26953125" style="72" customWidth="1"/>
    <col min="780" max="780" width="0.7265625" style="72" customWidth="1"/>
    <col min="781" max="781" width="12.26953125" style="72" customWidth="1"/>
    <col min="782" max="782" width="0.7265625" style="72" customWidth="1"/>
    <col min="783" max="783" width="12.26953125" style="72" customWidth="1"/>
    <col min="784" max="784" width="0.7265625" style="72" customWidth="1"/>
    <col min="785" max="785" width="12.26953125" style="72" customWidth="1"/>
    <col min="786" max="786" width="0.7265625" style="72" customWidth="1"/>
    <col min="787" max="787" width="12.26953125" style="72" customWidth="1"/>
    <col min="788" max="788" width="0.7265625" style="72" customWidth="1"/>
    <col min="789" max="789" width="12.26953125" style="72" customWidth="1"/>
    <col min="790" max="790" width="0.7265625" style="72" customWidth="1"/>
    <col min="791" max="791" width="12.26953125" style="72" customWidth="1"/>
    <col min="792" max="792" width="0.7265625" style="72" customWidth="1"/>
    <col min="793" max="793" width="12.26953125" style="72" customWidth="1"/>
    <col min="794" max="794" width="0.7265625" style="72" customWidth="1"/>
    <col min="795" max="795" width="12.26953125" style="72" customWidth="1"/>
    <col min="796" max="796" width="0.7265625" style="72" customWidth="1"/>
    <col min="797" max="797" width="12.26953125" style="72" customWidth="1"/>
    <col min="798" max="798" width="0.7265625" style="72" customWidth="1"/>
    <col min="799" max="799" width="12.26953125" style="72" customWidth="1"/>
    <col min="800" max="800" width="0.7265625" style="72" customWidth="1"/>
    <col min="801" max="801" width="12.26953125" style="72" customWidth="1"/>
    <col min="802" max="802" width="0.7265625" style="72" customWidth="1"/>
    <col min="803" max="803" width="12.26953125" style="72" customWidth="1"/>
    <col min="804" max="804" width="0.7265625" style="72" customWidth="1"/>
    <col min="805" max="805" width="12.26953125" style="72" customWidth="1"/>
    <col min="806" max="806" width="0.7265625" style="72" customWidth="1"/>
    <col min="807" max="807" width="12.26953125" style="72" customWidth="1"/>
    <col min="808" max="808" width="0.7265625" style="72" customWidth="1"/>
    <col min="809" max="809" width="12.26953125" style="72" customWidth="1"/>
    <col min="810" max="810" width="0.7265625" style="72" customWidth="1"/>
    <col min="811" max="811" width="12.26953125" style="72" customWidth="1"/>
    <col min="812" max="812" width="0.7265625" style="72" customWidth="1"/>
    <col min="813" max="813" width="12.26953125" style="72" customWidth="1"/>
    <col min="814" max="814" width="0.7265625" style="72" customWidth="1"/>
    <col min="815" max="815" width="12.26953125" style="72" customWidth="1"/>
    <col min="816" max="816" width="0.7265625" style="72" customWidth="1"/>
    <col min="817" max="817" width="12.26953125" style="72" customWidth="1"/>
    <col min="818" max="818" width="0.7265625" style="72" customWidth="1"/>
    <col min="819" max="819" width="12.26953125" style="72" customWidth="1"/>
    <col min="820" max="820" width="0.7265625" style="72" customWidth="1"/>
    <col min="821" max="821" width="12.26953125" style="72" customWidth="1"/>
    <col min="822" max="822" width="0.7265625" style="72" customWidth="1"/>
    <col min="823" max="823" width="12.26953125" style="72" customWidth="1"/>
    <col min="824" max="826" width="0.7265625" style="72" customWidth="1"/>
    <col min="827" max="827" width="12.26953125" style="72" customWidth="1"/>
    <col min="828" max="829" width="0.7265625" style="72" customWidth="1"/>
    <col min="830" max="1026" width="9.1796875" style="72"/>
    <col min="1027" max="1027" width="2.26953125" style="72" customWidth="1"/>
    <col min="1028" max="1028" width="39.54296875" style="72" customWidth="1"/>
    <col min="1029" max="1029" width="4.54296875" style="72" customWidth="1"/>
    <col min="1030" max="1030" width="0.7265625" style="72" customWidth="1"/>
    <col min="1031" max="1031" width="12.26953125" style="72" customWidth="1"/>
    <col min="1032" max="1032" width="0.7265625" style="72" customWidth="1"/>
    <col min="1033" max="1033" width="12.26953125" style="72" customWidth="1"/>
    <col min="1034" max="1034" width="0.7265625" style="72" customWidth="1"/>
    <col min="1035" max="1035" width="12.26953125" style="72" customWidth="1"/>
    <col min="1036" max="1036" width="0.7265625" style="72" customWidth="1"/>
    <col min="1037" max="1037" width="12.26953125" style="72" customWidth="1"/>
    <col min="1038" max="1038" width="0.7265625" style="72" customWidth="1"/>
    <col min="1039" max="1039" width="12.26953125" style="72" customWidth="1"/>
    <col min="1040" max="1040" width="0.7265625" style="72" customWidth="1"/>
    <col min="1041" max="1041" width="12.26953125" style="72" customWidth="1"/>
    <col min="1042" max="1042" width="0.7265625" style="72" customWidth="1"/>
    <col min="1043" max="1043" width="12.26953125" style="72" customWidth="1"/>
    <col min="1044" max="1044" width="0.7265625" style="72" customWidth="1"/>
    <col min="1045" max="1045" width="12.26953125" style="72" customWidth="1"/>
    <col min="1046" max="1046" width="0.7265625" style="72" customWidth="1"/>
    <col min="1047" max="1047" width="12.26953125" style="72" customWidth="1"/>
    <col min="1048" max="1048" width="0.7265625" style="72" customWidth="1"/>
    <col min="1049" max="1049" width="12.26953125" style="72" customWidth="1"/>
    <col min="1050" max="1050" width="0.7265625" style="72" customWidth="1"/>
    <col min="1051" max="1051" width="12.26953125" style="72" customWidth="1"/>
    <col min="1052" max="1052" width="0.7265625" style="72" customWidth="1"/>
    <col min="1053" max="1053" width="12.26953125" style="72" customWidth="1"/>
    <col min="1054" max="1054" width="0.7265625" style="72" customWidth="1"/>
    <col min="1055" max="1055" width="12.26953125" style="72" customWidth="1"/>
    <col min="1056" max="1056" width="0.7265625" style="72" customWidth="1"/>
    <col min="1057" max="1057" width="12.26953125" style="72" customWidth="1"/>
    <col min="1058" max="1058" width="0.7265625" style="72" customWidth="1"/>
    <col min="1059" max="1059" width="12.26953125" style="72" customWidth="1"/>
    <col min="1060" max="1060" width="0.7265625" style="72" customWidth="1"/>
    <col min="1061" max="1061" width="12.26953125" style="72" customWidth="1"/>
    <col min="1062" max="1062" width="0.7265625" style="72" customWidth="1"/>
    <col min="1063" max="1063" width="12.26953125" style="72" customWidth="1"/>
    <col min="1064" max="1064" width="0.7265625" style="72" customWidth="1"/>
    <col min="1065" max="1065" width="12.26953125" style="72" customWidth="1"/>
    <col min="1066" max="1066" width="0.7265625" style="72" customWidth="1"/>
    <col min="1067" max="1067" width="12.26953125" style="72" customWidth="1"/>
    <col min="1068" max="1068" width="0.7265625" style="72" customWidth="1"/>
    <col min="1069" max="1069" width="12.26953125" style="72" customWidth="1"/>
    <col min="1070" max="1070" width="0.7265625" style="72" customWidth="1"/>
    <col min="1071" max="1071" width="12.26953125" style="72" customWidth="1"/>
    <col min="1072" max="1072" width="0.7265625" style="72" customWidth="1"/>
    <col min="1073" max="1073" width="12.26953125" style="72" customWidth="1"/>
    <col min="1074" max="1074" width="0.7265625" style="72" customWidth="1"/>
    <col min="1075" max="1075" width="12.26953125" style="72" customWidth="1"/>
    <col min="1076" max="1076" width="0.7265625" style="72" customWidth="1"/>
    <col min="1077" max="1077" width="12.26953125" style="72" customWidth="1"/>
    <col min="1078" max="1078" width="0.7265625" style="72" customWidth="1"/>
    <col min="1079" max="1079" width="12.26953125" style="72" customWidth="1"/>
    <col min="1080" max="1082" width="0.7265625" style="72" customWidth="1"/>
    <col min="1083" max="1083" width="12.26953125" style="72" customWidth="1"/>
    <col min="1084" max="1085" width="0.7265625" style="72" customWidth="1"/>
    <col min="1086" max="1282" width="9.1796875" style="72"/>
    <col min="1283" max="1283" width="2.26953125" style="72" customWidth="1"/>
    <col min="1284" max="1284" width="39.54296875" style="72" customWidth="1"/>
    <col min="1285" max="1285" width="4.54296875" style="72" customWidth="1"/>
    <col min="1286" max="1286" width="0.7265625" style="72" customWidth="1"/>
    <col min="1287" max="1287" width="12.26953125" style="72" customWidth="1"/>
    <col min="1288" max="1288" width="0.7265625" style="72" customWidth="1"/>
    <col min="1289" max="1289" width="12.26953125" style="72" customWidth="1"/>
    <col min="1290" max="1290" width="0.7265625" style="72" customWidth="1"/>
    <col min="1291" max="1291" width="12.26953125" style="72" customWidth="1"/>
    <col min="1292" max="1292" width="0.7265625" style="72" customWidth="1"/>
    <col min="1293" max="1293" width="12.26953125" style="72" customWidth="1"/>
    <col min="1294" max="1294" width="0.7265625" style="72" customWidth="1"/>
    <col min="1295" max="1295" width="12.26953125" style="72" customWidth="1"/>
    <col min="1296" max="1296" width="0.7265625" style="72" customWidth="1"/>
    <col min="1297" max="1297" width="12.26953125" style="72" customWidth="1"/>
    <col min="1298" max="1298" width="0.7265625" style="72" customWidth="1"/>
    <col min="1299" max="1299" width="12.26953125" style="72" customWidth="1"/>
    <col min="1300" max="1300" width="0.7265625" style="72" customWidth="1"/>
    <col min="1301" max="1301" width="12.26953125" style="72" customWidth="1"/>
    <col min="1302" max="1302" width="0.7265625" style="72" customWidth="1"/>
    <col min="1303" max="1303" width="12.26953125" style="72" customWidth="1"/>
    <col min="1304" max="1304" width="0.7265625" style="72" customWidth="1"/>
    <col min="1305" max="1305" width="12.26953125" style="72" customWidth="1"/>
    <col min="1306" max="1306" width="0.7265625" style="72" customWidth="1"/>
    <col min="1307" max="1307" width="12.26953125" style="72" customWidth="1"/>
    <col min="1308" max="1308" width="0.7265625" style="72" customWidth="1"/>
    <col min="1309" max="1309" width="12.26953125" style="72" customWidth="1"/>
    <col min="1310" max="1310" width="0.7265625" style="72" customWidth="1"/>
    <col min="1311" max="1311" width="12.26953125" style="72" customWidth="1"/>
    <col min="1312" max="1312" width="0.7265625" style="72" customWidth="1"/>
    <col min="1313" max="1313" width="12.26953125" style="72" customWidth="1"/>
    <col min="1314" max="1314" width="0.7265625" style="72" customWidth="1"/>
    <col min="1315" max="1315" width="12.26953125" style="72" customWidth="1"/>
    <col min="1316" max="1316" width="0.7265625" style="72" customWidth="1"/>
    <col min="1317" max="1317" width="12.26953125" style="72" customWidth="1"/>
    <col min="1318" max="1318" width="0.7265625" style="72" customWidth="1"/>
    <col min="1319" max="1319" width="12.26953125" style="72" customWidth="1"/>
    <col min="1320" max="1320" width="0.7265625" style="72" customWidth="1"/>
    <col min="1321" max="1321" width="12.26953125" style="72" customWidth="1"/>
    <col min="1322" max="1322" width="0.7265625" style="72" customWidth="1"/>
    <col min="1323" max="1323" width="12.26953125" style="72" customWidth="1"/>
    <col min="1324" max="1324" width="0.7265625" style="72" customWidth="1"/>
    <col min="1325" max="1325" width="12.26953125" style="72" customWidth="1"/>
    <col min="1326" max="1326" width="0.7265625" style="72" customWidth="1"/>
    <col min="1327" max="1327" width="12.26953125" style="72" customWidth="1"/>
    <col min="1328" max="1328" width="0.7265625" style="72" customWidth="1"/>
    <col min="1329" max="1329" width="12.26953125" style="72" customWidth="1"/>
    <col min="1330" max="1330" width="0.7265625" style="72" customWidth="1"/>
    <col min="1331" max="1331" width="12.26953125" style="72" customWidth="1"/>
    <col min="1332" max="1332" width="0.7265625" style="72" customWidth="1"/>
    <col min="1333" max="1333" width="12.26953125" style="72" customWidth="1"/>
    <col min="1334" max="1334" width="0.7265625" style="72" customWidth="1"/>
    <col min="1335" max="1335" width="12.26953125" style="72" customWidth="1"/>
    <col min="1336" max="1338" width="0.7265625" style="72" customWidth="1"/>
    <col min="1339" max="1339" width="12.26953125" style="72" customWidth="1"/>
    <col min="1340" max="1341" width="0.7265625" style="72" customWidth="1"/>
    <col min="1342" max="1538" width="9.1796875" style="72"/>
    <col min="1539" max="1539" width="2.26953125" style="72" customWidth="1"/>
    <col min="1540" max="1540" width="39.54296875" style="72" customWidth="1"/>
    <col min="1541" max="1541" width="4.54296875" style="72" customWidth="1"/>
    <col min="1542" max="1542" width="0.7265625" style="72" customWidth="1"/>
    <col min="1543" max="1543" width="12.26953125" style="72" customWidth="1"/>
    <col min="1544" max="1544" width="0.7265625" style="72" customWidth="1"/>
    <col min="1545" max="1545" width="12.26953125" style="72" customWidth="1"/>
    <col min="1546" max="1546" width="0.7265625" style="72" customWidth="1"/>
    <col min="1547" max="1547" width="12.26953125" style="72" customWidth="1"/>
    <col min="1548" max="1548" width="0.7265625" style="72" customWidth="1"/>
    <col min="1549" max="1549" width="12.26953125" style="72" customWidth="1"/>
    <col min="1550" max="1550" width="0.7265625" style="72" customWidth="1"/>
    <col min="1551" max="1551" width="12.26953125" style="72" customWidth="1"/>
    <col min="1552" max="1552" width="0.7265625" style="72" customWidth="1"/>
    <col min="1553" max="1553" width="12.26953125" style="72" customWidth="1"/>
    <col min="1554" max="1554" width="0.7265625" style="72" customWidth="1"/>
    <col min="1555" max="1555" width="12.26953125" style="72" customWidth="1"/>
    <col min="1556" max="1556" width="0.7265625" style="72" customWidth="1"/>
    <col min="1557" max="1557" width="12.26953125" style="72" customWidth="1"/>
    <col min="1558" max="1558" width="0.7265625" style="72" customWidth="1"/>
    <col min="1559" max="1559" width="12.26953125" style="72" customWidth="1"/>
    <col min="1560" max="1560" width="0.7265625" style="72" customWidth="1"/>
    <col min="1561" max="1561" width="12.26953125" style="72" customWidth="1"/>
    <col min="1562" max="1562" width="0.7265625" style="72" customWidth="1"/>
    <col min="1563" max="1563" width="12.26953125" style="72" customWidth="1"/>
    <col min="1564" max="1564" width="0.7265625" style="72" customWidth="1"/>
    <col min="1565" max="1565" width="12.26953125" style="72" customWidth="1"/>
    <col min="1566" max="1566" width="0.7265625" style="72" customWidth="1"/>
    <col min="1567" max="1567" width="12.26953125" style="72" customWidth="1"/>
    <col min="1568" max="1568" width="0.7265625" style="72" customWidth="1"/>
    <col min="1569" max="1569" width="12.26953125" style="72" customWidth="1"/>
    <col min="1570" max="1570" width="0.7265625" style="72" customWidth="1"/>
    <col min="1571" max="1571" width="12.26953125" style="72" customWidth="1"/>
    <col min="1572" max="1572" width="0.7265625" style="72" customWidth="1"/>
    <col min="1573" max="1573" width="12.26953125" style="72" customWidth="1"/>
    <col min="1574" max="1574" width="0.7265625" style="72" customWidth="1"/>
    <col min="1575" max="1575" width="12.26953125" style="72" customWidth="1"/>
    <col min="1576" max="1576" width="0.7265625" style="72" customWidth="1"/>
    <col min="1577" max="1577" width="12.26953125" style="72" customWidth="1"/>
    <col min="1578" max="1578" width="0.7265625" style="72" customWidth="1"/>
    <col min="1579" max="1579" width="12.26953125" style="72" customWidth="1"/>
    <col min="1580" max="1580" width="0.7265625" style="72" customWidth="1"/>
    <col min="1581" max="1581" width="12.26953125" style="72" customWidth="1"/>
    <col min="1582" max="1582" width="0.7265625" style="72" customWidth="1"/>
    <col min="1583" max="1583" width="12.26953125" style="72" customWidth="1"/>
    <col min="1584" max="1584" width="0.7265625" style="72" customWidth="1"/>
    <col min="1585" max="1585" width="12.26953125" style="72" customWidth="1"/>
    <col min="1586" max="1586" width="0.7265625" style="72" customWidth="1"/>
    <col min="1587" max="1587" width="12.26953125" style="72" customWidth="1"/>
    <col min="1588" max="1588" width="0.7265625" style="72" customWidth="1"/>
    <col min="1589" max="1589" width="12.26953125" style="72" customWidth="1"/>
    <col min="1590" max="1590" width="0.7265625" style="72" customWidth="1"/>
    <col min="1591" max="1591" width="12.26953125" style="72" customWidth="1"/>
    <col min="1592" max="1594" width="0.7265625" style="72" customWidth="1"/>
    <col min="1595" max="1595" width="12.26953125" style="72" customWidth="1"/>
    <col min="1596" max="1597" width="0.7265625" style="72" customWidth="1"/>
    <col min="1598" max="1794" width="9.1796875" style="72"/>
    <col min="1795" max="1795" width="2.26953125" style="72" customWidth="1"/>
    <col min="1796" max="1796" width="39.54296875" style="72" customWidth="1"/>
    <col min="1797" max="1797" width="4.54296875" style="72" customWidth="1"/>
    <col min="1798" max="1798" width="0.7265625" style="72" customWidth="1"/>
    <col min="1799" max="1799" width="12.26953125" style="72" customWidth="1"/>
    <col min="1800" max="1800" width="0.7265625" style="72" customWidth="1"/>
    <col min="1801" max="1801" width="12.26953125" style="72" customWidth="1"/>
    <col min="1802" max="1802" width="0.7265625" style="72" customWidth="1"/>
    <col min="1803" max="1803" width="12.26953125" style="72" customWidth="1"/>
    <col min="1804" max="1804" width="0.7265625" style="72" customWidth="1"/>
    <col min="1805" max="1805" width="12.26953125" style="72" customWidth="1"/>
    <col min="1806" max="1806" width="0.7265625" style="72" customWidth="1"/>
    <col min="1807" max="1807" width="12.26953125" style="72" customWidth="1"/>
    <col min="1808" max="1808" width="0.7265625" style="72" customWidth="1"/>
    <col min="1809" max="1809" width="12.26953125" style="72" customWidth="1"/>
    <col min="1810" max="1810" width="0.7265625" style="72" customWidth="1"/>
    <col min="1811" max="1811" width="12.26953125" style="72" customWidth="1"/>
    <col min="1812" max="1812" width="0.7265625" style="72" customWidth="1"/>
    <col min="1813" max="1813" width="12.26953125" style="72" customWidth="1"/>
    <col min="1814" max="1814" width="0.7265625" style="72" customWidth="1"/>
    <col min="1815" max="1815" width="12.26953125" style="72" customWidth="1"/>
    <col min="1816" max="1816" width="0.7265625" style="72" customWidth="1"/>
    <col min="1817" max="1817" width="12.26953125" style="72" customWidth="1"/>
    <col min="1818" max="1818" width="0.7265625" style="72" customWidth="1"/>
    <col min="1819" max="1819" width="12.26953125" style="72" customWidth="1"/>
    <col min="1820" max="1820" width="0.7265625" style="72" customWidth="1"/>
    <col min="1821" max="1821" width="12.26953125" style="72" customWidth="1"/>
    <col min="1822" max="1822" width="0.7265625" style="72" customWidth="1"/>
    <col min="1823" max="1823" width="12.26953125" style="72" customWidth="1"/>
    <col min="1824" max="1824" width="0.7265625" style="72" customWidth="1"/>
    <col min="1825" max="1825" width="12.26953125" style="72" customWidth="1"/>
    <col min="1826" max="1826" width="0.7265625" style="72" customWidth="1"/>
    <col min="1827" max="1827" width="12.26953125" style="72" customWidth="1"/>
    <col min="1828" max="1828" width="0.7265625" style="72" customWidth="1"/>
    <col min="1829" max="1829" width="12.26953125" style="72" customWidth="1"/>
    <col min="1830" max="1830" width="0.7265625" style="72" customWidth="1"/>
    <col min="1831" max="1831" width="12.26953125" style="72" customWidth="1"/>
    <col min="1832" max="1832" width="0.7265625" style="72" customWidth="1"/>
    <col min="1833" max="1833" width="12.26953125" style="72" customWidth="1"/>
    <col min="1834" max="1834" width="0.7265625" style="72" customWidth="1"/>
    <col min="1835" max="1835" width="12.26953125" style="72" customWidth="1"/>
    <col min="1836" max="1836" width="0.7265625" style="72" customWidth="1"/>
    <col min="1837" max="1837" width="12.26953125" style="72" customWidth="1"/>
    <col min="1838" max="1838" width="0.7265625" style="72" customWidth="1"/>
    <col min="1839" max="1839" width="12.26953125" style="72" customWidth="1"/>
    <col min="1840" max="1840" width="0.7265625" style="72" customWidth="1"/>
    <col min="1841" max="1841" width="12.26953125" style="72" customWidth="1"/>
    <col min="1842" max="1842" width="0.7265625" style="72" customWidth="1"/>
    <col min="1843" max="1843" width="12.26953125" style="72" customWidth="1"/>
    <col min="1844" max="1844" width="0.7265625" style="72" customWidth="1"/>
    <col min="1845" max="1845" width="12.26953125" style="72" customWidth="1"/>
    <col min="1846" max="1846" width="0.7265625" style="72" customWidth="1"/>
    <col min="1847" max="1847" width="12.26953125" style="72" customWidth="1"/>
    <col min="1848" max="1850" width="0.7265625" style="72" customWidth="1"/>
    <col min="1851" max="1851" width="12.26953125" style="72" customWidth="1"/>
    <col min="1852" max="1853" width="0.7265625" style="72" customWidth="1"/>
    <col min="1854" max="2050" width="9.1796875" style="72"/>
    <col min="2051" max="2051" width="2.26953125" style="72" customWidth="1"/>
    <col min="2052" max="2052" width="39.54296875" style="72" customWidth="1"/>
    <col min="2053" max="2053" width="4.54296875" style="72" customWidth="1"/>
    <col min="2054" max="2054" width="0.7265625" style="72" customWidth="1"/>
    <col min="2055" max="2055" width="12.26953125" style="72" customWidth="1"/>
    <col min="2056" max="2056" width="0.7265625" style="72" customWidth="1"/>
    <col min="2057" max="2057" width="12.26953125" style="72" customWidth="1"/>
    <col min="2058" max="2058" width="0.7265625" style="72" customWidth="1"/>
    <col min="2059" max="2059" width="12.26953125" style="72" customWidth="1"/>
    <col min="2060" max="2060" width="0.7265625" style="72" customWidth="1"/>
    <col min="2061" max="2061" width="12.26953125" style="72" customWidth="1"/>
    <col min="2062" max="2062" width="0.7265625" style="72" customWidth="1"/>
    <col min="2063" max="2063" width="12.26953125" style="72" customWidth="1"/>
    <col min="2064" max="2064" width="0.7265625" style="72" customWidth="1"/>
    <col min="2065" max="2065" width="12.26953125" style="72" customWidth="1"/>
    <col min="2066" max="2066" width="0.7265625" style="72" customWidth="1"/>
    <col min="2067" max="2067" width="12.26953125" style="72" customWidth="1"/>
    <col min="2068" max="2068" width="0.7265625" style="72" customWidth="1"/>
    <col min="2069" max="2069" width="12.26953125" style="72" customWidth="1"/>
    <col min="2070" max="2070" width="0.7265625" style="72" customWidth="1"/>
    <col min="2071" max="2071" width="12.26953125" style="72" customWidth="1"/>
    <col min="2072" max="2072" width="0.7265625" style="72" customWidth="1"/>
    <col min="2073" max="2073" width="12.26953125" style="72" customWidth="1"/>
    <col min="2074" max="2074" width="0.7265625" style="72" customWidth="1"/>
    <col min="2075" max="2075" width="12.26953125" style="72" customWidth="1"/>
    <col min="2076" max="2076" width="0.7265625" style="72" customWidth="1"/>
    <col min="2077" max="2077" width="12.26953125" style="72" customWidth="1"/>
    <col min="2078" max="2078" width="0.7265625" style="72" customWidth="1"/>
    <col min="2079" max="2079" width="12.26953125" style="72" customWidth="1"/>
    <col min="2080" max="2080" width="0.7265625" style="72" customWidth="1"/>
    <col min="2081" max="2081" width="12.26953125" style="72" customWidth="1"/>
    <col min="2082" max="2082" width="0.7265625" style="72" customWidth="1"/>
    <col min="2083" max="2083" width="12.26953125" style="72" customWidth="1"/>
    <col min="2084" max="2084" width="0.7265625" style="72" customWidth="1"/>
    <col min="2085" max="2085" width="12.26953125" style="72" customWidth="1"/>
    <col min="2086" max="2086" width="0.7265625" style="72" customWidth="1"/>
    <col min="2087" max="2087" width="12.26953125" style="72" customWidth="1"/>
    <col min="2088" max="2088" width="0.7265625" style="72" customWidth="1"/>
    <col min="2089" max="2089" width="12.26953125" style="72" customWidth="1"/>
    <col min="2090" max="2090" width="0.7265625" style="72" customWidth="1"/>
    <col min="2091" max="2091" width="12.26953125" style="72" customWidth="1"/>
    <col min="2092" max="2092" width="0.7265625" style="72" customWidth="1"/>
    <col min="2093" max="2093" width="12.26953125" style="72" customWidth="1"/>
    <col min="2094" max="2094" width="0.7265625" style="72" customWidth="1"/>
    <col min="2095" max="2095" width="12.26953125" style="72" customWidth="1"/>
    <col min="2096" max="2096" width="0.7265625" style="72" customWidth="1"/>
    <col min="2097" max="2097" width="12.26953125" style="72" customWidth="1"/>
    <col min="2098" max="2098" width="0.7265625" style="72" customWidth="1"/>
    <col min="2099" max="2099" width="12.26953125" style="72" customWidth="1"/>
    <col min="2100" max="2100" width="0.7265625" style="72" customWidth="1"/>
    <col min="2101" max="2101" width="12.26953125" style="72" customWidth="1"/>
    <col min="2102" max="2102" width="0.7265625" style="72" customWidth="1"/>
    <col min="2103" max="2103" width="12.26953125" style="72" customWidth="1"/>
    <col min="2104" max="2106" width="0.7265625" style="72" customWidth="1"/>
    <col min="2107" max="2107" width="12.26953125" style="72" customWidth="1"/>
    <col min="2108" max="2109" width="0.7265625" style="72" customWidth="1"/>
    <col min="2110" max="2306" width="9.1796875" style="72"/>
    <col min="2307" max="2307" width="2.26953125" style="72" customWidth="1"/>
    <col min="2308" max="2308" width="39.54296875" style="72" customWidth="1"/>
    <col min="2309" max="2309" width="4.54296875" style="72" customWidth="1"/>
    <col min="2310" max="2310" width="0.7265625" style="72" customWidth="1"/>
    <col min="2311" max="2311" width="12.26953125" style="72" customWidth="1"/>
    <col min="2312" max="2312" width="0.7265625" style="72" customWidth="1"/>
    <col min="2313" max="2313" width="12.26953125" style="72" customWidth="1"/>
    <col min="2314" max="2314" width="0.7265625" style="72" customWidth="1"/>
    <col min="2315" max="2315" width="12.26953125" style="72" customWidth="1"/>
    <col min="2316" max="2316" width="0.7265625" style="72" customWidth="1"/>
    <col min="2317" max="2317" width="12.26953125" style="72" customWidth="1"/>
    <col min="2318" max="2318" width="0.7265625" style="72" customWidth="1"/>
    <col min="2319" max="2319" width="12.26953125" style="72" customWidth="1"/>
    <col min="2320" max="2320" width="0.7265625" style="72" customWidth="1"/>
    <col min="2321" max="2321" width="12.26953125" style="72" customWidth="1"/>
    <col min="2322" max="2322" width="0.7265625" style="72" customWidth="1"/>
    <col min="2323" max="2323" width="12.26953125" style="72" customWidth="1"/>
    <col min="2324" max="2324" width="0.7265625" style="72" customWidth="1"/>
    <col min="2325" max="2325" width="12.26953125" style="72" customWidth="1"/>
    <col min="2326" max="2326" width="0.7265625" style="72" customWidth="1"/>
    <col min="2327" max="2327" width="12.26953125" style="72" customWidth="1"/>
    <col min="2328" max="2328" width="0.7265625" style="72" customWidth="1"/>
    <col min="2329" max="2329" width="12.26953125" style="72" customWidth="1"/>
    <col min="2330" max="2330" width="0.7265625" style="72" customWidth="1"/>
    <col min="2331" max="2331" width="12.26953125" style="72" customWidth="1"/>
    <col min="2332" max="2332" width="0.7265625" style="72" customWidth="1"/>
    <col min="2333" max="2333" width="12.26953125" style="72" customWidth="1"/>
    <col min="2334" max="2334" width="0.7265625" style="72" customWidth="1"/>
    <col min="2335" max="2335" width="12.26953125" style="72" customWidth="1"/>
    <col min="2336" max="2336" width="0.7265625" style="72" customWidth="1"/>
    <col min="2337" max="2337" width="12.26953125" style="72" customWidth="1"/>
    <col min="2338" max="2338" width="0.7265625" style="72" customWidth="1"/>
    <col min="2339" max="2339" width="12.26953125" style="72" customWidth="1"/>
    <col min="2340" max="2340" width="0.7265625" style="72" customWidth="1"/>
    <col min="2341" max="2341" width="12.26953125" style="72" customWidth="1"/>
    <col min="2342" max="2342" width="0.7265625" style="72" customWidth="1"/>
    <col min="2343" max="2343" width="12.26953125" style="72" customWidth="1"/>
    <col min="2344" max="2344" width="0.7265625" style="72" customWidth="1"/>
    <col min="2345" max="2345" width="12.26953125" style="72" customWidth="1"/>
    <col min="2346" max="2346" width="0.7265625" style="72" customWidth="1"/>
    <col min="2347" max="2347" width="12.26953125" style="72" customWidth="1"/>
    <col min="2348" max="2348" width="0.7265625" style="72" customWidth="1"/>
    <col min="2349" max="2349" width="12.26953125" style="72" customWidth="1"/>
    <col min="2350" max="2350" width="0.7265625" style="72" customWidth="1"/>
    <col min="2351" max="2351" width="12.26953125" style="72" customWidth="1"/>
    <col min="2352" max="2352" width="0.7265625" style="72" customWidth="1"/>
    <col min="2353" max="2353" width="12.26953125" style="72" customWidth="1"/>
    <col min="2354" max="2354" width="0.7265625" style="72" customWidth="1"/>
    <col min="2355" max="2355" width="12.26953125" style="72" customWidth="1"/>
    <col min="2356" max="2356" width="0.7265625" style="72" customWidth="1"/>
    <col min="2357" max="2357" width="12.26953125" style="72" customWidth="1"/>
    <col min="2358" max="2358" width="0.7265625" style="72" customWidth="1"/>
    <col min="2359" max="2359" width="12.26953125" style="72" customWidth="1"/>
    <col min="2360" max="2362" width="0.7265625" style="72" customWidth="1"/>
    <col min="2363" max="2363" width="12.26953125" style="72" customWidth="1"/>
    <col min="2364" max="2365" width="0.7265625" style="72" customWidth="1"/>
    <col min="2366" max="2562" width="9.1796875" style="72"/>
    <col min="2563" max="2563" width="2.26953125" style="72" customWidth="1"/>
    <col min="2564" max="2564" width="39.54296875" style="72" customWidth="1"/>
    <col min="2565" max="2565" width="4.54296875" style="72" customWidth="1"/>
    <col min="2566" max="2566" width="0.7265625" style="72" customWidth="1"/>
    <col min="2567" max="2567" width="12.26953125" style="72" customWidth="1"/>
    <col min="2568" max="2568" width="0.7265625" style="72" customWidth="1"/>
    <col min="2569" max="2569" width="12.26953125" style="72" customWidth="1"/>
    <col min="2570" max="2570" width="0.7265625" style="72" customWidth="1"/>
    <col min="2571" max="2571" width="12.26953125" style="72" customWidth="1"/>
    <col min="2572" max="2572" width="0.7265625" style="72" customWidth="1"/>
    <col min="2573" max="2573" width="12.26953125" style="72" customWidth="1"/>
    <col min="2574" max="2574" width="0.7265625" style="72" customWidth="1"/>
    <col min="2575" max="2575" width="12.26953125" style="72" customWidth="1"/>
    <col min="2576" max="2576" width="0.7265625" style="72" customWidth="1"/>
    <col min="2577" max="2577" width="12.26953125" style="72" customWidth="1"/>
    <col min="2578" max="2578" width="0.7265625" style="72" customWidth="1"/>
    <col min="2579" max="2579" width="12.26953125" style="72" customWidth="1"/>
    <col min="2580" max="2580" width="0.7265625" style="72" customWidth="1"/>
    <col min="2581" max="2581" width="12.26953125" style="72" customWidth="1"/>
    <col min="2582" max="2582" width="0.7265625" style="72" customWidth="1"/>
    <col min="2583" max="2583" width="12.26953125" style="72" customWidth="1"/>
    <col min="2584" max="2584" width="0.7265625" style="72" customWidth="1"/>
    <col min="2585" max="2585" width="12.26953125" style="72" customWidth="1"/>
    <col min="2586" max="2586" width="0.7265625" style="72" customWidth="1"/>
    <col min="2587" max="2587" width="12.26953125" style="72" customWidth="1"/>
    <col min="2588" max="2588" width="0.7265625" style="72" customWidth="1"/>
    <col min="2589" max="2589" width="12.26953125" style="72" customWidth="1"/>
    <col min="2590" max="2590" width="0.7265625" style="72" customWidth="1"/>
    <col min="2591" max="2591" width="12.26953125" style="72" customWidth="1"/>
    <col min="2592" max="2592" width="0.7265625" style="72" customWidth="1"/>
    <col min="2593" max="2593" width="12.26953125" style="72" customWidth="1"/>
    <col min="2594" max="2594" width="0.7265625" style="72" customWidth="1"/>
    <col min="2595" max="2595" width="12.26953125" style="72" customWidth="1"/>
    <col min="2596" max="2596" width="0.7265625" style="72" customWidth="1"/>
    <col min="2597" max="2597" width="12.26953125" style="72" customWidth="1"/>
    <col min="2598" max="2598" width="0.7265625" style="72" customWidth="1"/>
    <col min="2599" max="2599" width="12.26953125" style="72" customWidth="1"/>
    <col min="2600" max="2600" width="0.7265625" style="72" customWidth="1"/>
    <col min="2601" max="2601" width="12.26953125" style="72" customWidth="1"/>
    <col min="2602" max="2602" width="0.7265625" style="72" customWidth="1"/>
    <col min="2603" max="2603" width="12.26953125" style="72" customWidth="1"/>
    <col min="2604" max="2604" width="0.7265625" style="72" customWidth="1"/>
    <col min="2605" max="2605" width="12.26953125" style="72" customWidth="1"/>
    <col min="2606" max="2606" width="0.7265625" style="72" customWidth="1"/>
    <col min="2607" max="2607" width="12.26953125" style="72" customWidth="1"/>
    <col min="2608" max="2608" width="0.7265625" style="72" customWidth="1"/>
    <col min="2609" max="2609" width="12.26953125" style="72" customWidth="1"/>
    <col min="2610" max="2610" width="0.7265625" style="72" customWidth="1"/>
    <col min="2611" max="2611" width="12.26953125" style="72" customWidth="1"/>
    <col min="2612" max="2612" width="0.7265625" style="72" customWidth="1"/>
    <col min="2613" max="2613" width="12.26953125" style="72" customWidth="1"/>
    <col min="2614" max="2614" width="0.7265625" style="72" customWidth="1"/>
    <col min="2615" max="2615" width="12.26953125" style="72" customWidth="1"/>
    <col min="2616" max="2618" width="0.7265625" style="72" customWidth="1"/>
    <col min="2619" max="2619" width="12.26953125" style="72" customWidth="1"/>
    <col min="2620" max="2621" width="0.7265625" style="72" customWidth="1"/>
    <col min="2622" max="2818" width="9.1796875" style="72"/>
    <col min="2819" max="2819" width="2.26953125" style="72" customWidth="1"/>
    <col min="2820" max="2820" width="39.54296875" style="72" customWidth="1"/>
    <col min="2821" max="2821" width="4.54296875" style="72" customWidth="1"/>
    <col min="2822" max="2822" width="0.7265625" style="72" customWidth="1"/>
    <col min="2823" max="2823" width="12.26953125" style="72" customWidth="1"/>
    <col min="2824" max="2824" width="0.7265625" style="72" customWidth="1"/>
    <col min="2825" max="2825" width="12.26953125" style="72" customWidth="1"/>
    <col min="2826" max="2826" width="0.7265625" style="72" customWidth="1"/>
    <col min="2827" max="2827" width="12.26953125" style="72" customWidth="1"/>
    <col min="2828" max="2828" width="0.7265625" style="72" customWidth="1"/>
    <col min="2829" max="2829" width="12.26953125" style="72" customWidth="1"/>
    <col min="2830" max="2830" width="0.7265625" style="72" customWidth="1"/>
    <col min="2831" max="2831" width="12.26953125" style="72" customWidth="1"/>
    <col min="2832" max="2832" width="0.7265625" style="72" customWidth="1"/>
    <col min="2833" max="2833" width="12.26953125" style="72" customWidth="1"/>
    <col min="2834" max="2834" width="0.7265625" style="72" customWidth="1"/>
    <col min="2835" max="2835" width="12.26953125" style="72" customWidth="1"/>
    <col min="2836" max="2836" width="0.7265625" style="72" customWidth="1"/>
    <col min="2837" max="2837" width="12.26953125" style="72" customWidth="1"/>
    <col min="2838" max="2838" width="0.7265625" style="72" customWidth="1"/>
    <col min="2839" max="2839" width="12.26953125" style="72" customWidth="1"/>
    <col min="2840" max="2840" width="0.7265625" style="72" customWidth="1"/>
    <col min="2841" max="2841" width="12.26953125" style="72" customWidth="1"/>
    <col min="2842" max="2842" width="0.7265625" style="72" customWidth="1"/>
    <col min="2843" max="2843" width="12.26953125" style="72" customWidth="1"/>
    <col min="2844" max="2844" width="0.7265625" style="72" customWidth="1"/>
    <col min="2845" max="2845" width="12.26953125" style="72" customWidth="1"/>
    <col min="2846" max="2846" width="0.7265625" style="72" customWidth="1"/>
    <col min="2847" max="2847" width="12.26953125" style="72" customWidth="1"/>
    <col min="2848" max="2848" width="0.7265625" style="72" customWidth="1"/>
    <col min="2849" max="2849" width="12.26953125" style="72" customWidth="1"/>
    <col min="2850" max="2850" width="0.7265625" style="72" customWidth="1"/>
    <col min="2851" max="2851" width="12.26953125" style="72" customWidth="1"/>
    <col min="2852" max="2852" width="0.7265625" style="72" customWidth="1"/>
    <col min="2853" max="2853" width="12.26953125" style="72" customWidth="1"/>
    <col min="2854" max="2854" width="0.7265625" style="72" customWidth="1"/>
    <col min="2855" max="2855" width="12.26953125" style="72" customWidth="1"/>
    <col min="2856" max="2856" width="0.7265625" style="72" customWidth="1"/>
    <col min="2857" max="2857" width="12.26953125" style="72" customWidth="1"/>
    <col min="2858" max="2858" width="0.7265625" style="72" customWidth="1"/>
    <col min="2859" max="2859" width="12.26953125" style="72" customWidth="1"/>
    <col min="2860" max="2860" width="0.7265625" style="72" customWidth="1"/>
    <col min="2861" max="2861" width="12.26953125" style="72" customWidth="1"/>
    <col min="2862" max="2862" width="0.7265625" style="72" customWidth="1"/>
    <col min="2863" max="2863" width="12.26953125" style="72" customWidth="1"/>
    <col min="2864" max="2864" width="0.7265625" style="72" customWidth="1"/>
    <col min="2865" max="2865" width="12.26953125" style="72" customWidth="1"/>
    <col min="2866" max="2866" width="0.7265625" style="72" customWidth="1"/>
    <col min="2867" max="2867" width="12.26953125" style="72" customWidth="1"/>
    <col min="2868" max="2868" width="0.7265625" style="72" customWidth="1"/>
    <col min="2869" max="2869" width="12.26953125" style="72" customWidth="1"/>
    <col min="2870" max="2870" width="0.7265625" style="72" customWidth="1"/>
    <col min="2871" max="2871" width="12.26953125" style="72" customWidth="1"/>
    <col min="2872" max="2874" width="0.7265625" style="72" customWidth="1"/>
    <col min="2875" max="2875" width="12.26953125" style="72" customWidth="1"/>
    <col min="2876" max="2877" width="0.7265625" style="72" customWidth="1"/>
    <col min="2878" max="3074" width="9.1796875" style="72"/>
    <col min="3075" max="3075" width="2.26953125" style="72" customWidth="1"/>
    <col min="3076" max="3076" width="39.54296875" style="72" customWidth="1"/>
    <col min="3077" max="3077" width="4.54296875" style="72" customWidth="1"/>
    <col min="3078" max="3078" width="0.7265625" style="72" customWidth="1"/>
    <col min="3079" max="3079" width="12.26953125" style="72" customWidth="1"/>
    <col min="3080" max="3080" width="0.7265625" style="72" customWidth="1"/>
    <col min="3081" max="3081" width="12.26953125" style="72" customWidth="1"/>
    <col min="3082" max="3082" width="0.7265625" style="72" customWidth="1"/>
    <col min="3083" max="3083" width="12.26953125" style="72" customWidth="1"/>
    <col min="3084" max="3084" width="0.7265625" style="72" customWidth="1"/>
    <col min="3085" max="3085" width="12.26953125" style="72" customWidth="1"/>
    <col min="3086" max="3086" width="0.7265625" style="72" customWidth="1"/>
    <col min="3087" max="3087" width="12.26953125" style="72" customWidth="1"/>
    <col min="3088" max="3088" width="0.7265625" style="72" customWidth="1"/>
    <col min="3089" max="3089" width="12.26953125" style="72" customWidth="1"/>
    <col min="3090" max="3090" width="0.7265625" style="72" customWidth="1"/>
    <col min="3091" max="3091" width="12.26953125" style="72" customWidth="1"/>
    <col min="3092" max="3092" width="0.7265625" style="72" customWidth="1"/>
    <col min="3093" max="3093" width="12.26953125" style="72" customWidth="1"/>
    <col min="3094" max="3094" width="0.7265625" style="72" customWidth="1"/>
    <col min="3095" max="3095" width="12.26953125" style="72" customWidth="1"/>
    <col min="3096" max="3096" width="0.7265625" style="72" customWidth="1"/>
    <col min="3097" max="3097" width="12.26953125" style="72" customWidth="1"/>
    <col min="3098" max="3098" width="0.7265625" style="72" customWidth="1"/>
    <col min="3099" max="3099" width="12.26953125" style="72" customWidth="1"/>
    <col min="3100" max="3100" width="0.7265625" style="72" customWidth="1"/>
    <col min="3101" max="3101" width="12.26953125" style="72" customWidth="1"/>
    <col min="3102" max="3102" width="0.7265625" style="72" customWidth="1"/>
    <col min="3103" max="3103" width="12.26953125" style="72" customWidth="1"/>
    <col min="3104" max="3104" width="0.7265625" style="72" customWidth="1"/>
    <col min="3105" max="3105" width="12.26953125" style="72" customWidth="1"/>
    <col min="3106" max="3106" width="0.7265625" style="72" customWidth="1"/>
    <col min="3107" max="3107" width="12.26953125" style="72" customWidth="1"/>
    <col min="3108" max="3108" width="0.7265625" style="72" customWidth="1"/>
    <col min="3109" max="3109" width="12.26953125" style="72" customWidth="1"/>
    <col min="3110" max="3110" width="0.7265625" style="72" customWidth="1"/>
    <col min="3111" max="3111" width="12.26953125" style="72" customWidth="1"/>
    <col min="3112" max="3112" width="0.7265625" style="72" customWidth="1"/>
    <col min="3113" max="3113" width="12.26953125" style="72" customWidth="1"/>
    <col min="3114" max="3114" width="0.7265625" style="72" customWidth="1"/>
    <col min="3115" max="3115" width="12.26953125" style="72" customWidth="1"/>
    <col min="3116" max="3116" width="0.7265625" style="72" customWidth="1"/>
    <col min="3117" max="3117" width="12.26953125" style="72" customWidth="1"/>
    <col min="3118" max="3118" width="0.7265625" style="72" customWidth="1"/>
    <col min="3119" max="3119" width="12.26953125" style="72" customWidth="1"/>
    <col min="3120" max="3120" width="0.7265625" style="72" customWidth="1"/>
    <col min="3121" max="3121" width="12.26953125" style="72" customWidth="1"/>
    <col min="3122" max="3122" width="0.7265625" style="72" customWidth="1"/>
    <col min="3123" max="3123" width="12.26953125" style="72" customWidth="1"/>
    <col min="3124" max="3124" width="0.7265625" style="72" customWidth="1"/>
    <col min="3125" max="3125" width="12.26953125" style="72" customWidth="1"/>
    <col min="3126" max="3126" width="0.7265625" style="72" customWidth="1"/>
    <col min="3127" max="3127" width="12.26953125" style="72" customWidth="1"/>
    <col min="3128" max="3130" width="0.7265625" style="72" customWidth="1"/>
    <col min="3131" max="3131" width="12.26953125" style="72" customWidth="1"/>
    <col min="3132" max="3133" width="0.7265625" style="72" customWidth="1"/>
    <col min="3134" max="3330" width="9.1796875" style="72"/>
    <col min="3331" max="3331" width="2.26953125" style="72" customWidth="1"/>
    <col min="3332" max="3332" width="39.54296875" style="72" customWidth="1"/>
    <col min="3333" max="3333" width="4.54296875" style="72" customWidth="1"/>
    <col min="3334" max="3334" width="0.7265625" style="72" customWidth="1"/>
    <col min="3335" max="3335" width="12.26953125" style="72" customWidth="1"/>
    <col min="3336" max="3336" width="0.7265625" style="72" customWidth="1"/>
    <col min="3337" max="3337" width="12.26953125" style="72" customWidth="1"/>
    <col min="3338" max="3338" width="0.7265625" style="72" customWidth="1"/>
    <col min="3339" max="3339" width="12.26953125" style="72" customWidth="1"/>
    <col min="3340" max="3340" width="0.7265625" style="72" customWidth="1"/>
    <col min="3341" max="3341" width="12.26953125" style="72" customWidth="1"/>
    <col min="3342" max="3342" width="0.7265625" style="72" customWidth="1"/>
    <col min="3343" max="3343" width="12.26953125" style="72" customWidth="1"/>
    <col min="3344" max="3344" width="0.7265625" style="72" customWidth="1"/>
    <col min="3345" max="3345" width="12.26953125" style="72" customWidth="1"/>
    <col min="3346" max="3346" width="0.7265625" style="72" customWidth="1"/>
    <col min="3347" max="3347" width="12.26953125" style="72" customWidth="1"/>
    <col min="3348" max="3348" width="0.7265625" style="72" customWidth="1"/>
    <col min="3349" max="3349" width="12.26953125" style="72" customWidth="1"/>
    <col min="3350" max="3350" width="0.7265625" style="72" customWidth="1"/>
    <col min="3351" max="3351" width="12.26953125" style="72" customWidth="1"/>
    <col min="3352" max="3352" width="0.7265625" style="72" customWidth="1"/>
    <col min="3353" max="3353" width="12.26953125" style="72" customWidth="1"/>
    <col min="3354" max="3354" width="0.7265625" style="72" customWidth="1"/>
    <col min="3355" max="3355" width="12.26953125" style="72" customWidth="1"/>
    <col min="3356" max="3356" width="0.7265625" style="72" customWidth="1"/>
    <col min="3357" max="3357" width="12.26953125" style="72" customWidth="1"/>
    <col min="3358" max="3358" width="0.7265625" style="72" customWidth="1"/>
    <col min="3359" max="3359" width="12.26953125" style="72" customWidth="1"/>
    <col min="3360" max="3360" width="0.7265625" style="72" customWidth="1"/>
    <col min="3361" max="3361" width="12.26953125" style="72" customWidth="1"/>
    <col min="3362" max="3362" width="0.7265625" style="72" customWidth="1"/>
    <col min="3363" max="3363" width="12.26953125" style="72" customWidth="1"/>
    <col min="3364" max="3364" width="0.7265625" style="72" customWidth="1"/>
    <col min="3365" max="3365" width="12.26953125" style="72" customWidth="1"/>
    <col min="3366" max="3366" width="0.7265625" style="72" customWidth="1"/>
    <col min="3367" max="3367" width="12.26953125" style="72" customWidth="1"/>
    <col min="3368" max="3368" width="0.7265625" style="72" customWidth="1"/>
    <col min="3369" max="3369" width="12.26953125" style="72" customWidth="1"/>
    <col min="3370" max="3370" width="0.7265625" style="72" customWidth="1"/>
    <col min="3371" max="3371" width="12.26953125" style="72" customWidth="1"/>
    <col min="3372" max="3372" width="0.7265625" style="72" customWidth="1"/>
    <col min="3373" max="3373" width="12.26953125" style="72" customWidth="1"/>
    <col min="3374" max="3374" width="0.7265625" style="72" customWidth="1"/>
    <col min="3375" max="3375" width="12.26953125" style="72" customWidth="1"/>
    <col min="3376" max="3376" width="0.7265625" style="72" customWidth="1"/>
    <col min="3377" max="3377" width="12.26953125" style="72" customWidth="1"/>
    <col min="3378" max="3378" width="0.7265625" style="72" customWidth="1"/>
    <col min="3379" max="3379" width="12.26953125" style="72" customWidth="1"/>
    <col min="3380" max="3380" width="0.7265625" style="72" customWidth="1"/>
    <col min="3381" max="3381" width="12.26953125" style="72" customWidth="1"/>
    <col min="3382" max="3382" width="0.7265625" style="72" customWidth="1"/>
    <col min="3383" max="3383" width="12.26953125" style="72" customWidth="1"/>
    <col min="3384" max="3386" width="0.7265625" style="72" customWidth="1"/>
    <col min="3387" max="3387" width="12.26953125" style="72" customWidth="1"/>
    <col min="3388" max="3389" width="0.7265625" style="72" customWidth="1"/>
    <col min="3390" max="3586" width="9.1796875" style="72"/>
    <col min="3587" max="3587" width="2.26953125" style="72" customWidth="1"/>
    <col min="3588" max="3588" width="39.54296875" style="72" customWidth="1"/>
    <col min="3589" max="3589" width="4.54296875" style="72" customWidth="1"/>
    <col min="3590" max="3590" width="0.7265625" style="72" customWidth="1"/>
    <col min="3591" max="3591" width="12.26953125" style="72" customWidth="1"/>
    <col min="3592" max="3592" width="0.7265625" style="72" customWidth="1"/>
    <col min="3593" max="3593" width="12.26953125" style="72" customWidth="1"/>
    <col min="3594" max="3594" width="0.7265625" style="72" customWidth="1"/>
    <col min="3595" max="3595" width="12.26953125" style="72" customWidth="1"/>
    <col min="3596" max="3596" width="0.7265625" style="72" customWidth="1"/>
    <col min="3597" max="3597" width="12.26953125" style="72" customWidth="1"/>
    <col min="3598" max="3598" width="0.7265625" style="72" customWidth="1"/>
    <col min="3599" max="3599" width="12.26953125" style="72" customWidth="1"/>
    <col min="3600" max="3600" width="0.7265625" style="72" customWidth="1"/>
    <col min="3601" max="3601" width="12.26953125" style="72" customWidth="1"/>
    <col min="3602" max="3602" width="0.7265625" style="72" customWidth="1"/>
    <col min="3603" max="3603" width="12.26953125" style="72" customWidth="1"/>
    <col min="3604" max="3604" width="0.7265625" style="72" customWidth="1"/>
    <col min="3605" max="3605" width="12.26953125" style="72" customWidth="1"/>
    <col min="3606" max="3606" width="0.7265625" style="72" customWidth="1"/>
    <col min="3607" max="3607" width="12.26953125" style="72" customWidth="1"/>
    <col min="3608" max="3608" width="0.7265625" style="72" customWidth="1"/>
    <col min="3609" max="3609" width="12.26953125" style="72" customWidth="1"/>
    <col min="3610" max="3610" width="0.7265625" style="72" customWidth="1"/>
    <col min="3611" max="3611" width="12.26953125" style="72" customWidth="1"/>
    <col min="3612" max="3612" width="0.7265625" style="72" customWidth="1"/>
    <col min="3613" max="3613" width="12.26953125" style="72" customWidth="1"/>
    <col min="3614" max="3614" width="0.7265625" style="72" customWidth="1"/>
    <col min="3615" max="3615" width="12.26953125" style="72" customWidth="1"/>
    <col min="3616" max="3616" width="0.7265625" style="72" customWidth="1"/>
    <col min="3617" max="3617" width="12.26953125" style="72" customWidth="1"/>
    <col min="3618" max="3618" width="0.7265625" style="72" customWidth="1"/>
    <col min="3619" max="3619" width="12.26953125" style="72" customWidth="1"/>
    <col min="3620" max="3620" width="0.7265625" style="72" customWidth="1"/>
    <col min="3621" max="3621" width="12.26953125" style="72" customWidth="1"/>
    <col min="3622" max="3622" width="0.7265625" style="72" customWidth="1"/>
    <col min="3623" max="3623" width="12.26953125" style="72" customWidth="1"/>
    <col min="3624" max="3624" width="0.7265625" style="72" customWidth="1"/>
    <col min="3625" max="3625" width="12.26953125" style="72" customWidth="1"/>
    <col min="3626" max="3626" width="0.7265625" style="72" customWidth="1"/>
    <col min="3627" max="3627" width="12.26953125" style="72" customWidth="1"/>
    <col min="3628" max="3628" width="0.7265625" style="72" customWidth="1"/>
    <col min="3629" max="3629" width="12.26953125" style="72" customWidth="1"/>
    <col min="3630" max="3630" width="0.7265625" style="72" customWidth="1"/>
    <col min="3631" max="3631" width="12.26953125" style="72" customWidth="1"/>
    <col min="3632" max="3632" width="0.7265625" style="72" customWidth="1"/>
    <col min="3633" max="3633" width="12.26953125" style="72" customWidth="1"/>
    <col min="3634" max="3634" width="0.7265625" style="72" customWidth="1"/>
    <col min="3635" max="3635" width="12.26953125" style="72" customWidth="1"/>
    <col min="3636" max="3636" width="0.7265625" style="72" customWidth="1"/>
    <col min="3637" max="3637" width="12.26953125" style="72" customWidth="1"/>
    <col min="3638" max="3638" width="0.7265625" style="72" customWidth="1"/>
    <col min="3639" max="3639" width="12.26953125" style="72" customWidth="1"/>
    <col min="3640" max="3642" width="0.7265625" style="72" customWidth="1"/>
    <col min="3643" max="3643" width="12.26953125" style="72" customWidth="1"/>
    <col min="3644" max="3645" width="0.7265625" style="72" customWidth="1"/>
    <col min="3646" max="3842" width="9.1796875" style="72"/>
    <col min="3843" max="3843" width="2.26953125" style="72" customWidth="1"/>
    <col min="3844" max="3844" width="39.54296875" style="72" customWidth="1"/>
    <col min="3845" max="3845" width="4.54296875" style="72" customWidth="1"/>
    <col min="3846" max="3846" width="0.7265625" style="72" customWidth="1"/>
    <col min="3847" max="3847" width="12.26953125" style="72" customWidth="1"/>
    <col min="3848" max="3848" width="0.7265625" style="72" customWidth="1"/>
    <col min="3849" max="3849" width="12.26953125" style="72" customWidth="1"/>
    <col min="3850" max="3850" width="0.7265625" style="72" customWidth="1"/>
    <col min="3851" max="3851" width="12.26953125" style="72" customWidth="1"/>
    <col min="3852" max="3852" width="0.7265625" style="72" customWidth="1"/>
    <col min="3853" max="3853" width="12.26953125" style="72" customWidth="1"/>
    <col min="3854" max="3854" width="0.7265625" style="72" customWidth="1"/>
    <col min="3855" max="3855" width="12.26953125" style="72" customWidth="1"/>
    <col min="3856" max="3856" width="0.7265625" style="72" customWidth="1"/>
    <col min="3857" max="3857" width="12.26953125" style="72" customWidth="1"/>
    <col min="3858" max="3858" width="0.7265625" style="72" customWidth="1"/>
    <col min="3859" max="3859" width="12.26953125" style="72" customWidth="1"/>
    <col min="3860" max="3860" width="0.7265625" style="72" customWidth="1"/>
    <col min="3861" max="3861" width="12.26953125" style="72" customWidth="1"/>
    <col min="3862" max="3862" width="0.7265625" style="72" customWidth="1"/>
    <col min="3863" max="3863" width="12.26953125" style="72" customWidth="1"/>
    <col min="3864" max="3864" width="0.7265625" style="72" customWidth="1"/>
    <col min="3865" max="3865" width="12.26953125" style="72" customWidth="1"/>
    <col min="3866" max="3866" width="0.7265625" style="72" customWidth="1"/>
    <col min="3867" max="3867" width="12.26953125" style="72" customWidth="1"/>
    <col min="3868" max="3868" width="0.7265625" style="72" customWidth="1"/>
    <col min="3869" max="3869" width="12.26953125" style="72" customWidth="1"/>
    <col min="3870" max="3870" width="0.7265625" style="72" customWidth="1"/>
    <col min="3871" max="3871" width="12.26953125" style="72" customWidth="1"/>
    <col min="3872" max="3872" width="0.7265625" style="72" customWidth="1"/>
    <col min="3873" max="3873" width="12.26953125" style="72" customWidth="1"/>
    <col min="3874" max="3874" width="0.7265625" style="72" customWidth="1"/>
    <col min="3875" max="3875" width="12.26953125" style="72" customWidth="1"/>
    <col min="3876" max="3876" width="0.7265625" style="72" customWidth="1"/>
    <col min="3877" max="3877" width="12.26953125" style="72" customWidth="1"/>
    <col min="3878" max="3878" width="0.7265625" style="72" customWidth="1"/>
    <col min="3879" max="3879" width="12.26953125" style="72" customWidth="1"/>
    <col min="3880" max="3880" width="0.7265625" style="72" customWidth="1"/>
    <col min="3881" max="3881" width="12.26953125" style="72" customWidth="1"/>
    <col min="3882" max="3882" width="0.7265625" style="72" customWidth="1"/>
    <col min="3883" max="3883" width="12.26953125" style="72" customWidth="1"/>
    <col min="3884" max="3884" width="0.7265625" style="72" customWidth="1"/>
    <col min="3885" max="3885" width="12.26953125" style="72" customWidth="1"/>
    <col min="3886" max="3886" width="0.7265625" style="72" customWidth="1"/>
    <col min="3887" max="3887" width="12.26953125" style="72" customWidth="1"/>
    <col min="3888" max="3888" width="0.7265625" style="72" customWidth="1"/>
    <col min="3889" max="3889" width="12.26953125" style="72" customWidth="1"/>
    <col min="3890" max="3890" width="0.7265625" style="72" customWidth="1"/>
    <col min="3891" max="3891" width="12.26953125" style="72" customWidth="1"/>
    <col min="3892" max="3892" width="0.7265625" style="72" customWidth="1"/>
    <col min="3893" max="3893" width="12.26953125" style="72" customWidth="1"/>
    <col min="3894" max="3894" width="0.7265625" style="72" customWidth="1"/>
    <col min="3895" max="3895" width="12.26953125" style="72" customWidth="1"/>
    <col min="3896" max="3898" width="0.7265625" style="72" customWidth="1"/>
    <col min="3899" max="3899" width="12.26953125" style="72" customWidth="1"/>
    <col min="3900" max="3901" width="0.7265625" style="72" customWidth="1"/>
    <col min="3902" max="4098" width="9.1796875" style="72"/>
    <col min="4099" max="4099" width="2.26953125" style="72" customWidth="1"/>
    <col min="4100" max="4100" width="39.54296875" style="72" customWidth="1"/>
    <col min="4101" max="4101" width="4.54296875" style="72" customWidth="1"/>
    <col min="4102" max="4102" width="0.7265625" style="72" customWidth="1"/>
    <col min="4103" max="4103" width="12.26953125" style="72" customWidth="1"/>
    <col min="4104" max="4104" width="0.7265625" style="72" customWidth="1"/>
    <col min="4105" max="4105" width="12.26953125" style="72" customWidth="1"/>
    <col min="4106" max="4106" width="0.7265625" style="72" customWidth="1"/>
    <col min="4107" max="4107" width="12.26953125" style="72" customWidth="1"/>
    <col min="4108" max="4108" width="0.7265625" style="72" customWidth="1"/>
    <col min="4109" max="4109" width="12.26953125" style="72" customWidth="1"/>
    <col min="4110" max="4110" width="0.7265625" style="72" customWidth="1"/>
    <col min="4111" max="4111" width="12.26953125" style="72" customWidth="1"/>
    <col min="4112" max="4112" width="0.7265625" style="72" customWidth="1"/>
    <col min="4113" max="4113" width="12.26953125" style="72" customWidth="1"/>
    <col min="4114" max="4114" width="0.7265625" style="72" customWidth="1"/>
    <col min="4115" max="4115" width="12.26953125" style="72" customWidth="1"/>
    <col min="4116" max="4116" width="0.7265625" style="72" customWidth="1"/>
    <col min="4117" max="4117" width="12.26953125" style="72" customWidth="1"/>
    <col min="4118" max="4118" width="0.7265625" style="72" customWidth="1"/>
    <col min="4119" max="4119" width="12.26953125" style="72" customWidth="1"/>
    <col min="4120" max="4120" width="0.7265625" style="72" customWidth="1"/>
    <col min="4121" max="4121" width="12.26953125" style="72" customWidth="1"/>
    <col min="4122" max="4122" width="0.7265625" style="72" customWidth="1"/>
    <col min="4123" max="4123" width="12.26953125" style="72" customWidth="1"/>
    <col min="4124" max="4124" width="0.7265625" style="72" customWidth="1"/>
    <col min="4125" max="4125" width="12.26953125" style="72" customWidth="1"/>
    <col min="4126" max="4126" width="0.7265625" style="72" customWidth="1"/>
    <col min="4127" max="4127" width="12.26953125" style="72" customWidth="1"/>
    <col min="4128" max="4128" width="0.7265625" style="72" customWidth="1"/>
    <col min="4129" max="4129" width="12.26953125" style="72" customWidth="1"/>
    <col min="4130" max="4130" width="0.7265625" style="72" customWidth="1"/>
    <col min="4131" max="4131" width="12.26953125" style="72" customWidth="1"/>
    <col min="4132" max="4132" width="0.7265625" style="72" customWidth="1"/>
    <col min="4133" max="4133" width="12.26953125" style="72" customWidth="1"/>
    <col min="4134" max="4134" width="0.7265625" style="72" customWidth="1"/>
    <col min="4135" max="4135" width="12.26953125" style="72" customWidth="1"/>
    <col min="4136" max="4136" width="0.7265625" style="72" customWidth="1"/>
    <col min="4137" max="4137" width="12.26953125" style="72" customWidth="1"/>
    <col min="4138" max="4138" width="0.7265625" style="72" customWidth="1"/>
    <col min="4139" max="4139" width="12.26953125" style="72" customWidth="1"/>
    <col min="4140" max="4140" width="0.7265625" style="72" customWidth="1"/>
    <col min="4141" max="4141" width="12.26953125" style="72" customWidth="1"/>
    <col min="4142" max="4142" width="0.7265625" style="72" customWidth="1"/>
    <col min="4143" max="4143" width="12.26953125" style="72" customWidth="1"/>
    <col min="4144" max="4144" width="0.7265625" style="72" customWidth="1"/>
    <col min="4145" max="4145" width="12.26953125" style="72" customWidth="1"/>
    <col min="4146" max="4146" width="0.7265625" style="72" customWidth="1"/>
    <col min="4147" max="4147" width="12.26953125" style="72" customWidth="1"/>
    <col min="4148" max="4148" width="0.7265625" style="72" customWidth="1"/>
    <col min="4149" max="4149" width="12.26953125" style="72" customWidth="1"/>
    <col min="4150" max="4150" width="0.7265625" style="72" customWidth="1"/>
    <col min="4151" max="4151" width="12.26953125" style="72" customWidth="1"/>
    <col min="4152" max="4154" width="0.7265625" style="72" customWidth="1"/>
    <col min="4155" max="4155" width="12.26953125" style="72" customWidth="1"/>
    <col min="4156" max="4157" width="0.7265625" style="72" customWidth="1"/>
    <col min="4158" max="4354" width="9.1796875" style="72"/>
    <col min="4355" max="4355" width="2.26953125" style="72" customWidth="1"/>
    <col min="4356" max="4356" width="39.54296875" style="72" customWidth="1"/>
    <col min="4357" max="4357" width="4.54296875" style="72" customWidth="1"/>
    <col min="4358" max="4358" width="0.7265625" style="72" customWidth="1"/>
    <col min="4359" max="4359" width="12.26953125" style="72" customWidth="1"/>
    <col min="4360" max="4360" width="0.7265625" style="72" customWidth="1"/>
    <col min="4361" max="4361" width="12.26953125" style="72" customWidth="1"/>
    <col min="4362" max="4362" width="0.7265625" style="72" customWidth="1"/>
    <col min="4363" max="4363" width="12.26953125" style="72" customWidth="1"/>
    <col min="4364" max="4364" width="0.7265625" style="72" customWidth="1"/>
    <col min="4365" max="4365" width="12.26953125" style="72" customWidth="1"/>
    <col min="4366" max="4366" width="0.7265625" style="72" customWidth="1"/>
    <col min="4367" max="4367" width="12.26953125" style="72" customWidth="1"/>
    <col min="4368" max="4368" width="0.7265625" style="72" customWidth="1"/>
    <col min="4369" max="4369" width="12.26953125" style="72" customWidth="1"/>
    <col min="4370" max="4370" width="0.7265625" style="72" customWidth="1"/>
    <col min="4371" max="4371" width="12.26953125" style="72" customWidth="1"/>
    <col min="4372" max="4372" width="0.7265625" style="72" customWidth="1"/>
    <col min="4373" max="4373" width="12.26953125" style="72" customWidth="1"/>
    <col min="4374" max="4374" width="0.7265625" style="72" customWidth="1"/>
    <col min="4375" max="4375" width="12.26953125" style="72" customWidth="1"/>
    <col min="4376" max="4376" width="0.7265625" style="72" customWidth="1"/>
    <col min="4377" max="4377" width="12.26953125" style="72" customWidth="1"/>
    <col min="4378" max="4378" width="0.7265625" style="72" customWidth="1"/>
    <col min="4379" max="4379" width="12.26953125" style="72" customWidth="1"/>
    <col min="4380" max="4380" width="0.7265625" style="72" customWidth="1"/>
    <col min="4381" max="4381" width="12.26953125" style="72" customWidth="1"/>
    <col min="4382" max="4382" width="0.7265625" style="72" customWidth="1"/>
    <col min="4383" max="4383" width="12.26953125" style="72" customWidth="1"/>
    <col min="4384" max="4384" width="0.7265625" style="72" customWidth="1"/>
    <col min="4385" max="4385" width="12.26953125" style="72" customWidth="1"/>
    <col min="4386" max="4386" width="0.7265625" style="72" customWidth="1"/>
    <col min="4387" max="4387" width="12.26953125" style="72" customWidth="1"/>
    <col min="4388" max="4388" width="0.7265625" style="72" customWidth="1"/>
    <col min="4389" max="4389" width="12.26953125" style="72" customWidth="1"/>
    <col min="4390" max="4390" width="0.7265625" style="72" customWidth="1"/>
    <col min="4391" max="4391" width="12.26953125" style="72" customWidth="1"/>
    <col min="4392" max="4392" width="0.7265625" style="72" customWidth="1"/>
    <col min="4393" max="4393" width="12.26953125" style="72" customWidth="1"/>
    <col min="4394" max="4394" width="0.7265625" style="72" customWidth="1"/>
    <col min="4395" max="4395" width="12.26953125" style="72" customWidth="1"/>
    <col min="4396" max="4396" width="0.7265625" style="72" customWidth="1"/>
    <col min="4397" max="4397" width="12.26953125" style="72" customWidth="1"/>
    <col min="4398" max="4398" width="0.7265625" style="72" customWidth="1"/>
    <col min="4399" max="4399" width="12.26953125" style="72" customWidth="1"/>
    <col min="4400" max="4400" width="0.7265625" style="72" customWidth="1"/>
    <col min="4401" max="4401" width="12.26953125" style="72" customWidth="1"/>
    <col min="4402" max="4402" width="0.7265625" style="72" customWidth="1"/>
    <col min="4403" max="4403" width="12.26953125" style="72" customWidth="1"/>
    <col min="4404" max="4404" width="0.7265625" style="72" customWidth="1"/>
    <col min="4405" max="4405" width="12.26953125" style="72" customWidth="1"/>
    <col min="4406" max="4406" width="0.7265625" style="72" customWidth="1"/>
    <col min="4407" max="4407" width="12.26953125" style="72" customWidth="1"/>
    <col min="4408" max="4410" width="0.7265625" style="72" customWidth="1"/>
    <col min="4411" max="4411" width="12.26953125" style="72" customWidth="1"/>
    <col min="4412" max="4413" width="0.7265625" style="72" customWidth="1"/>
    <col min="4414" max="4610" width="9.1796875" style="72"/>
    <col min="4611" max="4611" width="2.26953125" style="72" customWidth="1"/>
    <col min="4612" max="4612" width="39.54296875" style="72" customWidth="1"/>
    <col min="4613" max="4613" width="4.54296875" style="72" customWidth="1"/>
    <col min="4614" max="4614" width="0.7265625" style="72" customWidth="1"/>
    <col min="4615" max="4615" width="12.26953125" style="72" customWidth="1"/>
    <col min="4616" max="4616" width="0.7265625" style="72" customWidth="1"/>
    <col min="4617" max="4617" width="12.26953125" style="72" customWidth="1"/>
    <col min="4618" max="4618" width="0.7265625" style="72" customWidth="1"/>
    <col min="4619" max="4619" width="12.26953125" style="72" customWidth="1"/>
    <col min="4620" max="4620" width="0.7265625" style="72" customWidth="1"/>
    <col min="4621" max="4621" width="12.26953125" style="72" customWidth="1"/>
    <col min="4622" max="4622" width="0.7265625" style="72" customWidth="1"/>
    <col min="4623" max="4623" width="12.26953125" style="72" customWidth="1"/>
    <col min="4624" max="4624" width="0.7265625" style="72" customWidth="1"/>
    <col min="4625" max="4625" width="12.26953125" style="72" customWidth="1"/>
    <col min="4626" max="4626" width="0.7265625" style="72" customWidth="1"/>
    <col min="4627" max="4627" width="12.26953125" style="72" customWidth="1"/>
    <col min="4628" max="4628" width="0.7265625" style="72" customWidth="1"/>
    <col min="4629" max="4629" width="12.26953125" style="72" customWidth="1"/>
    <col min="4630" max="4630" width="0.7265625" style="72" customWidth="1"/>
    <col min="4631" max="4631" width="12.26953125" style="72" customWidth="1"/>
    <col min="4632" max="4632" width="0.7265625" style="72" customWidth="1"/>
    <col min="4633" max="4633" width="12.26953125" style="72" customWidth="1"/>
    <col min="4634" max="4634" width="0.7265625" style="72" customWidth="1"/>
    <col min="4635" max="4635" width="12.26953125" style="72" customWidth="1"/>
    <col min="4636" max="4636" width="0.7265625" style="72" customWidth="1"/>
    <col min="4637" max="4637" width="12.26953125" style="72" customWidth="1"/>
    <col min="4638" max="4638" width="0.7265625" style="72" customWidth="1"/>
    <col min="4639" max="4639" width="12.26953125" style="72" customWidth="1"/>
    <col min="4640" max="4640" width="0.7265625" style="72" customWidth="1"/>
    <col min="4641" max="4641" width="12.26953125" style="72" customWidth="1"/>
    <col min="4642" max="4642" width="0.7265625" style="72" customWidth="1"/>
    <col min="4643" max="4643" width="12.26953125" style="72" customWidth="1"/>
    <col min="4644" max="4644" width="0.7265625" style="72" customWidth="1"/>
    <col min="4645" max="4645" width="12.26953125" style="72" customWidth="1"/>
    <col min="4646" max="4646" width="0.7265625" style="72" customWidth="1"/>
    <col min="4647" max="4647" width="12.26953125" style="72" customWidth="1"/>
    <col min="4648" max="4648" width="0.7265625" style="72" customWidth="1"/>
    <col min="4649" max="4649" width="12.26953125" style="72" customWidth="1"/>
    <col min="4650" max="4650" width="0.7265625" style="72" customWidth="1"/>
    <col min="4651" max="4651" width="12.26953125" style="72" customWidth="1"/>
    <col min="4652" max="4652" width="0.7265625" style="72" customWidth="1"/>
    <col min="4653" max="4653" width="12.26953125" style="72" customWidth="1"/>
    <col min="4654" max="4654" width="0.7265625" style="72" customWidth="1"/>
    <col min="4655" max="4655" width="12.26953125" style="72" customWidth="1"/>
    <col min="4656" max="4656" width="0.7265625" style="72" customWidth="1"/>
    <col min="4657" max="4657" width="12.26953125" style="72" customWidth="1"/>
    <col min="4658" max="4658" width="0.7265625" style="72" customWidth="1"/>
    <col min="4659" max="4659" width="12.26953125" style="72" customWidth="1"/>
    <col min="4660" max="4660" width="0.7265625" style="72" customWidth="1"/>
    <col min="4661" max="4661" width="12.26953125" style="72" customWidth="1"/>
    <col min="4662" max="4662" width="0.7265625" style="72" customWidth="1"/>
    <col min="4663" max="4663" width="12.26953125" style="72" customWidth="1"/>
    <col min="4664" max="4666" width="0.7265625" style="72" customWidth="1"/>
    <col min="4667" max="4667" width="12.26953125" style="72" customWidth="1"/>
    <col min="4668" max="4669" width="0.7265625" style="72" customWidth="1"/>
    <col min="4670" max="4866" width="9.1796875" style="72"/>
    <col min="4867" max="4867" width="2.26953125" style="72" customWidth="1"/>
    <col min="4868" max="4868" width="39.54296875" style="72" customWidth="1"/>
    <col min="4869" max="4869" width="4.54296875" style="72" customWidth="1"/>
    <col min="4870" max="4870" width="0.7265625" style="72" customWidth="1"/>
    <col min="4871" max="4871" width="12.26953125" style="72" customWidth="1"/>
    <col min="4872" max="4872" width="0.7265625" style="72" customWidth="1"/>
    <col min="4873" max="4873" width="12.26953125" style="72" customWidth="1"/>
    <col min="4874" max="4874" width="0.7265625" style="72" customWidth="1"/>
    <col min="4875" max="4875" width="12.26953125" style="72" customWidth="1"/>
    <col min="4876" max="4876" width="0.7265625" style="72" customWidth="1"/>
    <col min="4877" max="4877" width="12.26953125" style="72" customWidth="1"/>
    <col min="4878" max="4878" width="0.7265625" style="72" customWidth="1"/>
    <col min="4879" max="4879" width="12.26953125" style="72" customWidth="1"/>
    <col min="4880" max="4880" width="0.7265625" style="72" customWidth="1"/>
    <col min="4881" max="4881" width="12.26953125" style="72" customWidth="1"/>
    <col min="4882" max="4882" width="0.7265625" style="72" customWidth="1"/>
    <col min="4883" max="4883" width="12.26953125" style="72" customWidth="1"/>
    <col min="4884" max="4884" width="0.7265625" style="72" customWidth="1"/>
    <col min="4885" max="4885" width="12.26953125" style="72" customWidth="1"/>
    <col min="4886" max="4886" width="0.7265625" style="72" customWidth="1"/>
    <col min="4887" max="4887" width="12.26953125" style="72" customWidth="1"/>
    <col min="4888" max="4888" width="0.7265625" style="72" customWidth="1"/>
    <col min="4889" max="4889" width="12.26953125" style="72" customWidth="1"/>
    <col min="4890" max="4890" width="0.7265625" style="72" customWidth="1"/>
    <col min="4891" max="4891" width="12.26953125" style="72" customWidth="1"/>
    <col min="4892" max="4892" width="0.7265625" style="72" customWidth="1"/>
    <col min="4893" max="4893" width="12.26953125" style="72" customWidth="1"/>
    <col min="4894" max="4894" width="0.7265625" style="72" customWidth="1"/>
    <col min="4895" max="4895" width="12.26953125" style="72" customWidth="1"/>
    <col min="4896" max="4896" width="0.7265625" style="72" customWidth="1"/>
    <col min="4897" max="4897" width="12.26953125" style="72" customWidth="1"/>
    <col min="4898" max="4898" width="0.7265625" style="72" customWidth="1"/>
    <col min="4899" max="4899" width="12.26953125" style="72" customWidth="1"/>
    <col min="4900" max="4900" width="0.7265625" style="72" customWidth="1"/>
    <col min="4901" max="4901" width="12.26953125" style="72" customWidth="1"/>
    <col min="4902" max="4902" width="0.7265625" style="72" customWidth="1"/>
    <col min="4903" max="4903" width="12.26953125" style="72" customWidth="1"/>
    <col min="4904" max="4904" width="0.7265625" style="72" customWidth="1"/>
    <col min="4905" max="4905" width="12.26953125" style="72" customWidth="1"/>
    <col min="4906" max="4906" width="0.7265625" style="72" customWidth="1"/>
    <col min="4907" max="4907" width="12.26953125" style="72" customWidth="1"/>
    <col min="4908" max="4908" width="0.7265625" style="72" customWidth="1"/>
    <col min="4909" max="4909" width="12.26953125" style="72" customWidth="1"/>
    <col min="4910" max="4910" width="0.7265625" style="72" customWidth="1"/>
    <col min="4911" max="4911" width="12.26953125" style="72" customWidth="1"/>
    <col min="4912" max="4912" width="0.7265625" style="72" customWidth="1"/>
    <col min="4913" max="4913" width="12.26953125" style="72" customWidth="1"/>
    <col min="4914" max="4914" width="0.7265625" style="72" customWidth="1"/>
    <col min="4915" max="4915" width="12.26953125" style="72" customWidth="1"/>
    <col min="4916" max="4916" width="0.7265625" style="72" customWidth="1"/>
    <col min="4917" max="4917" width="12.26953125" style="72" customWidth="1"/>
    <col min="4918" max="4918" width="0.7265625" style="72" customWidth="1"/>
    <col min="4919" max="4919" width="12.26953125" style="72" customWidth="1"/>
    <col min="4920" max="4922" width="0.7265625" style="72" customWidth="1"/>
    <col min="4923" max="4923" width="12.26953125" style="72" customWidth="1"/>
    <col min="4924" max="4925" width="0.7265625" style="72" customWidth="1"/>
    <col min="4926" max="5122" width="9.1796875" style="72"/>
    <col min="5123" max="5123" width="2.26953125" style="72" customWidth="1"/>
    <col min="5124" max="5124" width="39.54296875" style="72" customWidth="1"/>
    <col min="5125" max="5125" width="4.54296875" style="72" customWidth="1"/>
    <col min="5126" max="5126" width="0.7265625" style="72" customWidth="1"/>
    <col min="5127" max="5127" width="12.26953125" style="72" customWidth="1"/>
    <col min="5128" max="5128" width="0.7265625" style="72" customWidth="1"/>
    <col min="5129" max="5129" width="12.26953125" style="72" customWidth="1"/>
    <col min="5130" max="5130" width="0.7265625" style="72" customWidth="1"/>
    <col min="5131" max="5131" width="12.26953125" style="72" customWidth="1"/>
    <col min="5132" max="5132" width="0.7265625" style="72" customWidth="1"/>
    <col min="5133" max="5133" width="12.26953125" style="72" customWidth="1"/>
    <col min="5134" max="5134" width="0.7265625" style="72" customWidth="1"/>
    <col min="5135" max="5135" width="12.26953125" style="72" customWidth="1"/>
    <col min="5136" max="5136" width="0.7265625" style="72" customWidth="1"/>
    <col min="5137" max="5137" width="12.26953125" style="72" customWidth="1"/>
    <col min="5138" max="5138" width="0.7265625" style="72" customWidth="1"/>
    <col min="5139" max="5139" width="12.26953125" style="72" customWidth="1"/>
    <col min="5140" max="5140" width="0.7265625" style="72" customWidth="1"/>
    <col min="5141" max="5141" width="12.26953125" style="72" customWidth="1"/>
    <col min="5142" max="5142" width="0.7265625" style="72" customWidth="1"/>
    <col min="5143" max="5143" width="12.26953125" style="72" customWidth="1"/>
    <col min="5144" max="5144" width="0.7265625" style="72" customWidth="1"/>
    <col min="5145" max="5145" width="12.26953125" style="72" customWidth="1"/>
    <col min="5146" max="5146" width="0.7265625" style="72" customWidth="1"/>
    <col min="5147" max="5147" width="12.26953125" style="72" customWidth="1"/>
    <col min="5148" max="5148" width="0.7265625" style="72" customWidth="1"/>
    <col min="5149" max="5149" width="12.26953125" style="72" customWidth="1"/>
    <col min="5150" max="5150" width="0.7265625" style="72" customWidth="1"/>
    <col min="5151" max="5151" width="12.26953125" style="72" customWidth="1"/>
    <col min="5152" max="5152" width="0.7265625" style="72" customWidth="1"/>
    <col min="5153" max="5153" width="12.26953125" style="72" customWidth="1"/>
    <col min="5154" max="5154" width="0.7265625" style="72" customWidth="1"/>
    <col min="5155" max="5155" width="12.26953125" style="72" customWidth="1"/>
    <col min="5156" max="5156" width="0.7265625" style="72" customWidth="1"/>
    <col min="5157" max="5157" width="12.26953125" style="72" customWidth="1"/>
    <col min="5158" max="5158" width="0.7265625" style="72" customWidth="1"/>
    <col min="5159" max="5159" width="12.26953125" style="72" customWidth="1"/>
    <col min="5160" max="5160" width="0.7265625" style="72" customWidth="1"/>
    <col min="5161" max="5161" width="12.26953125" style="72" customWidth="1"/>
    <col min="5162" max="5162" width="0.7265625" style="72" customWidth="1"/>
    <col min="5163" max="5163" width="12.26953125" style="72" customWidth="1"/>
    <col min="5164" max="5164" width="0.7265625" style="72" customWidth="1"/>
    <col min="5165" max="5165" width="12.26953125" style="72" customWidth="1"/>
    <col min="5166" max="5166" width="0.7265625" style="72" customWidth="1"/>
    <col min="5167" max="5167" width="12.26953125" style="72" customWidth="1"/>
    <col min="5168" max="5168" width="0.7265625" style="72" customWidth="1"/>
    <col min="5169" max="5169" width="12.26953125" style="72" customWidth="1"/>
    <col min="5170" max="5170" width="0.7265625" style="72" customWidth="1"/>
    <col min="5171" max="5171" width="12.26953125" style="72" customWidth="1"/>
    <col min="5172" max="5172" width="0.7265625" style="72" customWidth="1"/>
    <col min="5173" max="5173" width="12.26953125" style="72" customWidth="1"/>
    <col min="5174" max="5174" width="0.7265625" style="72" customWidth="1"/>
    <col min="5175" max="5175" width="12.26953125" style="72" customWidth="1"/>
    <col min="5176" max="5178" width="0.7265625" style="72" customWidth="1"/>
    <col min="5179" max="5179" width="12.26953125" style="72" customWidth="1"/>
    <col min="5180" max="5181" width="0.7265625" style="72" customWidth="1"/>
    <col min="5182" max="5378" width="9.1796875" style="72"/>
    <col min="5379" max="5379" width="2.26953125" style="72" customWidth="1"/>
    <col min="5380" max="5380" width="39.54296875" style="72" customWidth="1"/>
    <col min="5381" max="5381" width="4.54296875" style="72" customWidth="1"/>
    <col min="5382" max="5382" width="0.7265625" style="72" customWidth="1"/>
    <col min="5383" max="5383" width="12.26953125" style="72" customWidth="1"/>
    <col min="5384" max="5384" width="0.7265625" style="72" customWidth="1"/>
    <col min="5385" max="5385" width="12.26953125" style="72" customWidth="1"/>
    <col min="5386" max="5386" width="0.7265625" style="72" customWidth="1"/>
    <col min="5387" max="5387" width="12.26953125" style="72" customWidth="1"/>
    <col min="5388" max="5388" width="0.7265625" style="72" customWidth="1"/>
    <col min="5389" max="5389" width="12.26953125" style="72" customWidth="1"/>
    <col min="5390" max="5390" width="0.7265625" style="72" customWidth="1"/>
    <col min="5391" max="5391" width="12.26953125" style="72" customWidth="1"/>
    <col min="5392" max="5392" width="0.7265625" style="72" customWidth="1"/>
    <col min="5393" max="5393" width="12.26953125" style="72" customWidth="1"/>
    <col min="5394" max="5394" width="0.7265625" style="72" customWidth="1"/>
    <col min="5395" max="5395" width="12.26953125" style="72" customWidth="1"/>
    <col min="5396" max="5396" width="0.7265625" style="72" customWidth="1"/>
    <col min="5397" max="5397" width="12.26953125" style="72" customWidth="1"/>
    <col min="5398" max="5398" width="0.7265625" style="72" customWidth="1"/>
    <col min="5399" max="5399" width="12.26953125" style="72" customWidth="1"/>
    <col min="5400" max="5400" width="0.7265625" style="72" customWidth="1"/>
    <col min="5401" max="5401" width="12.26953125" style="72" customWidth="1"/>
    <col min="5402" max="5402" width="0.7265625" style="72" customWidth="1"/>
    <col min="5403" max="5403" width="12.26953125" style="72" customWidth="1"/>
    <col min="5404" max="5404" width="0.7265625" style="72" customWidth="1"/>
    <col min="5405" max="5405" width="12.26953125" style="72" customWidth="1"/>
    <col min="5406" max="5406" width="0.7265625" style="72" customWidth="1"/>
    <col min="5407" max="5407" width="12.26953125" style="72" customWidth="1"/>
    <col min="5408" max="5408" width="0.7265625" style="72" customWidth="1"/>
    <col min="5409" max="5409" width="12.26953125" style="72" customWidth="1"/>
    <col min="5410" max="5410" width="0.7265625" style="72" customWidth="1"/>
    <col min="5411" max="5411" width="12.26953125" style="72" customWidth="1"/>
    <col min="5412" max="5412" width="0.7265625" style="72" customWidth="1"/>
    <col min="5413" max="5413" width="12.26953125" style="72" customWidth="1"/>
    <col min="5414" max="5414" width="0.7265625" style="72" customWidth="1"/>
    <col min="5415" max="5415" width="12.26953125" style="72" customWidth="1"/>
    <col min="5416" max="5416" width="0.7265625" style="72" customWidth="1"/>
    <col min="5417" max="5417" width="12.26953125" style="72" customWidth="1"/>
    <col min="5418" max="5418" width="0.7265625" style="72" customWidth="1"/>
    <col min="5419" max="5419" width="12.26953125" style="72" customWidth="1"/>
    <col min="5420" max="5420" width="0.7265625" style="72" customWidth="1"/>
    <col min="5421" max="5421" width="12.26953125" style="72" customWidth="1"/>
    <col min="5422" max="5422" width="0.7265625" style="72" customWidth="1"/>
    <col min="5423" max="5423" width="12.26953125" style="72" customWidth="1"/>
    <col min="5424" max="5424" width="0.7265625" style="72" customWidth="1"/>
    <col min="5425" max="5425" width="12.26953125" style="72" customWidth="1"/>
    <col min="5426" max="5426" width="0.7265625" style="72" customWidth="1"/>
    <col min="5427" max="5427" width="12.26953125" style="72" customWidth="1"/>
    <col min="5428" max="5428" width="0.7265625" style="72" customWidth="1"/>
    <col min="5429" max="5429" width="12.26953125" style="72" customWidth="1"/>
    <col min="5430" max="5430" width="0.7265625" style="72" customWidth="1"/>
    <col min="5431" max="5431" width="12.26953125" style="72" customWidth="1"/>
    <col min="5432" max="5434" width="0.7265625" style="72" customWidth="1"/>
    <col min="5435" max="5435" width="12.26953125" style="72" customWidth="1"/>
    <col min="5436" max="5437" width="0.7265625" style="72" customWidth="1"/>
    <col min="5438" max="5634" width="9.1796875" style="72"/>
    <col min="5635" max="5635" width="2.26953125" style="72" customWidth="1"/>
    <col min="5636" max="5636" width="39.54296875" style="72" customWidth="1"/>
    <col min="5637" max="5637" width="4.54296875" style="72" customWidth="1"/>
    <col min="5638" max="5638" width="0.7265625" style="72" customWidth="1"/>
    <col min="5639" max="5639" width="12.26953125" style="72" customWidth="1"/>
    <col min="5640" max="5640" width="0.7265625" style="72" customWidth="1"/>
    <col min="5641" max="5641" width="12.26953125" style="72" customWidth="1"/>
    <col min="5642" max="5642" width="0.7265625" style="72" customWidth="1"/>
    <col min="5643" max="5643" width="12.26953125" style="72" customWidth="1"/>
    <col min="5644" max="5644" width="0.7265625" style="72" customWidth="1"/>
    <col min="5645" max="5645" width="12.26953125" style="72" customWidth="1"/>
    <col min="5646" max="5646" width="0.7265625" style="72" customWidth="1"/>
    <col min="5647" max="5647" width="12.26953125" style="72" customWidth="1"/>
    <col min="5648" max="5648" width="0.7265625" style="72" customWidth="1"/>
    <col min="5649" max="5649" width="12.26953125" style="72" customWidth="1"/>
    <col min="5650" max="5650" width="0.7265625" style="72" customWidth="1"/>
    <col min="5651" max="5651" width="12.26953125" style="72" customWidth="1"/>
    <col min="5652" max="5652" width="0.7265625" style="72" customWidth="1"/>
    <col min="5653" max="5653" width="12.26953125" style="72" customWidth="1"/>
    <col min="5654" max="5654" width="0.7265625" style="72" customWidth="1"/>
    <col min="5655" max="5655" width="12.26953125" style="72" customWidth="1"/>
    <col min="5656" max="5656" width="0.7265625" style="72" customWidth="1"/>
    <col min="5657" max="5657" width="12.26953125" style="72" customWidth="1"/>
    <col min="5658" max="5658" width="0.7265625" style="72" customWidth="1"/>
    <col min="5659" max="5659" width="12.26953125" style="72" customWidth="1"/>
    <col min="5660" max="5660" width="0.7265625" style="72" customWidth="1"/>
    <col min="5661" max="5661" width="12.26953125" style="72" customWidth="1"/>
    <col min="5662" max="5662" width="0.7265625" style="72" customWidth="1"/>
    <col min="5663" max="5663" width="12.26953125" style="72" customWidth="1"/>
    <col min="5664" max="5664" width="0.7265625" style="72" customWidth="1"/>
    <col min="5665" max="5665" width="12.26953125" style="72" customWidth="1"/>
    <col min="5666" max="5666" width="0.7265625" style="72" customWidth="1"/>
    <col min="5667" max="5667" width="12.26953125" style="72" customWidth="1"/>
    <col min="5668" max="5668" width="0.7265625" style="72" customWidth="1"/>
    <col min="5669" max="5669" width="12.26953125" style="72" customWidth="1"/>
    <col min="5670" max="5670" width="0.7265625" style="72" customWidth="1"/>
    <col min="5671" max="5671" width="12.26953125" style="72" customWidth="1"/>
    <col min="5672" max="5672" width="0.7265625" style="72" customWidth="1"/>
    <col min="5673" max="5673" width="12.26953125" style="72" customWidth="1"/>
    <col min="5674" max="5674" width="0.7265625" style="72" customWidth="1"/>
    <col min="5675" max="5675" width="12.26953125" style="72" customWidth="1"/>
    <col min="5676" max="5676" width="0.7265625" style="72" customWidth="1"/>
    <col min="5677" max="5677" width="12.26953125" style="72" customWidth="1"/>
    <col min="5678" max="5678" width="0.7265625" style="72" customWidth="1"/>
    <col min="5679" max="5679" width="12.26953125" style="72" customWidth="1"/>
    <col min="5680" max="5680" width="0.7265625" style="72" customWidth="1"/>
    <col min="5681" max="5681" width="12.26953125" style="72" customWidth="1"/>
    <col min="5682" max="5682" width="0.7265625" style="72" customWidth="1"/>
    <col min="5683" max="5683" width="12.26953125" style="72" customWidth="1"/>
    <col min="5684" max="5684" width="0.7265625" style="72" customWidth="1"/>
    <col min="5685" max="5685" width="12.26953125" style="72" customWidth="1"/>
    <col min="5686" max="5686" width="0.7265625" style="72" customWidth="1"/>
    <col min="5687" max="5687" width="12.26953125" style="72" customWidth="1"/>
    <col min="5688" max="5690" width="0.7265625" style="72" customWidth="1"/>
    <col min="5691" max="5691" width="12.26953125" style="72" customWidth="1"/>
    <col min="5692" max="5693" width="0.7265625" style="72" customWidth="1"/>
    <col min="5694" max="5890" width="9.1796875" style="72"/>
    <col min="5891" max="5891" width="2.26953125" style="72" customWidth="1"/>
    <col min="5892" max="5892" width="39.54296875" style="72" customWidth="1"/>
    <col min="5893" max="5893" width="4.54296875" style="72" customWidth="1"/>
    <col min="5894" max="5894" width="0.7265625" style="72" customWidth="1"/>
    <col min="5895" max="5895" width="12.26953125" style="72" customWidth="1"/>
    <col min="5896" max="5896" width="0.7265625" style="72" customWidth="1"/>
    <col min="5897" max="5897" width="12.26953125" style="72" customWidth="1"/>
    <col min="5898" max="5898" width="0.7265625" style="72" customWidth="1"/>
    <col min="5899" max="5899" width="12.26953125" style="72" customWidth="1"/>
    <col min="5900" max="5900" width="0.7265625" style="72" customWidth="1"/>
    <col min="5901" max="5901" width="12.26953125" style="72" customWidth="1"/>
    <col min="5902" max="5902" width="0.7265625" style="72" customWidth="1"/>
    <col min="5903" max="5903" width="12.26953125" style="72" customWidth="1"/>
    <col min="5904" max="5904" width="0.7265625" style="72" customWidth="1"/>
    <col min="5905" max="5905" width="12.26953125" style="72" customWidth="1"/>
    <col min="5906" max="5906" width="0.7265625" style="72" customWidth="1"/>
    <col min="5907" max="5907" width="12.26953125" style="72" customWidth="1"/>
    <col min="5908" max="5908" width="0.7265625" style="72" customWidth="1"/>
    <col min="5909" max="5909" width="12.26953125" style="72" customWidth="1"/>
    <col min="5910" max="5910" width="0.7265625" style="72" customWidth="1"/>
    <col min="5911" max="5911" width="12.26953125" style="72" customWidth="1"/>
    <col min="5912" max="5912" width="0.7265625" style="72" customWidth="1"/>
    <col min="5913" max="5913" width="12.26953125" style="72" customWidth="1"/>
    <col min="5914" max="5914" width="0.7265625" style="72" customWidth="1"/>
    <col min="5915" max="5915" width="12.26953125" style="72" customWidth="1"/>
    <col min="5916" max="5916" width="0.7265625" style="72" customWidth="1"/>
    <col min="5917" max="5917" width="12.26953125" style="72" customWidth="1"/>
    <col min="5918" max="5918" width="0.7265625" style="72" customWidth="1"/>
    <col min="5919" max="5919" width="12.26953125" style="72" customWidth="1"/>
    <col min="5920" max="5920" width="0.7265625" style="72" customWidth="1"/>
    <col min="5921" max="5921" width="12.26953125" style="72" customWidth="1"/>
    <col min="5922" max="5922" width="0.7265625" style="72" customWidth="1"/>
    <col min="5923" max="5923" width="12.26953125" style="72" customWidth="1"/>
    <col min="5924" max="5924" width="0.7265625" style="72" customWidth="1"/>
    <col min="5925" max="5925" width="12.26953125" style="72" customWidth="1"/>
    <col min="5926" max="5926" width="0.7265625" style="72" customWidth="1"/>
    <col min="5927" max="5927" width="12.26953125" style="72" customWidth="1"/>
    <col min="5928" max="5928" width="0.7265625" style="72" customWidth="1"/>
    <col min="5929" max="5929" width="12.26953125" style="72" customWidth="1"/>
    <col min="5930" max="5930" width="0.7265625" style="72" customWidth="1"/>
    <col min="5931" max="5931" width="12.26953125" style="72" customWidth="1"/>
    <col min="5932" max="5932" width="0.7265625" style="72" customWidth="1"/>
    <col min="5933" max="5933" width="12.26953125" style="72" customWidth="1"/>
    <col min="5934" max="5934" width="0.7265625" style="72" customWidth="1"/>
    <col min="5935" max="5935" width="12.26953125" style="72" customWidth="1"/>
    <col min="5936" max="5936" width="0.7265625" style="72" customWidth="1"/>
    <col min="5937" max="5937" width="12.26953125" style="72" customWidth="1"/>
    <col min="5938" max="5938" width="0.7265625" style="72" customWidth="1"/>
    <col min="5939" max="5939" width="12.26953125" style="72" customWidth="1"/>
    <col min="5940" max="5940" width="0.7265625" style="72" customWidth="1"/>
    <col min="5941" max="5941" width="12.26953125" style="72" customWidth="1"/>
    <col min="5942" max="5942" width="0.7265625" style="72" customWidth="1"/>
    <col min="5943" max="5943" width="12.26953125" style="72" customWidth="1"/>
    <col min="5944" max="5946" width="0.7265625" style="72" customWidth="1"/>
    <col min="5947" max="5947" width="12.26953125" style="72" customWidth="1"/>
    <col min="5948" max="5949" width="0.7265625" style="72" customWidth="1"/>
    <col min="5950" max="6146" width="9.1796875" style="72"/>
    <col min="6147" max="6147" width="2.26953125" style="72" customWidth="1"/>
    <col min="6148" max="6148" width="39.54296875" style="72" customWidth="1"/>
    <col min="6149" max="6149" width="4.54296875" style="72" customWidth="1"/>
    <col min="6150" max="6150" width="0.7265625" style="72" customWidth="1"/>
    <col min="6151" max="6151" width="12.26953125" style="72" customWidth="1"/>
    <col min="6152" max="6152" width="0.7265625" style="72" customWidth="1"/>
    <col min="6153" max="6153" width="12.26953125" style="72" customWidth="1"/>
    <col min="6154" max="6154" width="0.7265625" style="72" customWidth="1"/>
    <col min="6155" max="6155" width="12.26953125" style="72" customWidth="1"/>
    <col min="6156" max="6156" width="0.7265625" style="72" customWidth="1"/>
    <col min="6157" max="6157" width="12.26953125" style="72" customWidth="1"/>
    <col min="6158" max="6158" width="0.7265625" style="72" customWidth="1"/>
    <col min="6159" max="6159" width="12.26953125" style="72" customWidth="1"/>
    <col min="6160" max="6160" width="0.7265625" style="72" customWidth="1"/>
    <col min="6161" max="6161" width="12.26953125" style="72" customWidth="1"/>
    <col min="6162" max="6162" width="0.7265625" style="72" customWidth="1"/>
    <col min="6163" max="6163" width="12.26953125" style="72" customWidth="1"/>
    <col min="6164" max="6164" width="0.7265625" style="72" customWidth="1"/>
    <col min="6165" max="6165" width="12.26953125" style="72" customWidth="1"/>
    <col min="6166" max="6166" width="0.7265625" style="72" customWidth="1"/>
    <col min="6167" max="6167" width="12.26953125" style="72" customWidth="1"/>
    <col min="6168" max="6168" width="0.7265625" style="72" customWidth="1"/>
    <col min="6169" max="6169" width="12.26953125" style="72" customWidth="1"/>
    <col min="6170" max="6170" width="0.7265625" style="72" customWidth="1"/>
    <col min="6171" max="6171" width="12.26953125" style="72" customWidth="1"/>
    <col min="6172" max="6172" width="0.7265625" style="72" customWidth="1"/>
    <col min="6173" max="6173" width="12.26953125" style="72" customWidth="1"/>
    <col min="6174" max="6174" width="0.7265625" style="72" customWidth="1"/>
    <col min="6175" max="6175" width="12.26953125" style="72" customWidth="1"/>
    <col min="6176" max="6176" width="0.7265625" style="72" customWidth="1"/>
    <col min="6177" max="6177" width="12.26953125" style="72" customWidth="1"/>
    <col min="6178" max="6178" width="0.7265625" style="72" customWidth="1"/>
    <col min="6179" max="6179" width="12.26953125" style="72" customWidth="1"/>
    <col min="6180" max="6180" width="0.7265625" style="72" customWidth="1"/>
    <col min="6181" max="6181" width="12.26953125" style="72" customWidth="1"/>
    <col min="6182" max="6182" width="0.7265625" style="72" customWidth="1"/>
    <col min="6183" max="6183" width="12.26953125" style="72" customWidth="1"/>
    <col min="6184" max="6184" width="0.7265625" style="72" customWidth="1"/>
    <col min="6185" max="6185" width="12.26953125" style="72" customWidth="1"/>
    <col min="6186" max="6186" width="0.7265625" style="72" customWidth="1"/>
    <col min="6187" max="6187" width="12.26953125" style="72" customWidth="1"/>
    <col min="6188" max="6188" width="0.7265625" style="72" customWidth="1"/>
    <col min="6189" max="6189" width="12.26953125" style="72" customWidth="1"/>
    <col min="6190" max="6190" width="0.7265625" style="72" customWidth="1"/>
    <col min="6191" max="6191" width="12.26953125" style="72" customWidth="1"/>
    <col min="6192" max="6192" width="0.7265625" style="72" customWidth="1"/>
    <col min="6193" max="6193" width="12.26953125" style="72" customWidth="1"/>
    <col min="6194" max="6194" width="0.7265625" style="72" customWidth="1"/>
    <col min="6195" max="6195" width="12.26953125" style="72" customWidth="1"/>
    <col min="6196" max="6196" width="0.7265625" style="72" customWidth="1"/>
    <col min="6197" max="6197" width="12.26953125" style="72" customWidth="1"/>
    <col min="6198" max="6198" width="0.7265625" style="72" customWidth="1"/>
    <col min="6199" max="6199" width="12.26953125" style="72" customWidth="1"/>
    <col min="6200" max="6202" width="0.7265625" style="72" customWidth="1"/>
    <col min="6203" max="6203" width="12.26953125" style="72" customWidth="1"/>
    <col min="6204" max="6205" width="0.7265625" style="72" customWidth="1"/>
    <col min="6206" max="6402" width="9.1796875" style="72"/>
    <col min="6403" max="6403" width="2.26953125" style="72" customWidth="1"/>
    <col min="6404" max="6404" width="39.54296875" style="72" customWidth="1"/>
    <col min="6405" max="6405" width="4.54296875" style="72" customWidth="1"/>
    <col min="6406" max="6406" width="0.7265625" style="72" customWidth="1"/>
    <col min="6407" max="6407" width="12.26953125" style="72" customWidth="1"/>
    <col min="6408" max="6408" width="0.7265625" style="72" customWidth="1"/>
    <col min="6409" max="6409" width="12.26953125" style="72" customWidth="1"/>
    <col min="6410" max="6410" width="0.7265625" style="72" customWidth="1"/>
    <col min="6411" max="6411" width="12.26953125" style="72" customWidth="1"/>
    <col min="6412" max="6412" width="0.7265625" style="72" customWidth="1"/>
    <col min="6413" max="6413" width="12.26953125" style="72" customWidth="1"/>
    <col min="6414" max="6414" width="0.7265625" style="72" customWidth="1"/>
    <col min="6415" max="6415" width="12.26953125" style="72" customWidth="1"/>
    <col min="6416" max="6416" width="0.7265625" style="72" customWidth="1"/>
    <col min="6417" max="6417" width="12.26953125" style="72" customWidth="1"/>
    <col min="6418" max="6418" width="0.7265625" style="72" customWidth="1"/>
    <col min="6419" max="6419" width="12.26953125" style="72" customWidth="1"/>
    <col min="6420" max="6420" width="0.7265625" style="72" customWidth="1"/>
    <col min="6421" max="6421" width="12.26953125" style="72" customWidth="1"/>
    <col min="6422" max="6422" width="0.7265625" style="72" customWidth="1"/>
    <col min="6423" max="6423" width="12.26953125" style="72" customWidth="1"/>
    <col min="6424" max="6424" width="0.7265625" style="72" customWidth="1"/>
    <col min="6425" max="6425" width="12.26953125" style="72" customWidth="1"/>
    <col min="6426" max="6426" width="0.7265625" style="72" customWidth="1"/>
    <col min="6427" max="6427" width="12.26953125" style="72" customWidth="1"/>
    <col min="6428" max="6428" width="0.7265625" style="72" customWidth="1"/>
    <col min="6429" max="6429" width="12.26953125" style="72" customWidth="1"/>
    <col min="6430" max="6430" width="0.7265625" style="72" customWidth="1"/>
    <col min="6431" max="6431" width="12.26953125" style="72" customWidth="1"/>
    <col min="6432" max="6432" width="0.7265625" style="72" customWidth="1"/>
    <col min="6433" max="6433" width="12.26953125" style="72" customWidth="1"/>
    <col min="6434" max="6434" width="0.7265625" style="72" customWidth="1"/>
    <col min="6435" max="6435" width="12.26953125" style="72" customWidth="1"/>
    <col min="6436" max="6436" width="0.7265625" style="72" customWidth="1"/>
    <col min="6437" max="6437" width="12.26953125" style="72" customWidth="1"/>
    <col min="6438" max="6438" width="0.7265625" style="72" customWidth="1"/>
    <col min="6439" max="6439" width="12.26953125" style="72" customWidth="1"/>
    <col min="6440" max="6440" width="0.7265625" style="72" customWidth="1"/>
    <col min="6441" max="6441" width="12.26953125" style="72" customWidth="1"/>
    <col min="6442" max="6442" width="0.7265625" style="72" customWidth="1"/>
    <col min="6443" max="6443" width="12.26953125" style="72" customWidth="1"/>
    <col min="6444" max="6444" width="0.7265625" style="72" customWidth="1"/>
    <col min="6445" max="6445" width="12.26953125" style="72" customWidth="1"/>
    <col min="6446" max="6446" width="0.7265625" style="72" customWidth="1"/>
    <col min="6447" max="6447" width="12.26953125" style="72" customWidth="1"/>
    <col min="6448" max="6448" width="0.7265625" style="72" customWidth="1"/>
    <col min="6449" max="6449" width="12.26953125" style="72" customWidth="1"/>
    <col min="6450" max="6450" width="0.7265625" style="72" customWidth="1"/>
    <col min="6451" max="6451" width="12.26953125" style="72" customWidth="1"/>
    <col min="6452" max="6452" width="0.7265625" style="72" customWidth="1"/>
    <col min="6453" max="6453" width="12.26953125" style="72" customWidth="1"/>
    <col min="6454" max="6454" width="0.7265625" style="72" customWidth="1"/>
    <col min="6455" max="6455" width="12.26953125" style="72" customWidth="1"/>
    <col min="6456" max="6458" width="0.7265625" style="72" customWidth="1"/>
    <col min="6459" max="6459" width="12.26953125" style="72" customWidth="1"/>
    <col min="6460" max="6461" width="0.7265625" style="72" customWidth="1"/>
    <col min="6462" max="6658" width="9.1796875" style="72"/>
    <col min="6659" max="6659" width="2.26953125" style="72" customWidth="1"/>
    <col min="6660" max="6660" width="39.54296875" style="72" customWidth="1"/>
    <col min="6661" max="6661" width="4.54296875" style="72" customWidth="1"/>
    <col min="6662" max="6662" width="0.7265625" style="72" customWidth="1"/>
    <col min="6663" max="6663" width="12.26953125" style="72" customWidth="1"/>
    <col min="6664" max="6664" width="0.7265625" style="72" customWidth="1"/>
    <col min="6665" max="6665" width="12.26953125" style="72" customWidth="1"/>
    <col min="6666" max="6666" width="0.7265625" style="72" customWidth="1"/>
    <col min="6667" max="6667" width="12.26953125" style="72" customWidth="1"/>
    <col min="6668" max="6668" width="0.7265625" style="72" customWidth="1"/>
    <col min="6669" max="6669" width="12.26953125" style="72" customWidth="1"/>
    <col min="6670" max="6670" width="0.7265625" style="72" customWidth="1"/>
    <col min="6671" max="6671" width="12.26953125" style="72" customWidth="1"/>
    <col min="6672" max="6672" width="0.7265625" style="72" customWidth="1"/>
    <col min="6673" max="6673" width="12.26953125" style="72" customWidth="1"/>
    <col min="6674" max="6674" width="0.7265625" style="72" customWidth="1"/>
    <col min="6675" max="6675" width="12.26953125" style="72" customWidth="1"/>
    <col min="6676" max="6676" width="0.7265625" style="72" customWidth="1"/>
    <col min="6677" max="6677" width="12.26953125" style="72" customWidth="1"/>
    <col min="6678" max="6678" width="0.7265625" style="72" customWidth="1"/>
    <col min="6679" max="6679" width="12.26953125" style="72" customWidth="1"/>
    <col min="6680" max="6680" width="0.7265625" style="72" customWidth="1"/>
    <col min="6681" max="6681" width="12.26953125" style="72" customWidth="1"/>
    <col min="6682" max="6682" width="0.7265625" style="72" customWidth="1"/>
    <col min="6683" max="6683" width="12.26953125" style="72" customWidth="1"/>
    <col min="6684" max="6684" width="0.7265625" style="72" customWidth="1"/>
    <col min="6685" max="6685" width="12.26953125" style="72" customWidth="1"/>
    <col min="6686" max="6686" width="0.7265625" style="72" customWidth="1"/>
    <col min="6687" max="6687" width="12.26953125" style="72" customWidth="1"/>
    <col min="6688" max="6688" width="0.7265625" style="72" customWidth="1"/>
    <col min="6689" max="6689" width="12.26953125" style="72" customWidth="1"/>
    <col min="6690" max="6690" width="0.7265625" style="72" customWidth="1"/>
    <col min="6691" max="6691" width="12.26953125" style="72" customWidth="1"/>
    <col min="6692" max="6692" width="0.7265625" style="72" customWidth="1"/>
    <col min="6693" max="6693" width="12.26953125" style="72" customWidth="1"/>
    <col min="6694" max="6694" width="0.7265625" style="72" customWidth="1"/>
    <col min="6695" max="6695" width="12.26953125" style="72" customWidth="1"/>
    <col min="6696" max="6696" width="0.7265625" style="72" customWidth="1"/>
    <col min="6697" max="6697" width="12.26953125" style="72" customWidth="1"/>
    <col min="6698" max="6698" width="0.7265625" style="72" customWidth="1"/>
    <col min="6699" max="6699" width="12.26953125" style="72" customWidth="1"/>
    <col min="6700" max="6700" width="0.7265625" style="72" customWidth="1"/>
    <col min="6701" max="6701" width="12.26953125" style="72" customWidth="1"/>
    <col min="6702" max="6702" width="0.7265625" style="72" customWidth="1"/>
    <col min="6703" max="6703" width="12.26953125" style="72" customWidth="1"/>
    <col min="6704" max="6704" width="0.7265625" style="72" customWidth="1"/>
    <col min="6705" max="6705" width="12.26953125" style="72" customWidth="1"/>
    <col min="6706" max="6706" width="0.7265625" style="72" customWidth="1"/>
    <col min="6707" max="6707" width="12.26953125" style="72" customWidth="1"/>
    <col min="6708" max="6708" width="0.7265625" style="72" customWidth="1"/>
    <col min="6709" max="6709" width="12.26953125" style="72" customWidth="1"/>
    <col min="6710" max="6710" width="0.7265625" style="72" customWidth="1"/>
    <col min="6711" max="6711" width="12.26953125" style="72" customWidth="1"/>
    <col min="6712" max="6714" width="0.7265625" style="72" customWidth="1"/>
    <col min="6715" max="6715" width="12.26953125" style="72" customWidth="1"/>
    <col min="6716" max="6717" width="0.7265625" style="72" customWidth="1"/>
    <col min="6718" max="6914" width="9.1796875" style="72"/>
    <col min="6915" max="6915" width="2.26953125" style="72" customWidth="1"/>
    <col min="6916" max="6916" width="39.54296875" style="72" customWidth="1"/>
    <col min="6917" max="6917" width="4.54296875" style="72" customWidth="1"/>
    <col min="6918" max="6918" width="0.7265625" style="72" customWidth="1"/>
    <col min="6919" max="6919" width="12.26953125" style="72" customWidth="1"/>
    <col min="6920" max="6920" width="0.7265625" style="72" customWidth="1"/>
    <col min="6921" max="6921" width="12.26953125" style="72" customWidth="1"/>
    <col min="6922" max="6922" width="0.7265625" style="72" customWidth="1"/>
    <col min="6923" max="6923" width="12.26953125" style="72" customWidth="1"/>
    <col min="6924" max="6924" width="0.7265625" style="72" customWidth="1"/>
    <col min="6925" max="6925" width="12.26953125" style="72" customWidth="1"/>
    <col min="6926" max="6926" width="0.7265625" style="72" customWidth="1"/>
    <col min="6927" max="6927" width="12.26953125" style="72" customWidth="1"/>
    <col min="6928" max="6928" width="0.7265625" style="72" customWidth="1"/>
    <col min="6929" max="6929" width="12.26953125" style="72" customWidth="1"/>
    <col min="6930" max="6930" width="0.7265625" style="72" customWidth="1"/>
    <col min="6931" max="6931" width="12.26953125" style="72" customWidth="1"/>
    <col min="6932" max="6932" width="0.7265625" style="72" customWidth="1"/>
    <col min="6933" max="6933" width="12.26953125" style="72" customWidth="1"/>
    <col min="6934" max="6934" width="0.7265625" style="72" customWidth="1"/>
    <col min="6935" max="6935" width="12.26953125" style="72" customWidth="1"/>
    <col min="6936" max="6936" width="0.7265625" style="72" customWidth="1"/>
    <col min="6937" max="6937" width="12.26953125" style="72" customWidth="1"/>
    <col min="6938" max="6938" width="0.7265625" style="72" customWidth="1"/>
    <col min="6939" max="6939" width="12.26953125" style="72" customWidth="1"/>
    <col min="6940" max="6940" width="0.7265625" style="72" customWidth="1"/>
    <col min="6941" max="6941" width="12.26953125" style="72" customWidth="1"/>
    <col min="6942" max="6942" width="0.7265625" style="72" customWidth="1"/>
    <col min="6943" max="6943" width="12.26953125" style="72" customWidth="1"/>
    <col min="6944" max="6944" width="0.7265625" style="72" customWidth="1"/>
    <col min="6945" max="6945" width="12.26953125" style="72" customWidth="1"/>
    <col min="6946" max="6946" width="0.7265625" style="72" customWidth="1"/>
    <col min="6947" max="6947" width="12.26953125" style="72" customWidth="1"/>
    <col min="6948" max="6948" width="0.7265625" style="72" customWidth="1"/>
    <col min="6949" max="6949" width="12.26953125" style="72" customWidth="1"/>
    <col min="6950" max="6950" width="0.7265625" style="72" customWidth="1"/>
    <col min="6951" max="6951" width="12.26953125" style="72" customWidth="1"/>
    <col min="6952" max="6952" width="0.7265625" style="72" customWidth="1"/>
    <col min="6953" max="6953" width="12.26953125" style="72" customWidth="1"/>
    <col min="6954" max="6954" width="0.7265625" style="72" customWidth="1"/>
    <col min="6955" max="6955" width="12.26953125" style="72" customWidth="1"/>
    <col min="6956" max="6956" width="0.7265625" style="72" customWidth="1"/>
    <col min="6957" max="6957" width="12.26953125" style="72" customWidth="1"/>
    <col min="6958" max="6958" width="0.7265625" style="72" customWidth="1"/>
    <col min="6959" max="6959" width="12.26953125" style="72" customWidth="1"/>
    <col min="6960" max="6960" width="0.7265625" style="72" customWidth="1"/>
    <col min="6961" max="6961" width="12.26953125" style="72" customWidth="1"/>
    <col min="6962" max="6962" width="0.7265625" style="72" customWidth="1"/>
    <col min="6963" max="6963" width="12.26953125" style="72" customWidth="1"/>
    <col min="6964" max="6964" width="0.7265625" style="72" customWidth="1"/>
    <col min="6965" max="6965" width="12.26953125" style="72" customWidth="1"/>
    <col min="6966" max="6966" width="0.7265625" style="72" customWidth="1"/>
    <col min="6967" max="6967" width="12.26953125" style="72" customWidth="1"/>
    <col min="6968" max="6970" width="0.7265625" style="72" customWidth="1"/>
    <col min="6971" max="6971" width="12.26953125" style="72" customWidth="1"/>
    <col min="6972" max="6973" width="0.7265625" style="72" customWidth="1"/>
    <col min="6974" max="7170" width="9.1796875" style="72"/>
    <col min="7171" max="7171" width="2.26953125" style="72" customWidth="1"/>
    <col min="7172" max="7172" width="39.54296875" style="72" customWidth="1"/>
    <col min="7173" max="7173" width="4.54296875" style="72" customWidth="1"/>
    <col min="7174" max="7174" width="0.7265625" style="72" customWidth="1"/>
    <col min="7175" max="7175" width="12.26953125" style="72" customWidth="1"/>
    <col min="7176" max="7176" width="0.7265625" style="72" customWidth="1"/>
    <col min="7177" max="7177" width="12.26953125" style="72" customWidth="1"/>
    <col min="7178" max="7178" width="0.7265625" style="72" customWidth="1"/>
    <col min="7179" max="7179" width="12.26953125" style="72" customWidth="1"/>
    <col min="7180" max="7180" width="0.7265625" style="72" customWidth="1"/>
    <col min="7181" max="7181" width="12.26953125" style="72" customWidth="1"/>
    <col min="7182" max="7182" width="0.7265625" style="72" customWidth="1"/>
    <col min="7183" max="7183" width="12.26953125" style="72" customWidth="1"/>
    <col min="7184" max="7184" width="0.7265625" style="72" customWidth="1"/>
    <col min="7185" max="7185" width="12.26953125" style="72" customWidth="1"/>
    <col min="7186" max="7186" width="0.7265625" style="72" customWidth="1"/>
    <col min="7187" max="7187" width="12.26953125" style="72" customWidth="1"/>
    <col min="7188" max="7188" width="0.7265625" style="72" customWidth="1"/>
    <col min="7189" max="7189" width="12.26953125" style="72" customWidth="1"/>
    <col min="7190" max="7190" width="0.7265625" style="72" customWidth="1"/>
    <col min="7191" max="7191" width="12.26953125" style="72" customWidth="1"/>
    <col min="7192" max="7192" width="0.7265625" style="72" customWidth="1"/>
    <col min="7193" max="7193" width="12.26953125" style="72" customWidth="1"/>
    <col min="7194" max="7194" width="0.7265625" style="72" customWidth="1"/>
    <col min="7195" max="7195" width="12.26953125" style="72" customWidth="1"/>
    <col min="7196" max="7196" width="0.7265625" style="72" customWidth="1"/>
    <col min="7197" max="7197" width="12.26953125" style="72" customWidth="1"/>
    <col min="7198" max="7198" width="0.7265625" style="72" customWidth="1"/>
    <col min="7199" max="7199" width="12.26953125" style="72" customWidth="1"/>
    <col min="7200" max="7200" width="0.7265625" style="72" customWidth="1"/>
    <col min="7201" max="7201" width="12.26953125" style="72" customWidth="1"/>
    <col min="7202" max="7202" width="0.7265625" style="72" customWidth="1"/>
    <col min="7203" max="7203" width="12.26953125" style="72" customWidth="1"/>
    <col min="7204" max="7204" width="0.7265625" style="72" customWidth="1"/>
    <col min="7205" max="7205" width="12.26953125" style="72" customWidth="1"/>
    <col min="7206" max="7206" width="0.7265625" style="72" customWidth="1"/>
    <col min="7207" max="7207" width="12.26953125" style="72" customWidth="1"/>
    <col min="7208" max="7208" width="0.7265625" style="72" customWidth="1"/>
    <col min="7209" max="7209" width="12.26953125" style="72" customWidth="1"/>
    <col min="7210" max="7210" width="0.7265625" style="72" customWidth="1"/>
    <col min="7211" max="7211" width="12.26953125" style="72" customWidth="1"/>
    <col min="7212" max="7212" width="0.7265625" style="72" customWidth="1"/>
    <col min="7213" max="7213" width="12.26953125" style="72" customWidth="1"/>
    <col min="7214" max="7214" width="0.7265625" style="72" customWidth="1"/>
    <col min="7215" max="7215" width="12.26953125" style="72" customWidth="1"/>
    <col min="7216" max="7216" width="0.7265625" style="72" customWidth="1"/>
    <col min="7217" max="7217" width="12.26953125" style="72" customWidth="1"/>
    <col min="7218" max="7218" width="0.7265625" style="72" customWidth="1"/>
    <col min="7219" max="7219" width="12.26953125" style="72" customWidth="1"/>
    <col min="7220" max="7220" width="0.7265625" style="72" customWidth="1"/>
    <col min="7221" max="7221" width="12.26953125" style="72" customWidth="1"/>
    <col min="7222" max="7222" width="0.7265625" style="72" customWidth="1"/>
    <col min="7223" max="7223" width="12.26953125" style="72" customWidth="1"/>
    <col min="7224" max="7226" width="0.7265625" style="72" customWidth="1"/>
    <col min="7227" max="7227" width="12.26953125" style="72" customWidth="1"/>
    <col min="7228" max="7229" width="0.7265625" style="72" customWidth="1"/>
    <col min="7230" max="7426" width="9.1796875" style="72"/>
    <col min="7427" max="7427" width="2.26953125" style="72" customWidth="1"/>
    <col min="7428" max="7428" width="39.54296875" style="72" customWidth="1"/>
    <col min="7429" max="7429" width="4.54296875" style="72" customWidth="1"/>
    <col min="7430" max="7430" width="0.7265625" style="72" customWidth="1"/>
    <col min="7431" max="7431" width="12.26953125" style="72" customWidth="1"/>
    <col min="7432" max="7432" width="0.7265625" style="72" customWidth="1"/>
    <col min="7433" max="7433" width="12.26953125" style="72" customWidth="1"/>
    <col min="7434" max="7434" width="0.7265625" style="72" customWidth="1"/>
    <col min="7435" max="7435" width="12.26953125" style="72" customWidth="1"/>
    <col min="7436" max="7436" width="0.7265625" style="72" customWidth="1"/>
    <col min="7437" max="7437" width="12.26953125" style="72" customWidth="1"/>
    <col min="7438" max="7438" width="0.7265625" style="72" customWidth="1"/>
    <col min="7439" max="7439" width="12.26953125" style="72" customWidth="1"/>
    <col min="7440" max="7440" width="0.7265625" style="72" customWidth="1"/>
    <col min="7441" max="7441" width="12.26953125" style="72" customWidth="1"/>
    <col min="7442" max="7442" width="0.7265625" style="72" customWidth="1"/>
    <col min="7443" max="7443" width="12.26953125" style="72" customWidth="1"/>
    <col min="7444" max="7444" width="0.7265625" style="72" customWidth="1"/>
    <col min="7445" max="7445" width="12.26953125" style="72" customWidth="1"/>
    <col min="7446" max="7446" width="0.7265625" style="72" customWidth="1"/>
    <col min="7447" max="7447" width="12.26953125" style="72" customWidth="1"/>
    <col min="7448" max="7448" width="0.7265625" style="72" customWidth="1"/>
    <col min="7449" max="7449" width="12.26953125" style="72" customWidth="1"/>
    <col min="7450" max="7450" width="0.7265625" style="72" customWidth="1"/>
    <col min="7451" max="7451" width="12.26953125" style="72" customWidth="1"/>
    <col min="7452" max="7452" width="0.7265625" style="72" customWidth="1"/>
    <col min="7453" max="7453" width="12.26953125" style="72" customWidth="1"/>
    <col min="7454" max="7454" width="0.7265625" style="72" customWidth="1"/>
    <col min="7455" max="7455" width="12.26953125" style="72" customWidth="1"/>
    <col min="7456" max="7456" width="0.7265625" style="72" customWidth="1"/>
    <col min="7457" max="7457" width="12.26953125" style="72" customWidth="1"/>
    <col min="7458" max="7458" width="0.7265625" style="72" customWidth="1"/>
    <col min="7459" max="7459" width="12.26953125" style="72" customWidth="1"/>
    <col min="7460" max="7460" width="0.7265625" style="72" customWidth="1"/>
    <col min="7461" max="7461" width="12.26953125" style="72" customWidth="1"/>
    <col min="7462" max="7462" width="0.7265625" style="72" customWidth="1"/>
    <col min="7463" max="7463" width="12.26953125" style="72" customWidth="1"/>
    <col min="7464" max="7464" width="0.7265625" style="72" customWidth="1"/>
    <col min="7465" max="7465" width="12.26953125" style="72" customWidth="1"/>
    <col min="7466" max="7466" width="0.7265625" style="72" customWidth="1"/>
    <col min="7467" max="7467" width="12.26953125" style="72" customWidth="1"/>
    <col min="7468" max="7468" width="0.7265625" style="72" customWidth="1"/>
    <col min="7469" max="7469" width="12.26953125" style="72" customWidth="1"/>
    <col min="7470" max="7470" width="0.7265625" style="72" customWidth="1"/>
    <col min="7471" max="7471" width="12.26953125" style="72" customWidth="1"/>
    <col min="7472" max="7472" width="0.7265625" style="72" customWidth="1"/>
    <col min="7473" max="7473" width="12.26953125" style="72" customWidth="1"/>
    <col min="7474" max="7474" width="0.7265625" style="72" customWidth="1"/>
    <col min="7475" max="7475" width="12.26953125" style="72" customWidth="1"/>
    <col min="7476" max="7476" width="0.7265625" style="72" customWidth="1"/>
    <col min="7477" max="7477" width="12.26953125" style="72" customWidth="1"/>
    <col min="7478" max="7478" width="0.7265625" style="72" customWidth="1"/>
    <col min="7479" max="7479" width="12.26953125" style="72" customWidth="1"/>
    <col min="7480" max="7482" width="0.7265625" style="72" customWidth="1"/>
    <col min="7483" max="7483" width="12.26953125" style="72" customWidth="1"/>
    <col min="7484" max="7485" width="0.7265625" style="72" customWidth="1"/>
    <col min="7486" max="7682" width="9.1796875" style="72"/>
    <col min="7683" max="7683" width="2.26953125" style="72" customWidth="1"/>
    <col min="7684" max="7684" width="39.54296875" style="72" customWidth="1"/>
    <col min="7685" max="7685" width="4.54296875" style="72" customWidth="1"/>
    <col min="7686" max="7686" width="0.7265625" style="72" customWidth="1"/>
    <col min="7687" max="7687" width="12.26953125" style="72" customWidth="1"/>
    <col min="7688" max="7688" width="0.7265625" style="72" customWidth="1"/>
    <col min="7689" max="7689" width="12.26953125" style="72" customWidth="1"/>
    <col min="7690" max="7690" width="0.7265625" style="72" customWidth="1"/>
    <col min="7691" max="7691" width="12.26953125" style="72" customWidth="1"/>
    <col min="7692" max="7692" width="0.7265625" style="72" customWidth="1"/>
    <col min="7693" max="7693" width="12.26953125" style="72" customWidth="1"/>
    <col min="7694" max="7694" width="0.7265625" style="72" customWidth="1"/>
    <col min="7695" max="7695" width="12.26953125" style="72" customWidth="1"/>
    <col min="7696" max="7696" width="0.7265625" style="72" customWidth="1"/>
    <col min="7697" max="7697" width="12.26953125" style="72" customWidth="1"/>
    <col min="7698" max="7698" width="0.7265625" style="72" customWidth="1"/>
    <col min="7699" max="7699" width="12.26953125" style="72" customWidth="1"/>
    <col min="7700" max="7700" width="0.7265625" style="72" customWidth="1"/>
    <col min="7701" max="7701" width="12.26953125" style="72" customWidth="1"/>
    <col min="7702" max="7702" width="0.7265625" style="72" customWidth="1"/>
    <col min="7703" max="7703" width="12.26953125" style="72" customWidth="1"/>
    <col min="7704" max="7704" width="0.7265625" style="72" customWidth="1"/>
    <col min="7705" max="7705" width="12.26953125" style="72" customWidth="1"/>
    <col min="7706" max="7706" width="0.7265625" style="72" customWidth="1"/>
    <col min="7707" max="7707" width="12.26953125" style="72" customWidth="1"/>
    <col min="7708" max="7708" width="0.7265625" style="72" customWidth="1"/>
    <col min="7709" max="7709" width="12.26953125" style="72" customWidth="1"/>
    <col min="7710" max="7710" width="0.7265625" style="72" customWidth="1"/>
    <col min="7711" max="7711" width="12.26953125" style="72" customWidth="1"/>
    <col min="7712" max="7712" width="0.7265625" style="72" customWidth="1"/>
    <col min="7713" max="7713" width="12.26953125" style="72" customWidth="1"/>
    <col min="7714" max="7714" width="0.7265625" style="72" customWidth="1"/>
    <col min="7715" max="7715" width="12.26953125" style="72" customWidth="1"/>
    <col min="7716" max="7716" width="0.7265625" style="72" customWidth="1"/>
    <col min="7717" max="7717" width="12.26953125" style="72" customWidth="1"/>
    <col min="7718" max="7718" width="0.7265625" style="72" customWidth="1"/>
    <col min="7719" max="7719" width="12.26953125" style="72" customWidth="1"/>
    <col min="7720" max="7720" width="0.7265625" style="72" customWidth="1"/>
    <col min="7721" max="7721" width="12.26953125" style="72" customWidth="1"/>
    <col min="7722" max="7722" width="0.7265625" style="72" customWidth="1"/>
    <col min="7723" max="7723" width="12.26953125" style="72" customWidth="1"/>
    <col min="7724" max="7724" width="0.7265625" style="72" customWidth="1"/>
    <col min="7725" max="7725" width="12.26953125" style="72" customWidth="1"/>
    <col min="7726" max="7726" width="0.7265625" style="72" customWidth="1"/>
    <col min="7727" max="7727" width="12.26953125" style="72" customWidth="1"/>
    <col min="7728" max="7728" width="0.7265625" style="72" customWidth="1"/>
    <col min="7729" max="7729" width="12.26953125" style="72" customWidth="1"/>
    <col min="7730" max="7730" width="0.7265625" style="72" customWidth="1"/>
    <col min="7731" max="7731" width="12.26953125" style="72" customWidth="1"/>
    <col min="7732" max="7732" width="0.7265625" style="72" customWidth="1"/>
    <col min="7733" max="7733" width="12.26953125" style="72" customWidth="1"/>
    <col min="7734" max="7734" width="0.7265625" style="72" customWidth="1"/>
    <col min="7735" max="7735" width="12.26953125" style="72" customWidth="1"/>
    <col min="7736" max="7738" width="0.7265625" style="72" customWidth="1"/>
    <col min="7739" max="7739" width="12.26953125" style="72" customWidth="1"/>
    <col min="7740" max="7741" width="0.7265625" style="72" customWidth="1"/>
    <col min="7742" max="7938" width="9.1796875" style="72"/>
    <col min="7939" max="7939" width="2.26953125" style="72" customWidth="1"/>
    <col min="7940" max="7940" width="39.54296875" style="72" customWidth="1"/>
    <col min="7941" max="7941" width="4.54296875" style="72" customWidth="1"/>
    <col min="7942" max="7942" width="0.7265625" style="72" customWidth="1"/>
    <col min="7943" max="7943" width="12.26953125" style="72" customWidth="1"/>
    <col min="7944" max="7944" width="0.7265625" style="72" customWidth="1"/>
    <col min="7945" max="7945" width="12.26953125" style="72" customWidth="1"/>
    <col min="7946" max="7946" width="0.7265625" style="72" customWidth="1"/>
    <col min="7947" max="7947" width="12.26953125" style="72" customWidth="1"/>
    <col min="7948" max="7948" width="0.7265625" style="72" customWidth="1"/>
    <col min="7949" max="7949" width="12.26953125" style="72" customWidth="1"/>
    <col min="7950" max="7950" width="0.7265625" style="72" customWidth="1"/>
    <col min="7951" max="7951" width="12.26953125" style="72" customWidth="1"/>
    <col min="7952" max="7952" width="0.7265625" style="72" customWidth="1"/>
    <col min="7953" max="7953" width="12.26953125" style="72" customWidth="1"/>
    <col min="7954" max="7954" width="0.7265625" style="72" customWidth="1"/>
    <col min="7955" max="7955" width="12.26953125" style="72" customWidth="1"/>
    <col min="7956" max="7956" width="0.7265625" style="72" customWidth="1"/>
    <col min="7957" max="7957" width="12.26953125" style="72" customWidth="1"/>
    <col min="7958" max="7958" width="0.7265625" style="72" customWidth="1"/>
    <col min="7959" max="7959" width="12.26953125" style="72" customWidth="1"/>
    <col min="7960" max="7960" width="0.7265625" style="72" customWidth="1"/>
    <col min="7961" max="7961" width="12.26953125" style="72" customWidth="1"/>
    <col min="7962" max="7962" width="0.7265625" style="72" customWidth="1"/>
    <col min="7963" max="7963" width="12.26953125" style="72" customWidth="1"/>
    <col min="7964" max="7964" width="0.7265625" style="72" customWidth="1"/>
    <col min="7965" max="7965" width="12.26953125" style="72" customWidth="1"/>
    <col min="7966" max="7966" width="0.7265625" style="72" customWidth="1"/>
    <col min="7967" max="7967" width="12.26953125" style="72" customWidth="1"/>
    <col min="7968" max="7968" width="0.7265625" style="72" customWidth="1"/>
    <col min="7969" max="7969" width="12.26953125" style="72" customWidth="1"/>
    <col min="7970" max="7970" width="0.7265625" style="72" customWidth="1"/>
    <col min="7971" max="7971" width="12.26953125" style="72" customWidth="1"/>
    <col min="7972" max="7972" width="0.7265625" style="72" customWidth="1"/>
    <col min="7973" max="7973" width="12.26953125" style="72" customWidth="1"/>
    <col min="7974" max="7974" width="0.7265625" style="72" customWidth="1"/>
    <col min="7975" max="7975" width="12.26953125" style="72" customWidth="1"/>
    <col min="7976" max="7976" width="0.7265625" style="72" customWidth="1"/>
    <col min="7977" max="7977" width="12.26953125" style="72" customWidth="1"/>
    <col min="7978" max="7978" width="0.7265625" style="72" customWidth="1"/>
    <col min="7979" max="7979" width="12.26953125" style="72" customWidth="1"/>
    <col min="7980" max="7980" width="0.7265625" style="72" customWidth="1"/>
    <col min="7981" max="7981" width="12.26953125" style="72" customWidth="1"/>
    <col min="7982" max="7982" width="0.7265625" style="72" customWidth="1"/>
    <col min="7983" max="7983" width="12.26953125" style="72" customWidth="1"/>
    <col min="7984" max="7984" width="0.7265625" style="72" customWidth="1"/>
    <col min="7985" max="7985" width="12.26953125" style="72" customWidth="1"/>
    <col min="7986" max="7986" width="0.7265625" style="72" customWidth="1"/>
    <col min="7987" max="7987" width="12.26953125" style="72" customWidth="1"/>
    <col min="7988" max="7988" width="0.7265625" style="72" customWidth="1"/>
    <col min="7989" max="7989" width="12.26953125" style="72" customWidth="1"/>
    <col min="7990" max="7990" width="0.7265625" style="72" customWidth="1"/>
    <col min="7991" max="7991" width="12.26953125" style="72" customWidth="1"/>
    <col min="7992" max="7994" width="0.7265625" style="72" customWidth="1"/>
    <col min="7995" max="7995" width="12.26953125" style="72" customWidth="1"/>
    <col min="7996" max="7997" width="0.7265625" style="72" customWidth="1"/>
    <col min="7998" max="8194" width="9.1796875" style="72"/>
    <col min="8195" max="8195" width="2.26953125" style="72" customWidth="1"/>
    <col min="8196" max="8196" width="39.54296875" style="72" customWidth="1"/>
    <col min="8197" max="8197" width="4.54296875" style="72" customWidth="1"/>
    <col min="8198" max="8198" width="0.7265625" style="72" customWidth="1"/>
    <col min="8199" max="8199" width="12.26953125" style="72" customWidth="1"/>
    <col min="8200" max="8200" width="0.7265625" style="72" customWidth="1"/>
    <col min="8201" max="8201" width="12.26953125" style="72" customWidth="1"/>
    <col min="8202" max="8202" width="0.7265625" style="72" customWidth="1"/>
    <col min="8203" max="8203" width="12.26953125" style="72" customWidth="1"/>
    <col min="8204" max="8204" width="0.7265625" style="72" customWidth="1"/>
    <col min="8205" max="8205" width="12.26953125" style="72" customWidth="1"/>
    <col min="8206" max="8206" width="0.7265625" style="72" customWidth="1"/>
    <col min="8207" max="8207" width="12.26953125" style="72" customWidth="1"/>
    <col min="8208" max="8208" width="0.7265625" style="72" customWidth="1"/>
    <col min="8209" max="8209" width="12.26953125" style="72" customWidth="1"/>
    <col min="8210" max="8210" width="0.7265625" style="72" customWidth="1"/>
    <col min="8211" max="8211" width="12.26953125" style="72" customWidth="1"/>
    <col min="8212" max="8212" width="0.7265625" style="72" customWidth="1"/>
    <col min="8213" max="8213" width="12.26953125" style="72" customWidth="1"/>
    <col min="8214" max="8214" width="0.7265625" style="72" customWidth="1"/>
    <col min="8215" max="8215" width="12.26953125" style="72" customWidth="1"/>
    <col min="8216" max="8216" width="0.7265625" style="72" customWidth="1"/>
    <col min="8217" max="8217" width="12.26953125" style="72" customWidth="1"/>
    <col min="8218" max="8218" width="0.7265625" style="72" customWidth="1"/>
    <col min="8219" max="8219" width="12.26953125" style="72" customWidth="1"/>
    <col min="8220" max="8220" width="0.7265625" style="72" customWidth="1"/>
    <col min="8221" max="8221" width="12.26953125" style="72" customWidth="1"/>
    <col min="8222" max="8222" width="0.7265625" style="72" customWidth="1"/>
    <col min="8223" max="8223" width="12.26953125" style="72" customWidth="1"/>
    <col min="8224" max="8224" width="0.7265625" style="72" customWidth="1"/>
    <col min="8225" max="8225" width="12.26953125" style="72" customWidth="1"/>
    <col min="8226" max="8226" width="0.7265625" style="72" customWidth="1"/>
    <col min="8227" max="8227" width="12.26953125" style="72" customWidth="1"/>
    <col min="8228" max="8228" width="0.7265625" style="72" customWidth="1"/>
    <col min="8229" max="8229" width="12.26953125" style="72" customWidth="1"/>
    <col min="8230" max="8230" width="0.7265625" style="72" customWidth="1"/>
    <col min="8231" max="8231" width="12.26953125" style="72" customWidth="1"/>
    <col min="8232" max="8232" width="0.7265625" style="72" customWidth="1"/>
    <col min="8233" max="8233" width="12.26953125" style="72" customWidth="1"/>
    <col min="8234" max="8234" width="0.7265625" style="72" customWidth="1"/>
    <col min="8235" max="8235" width="12.26953125" style="72" customWidth="1"/>
    <col min="8236" max="8236" width="0.7265625" style="72" customWidth="1"/>
    <col min="8237" max="8237" width="12.26953125" style="72" customWidth="1"/>
    <col min="8238" max="8238" width="0.7265625" style="72" customWidth="1"/>
    <col min="8239" max="8239" width="12.26953125" style="72" customWidth="1"/>
    <col min="8240" max="8240" width="0.7265625" style="72" customWidth="1"/>
    <col min="8241" max="8241" width="12.26953125" style="72" customWidth="1"/>
    <col min="8242" max="8242" width="0.7265625" style="72" customWidth="1"/>
    <col min="8243" max="8243" width="12.26953125" style="72" customWidth="1"/>
    <col min="8244" max="8244" width="0.7265625" style="72" customWidth="1"/>
    <col min="8245" max="8245" width="12.26953125" style="72" customWidth="1"/>
    <col min="8246" max="8246" width="0.7265625" style="72" customWidth="1"/>
    <col min="8247" max="8247" width="12.26953125" style="72" customWidth="1"/>
    <col min="8248" max="8250" width="0.7265625" style="72" customWidth="1"/>
    <col min="8251" max="8251" width="12.26953125" style="72" customWidth="1"/>
    <col min="8252" max="8253" width="0.7265625" style="72" customWidth="1"/>
    <col min="8254" max="8450" width="9.1796875" style="72"/>
    <col min="8451" max="8451" width="2.26953125" style="72" customWidth="1"/>
    <col min="8452" max="8452" width="39.54296875" style="72" customWidth="1"/>
    <col min="8453" max="8453" width="4.54296875" style="72" customWidth="1"/>
    <col min="8454" max="8454" width="0.7265625" style="72" customWidth="1"/>
    <col min="8455" max="8455" width="12.26953125" style="72" customWidth="1"/>
    <col min="8456" max="8456" width="0.7265625" style="72" customWidth="1"/>
    <col min="8457" max="8457" width="12.26953125" style="72" customWidth="1"/>
    <col min="8458" max="8458" width="0.7265625" style="72" customWidth="1"/>
    <col min="8459" max="8459" width="12.26953125" style="72" customWidth="1"/>
    <col min="8460" max="8460" width="0.7265625" style="72" customWidth="1"/>
    <col min="8461" max="8461" width="12.26953125" style="72" customWidth="1"/>
    <col min="8462" max="8462" width="0.7265625" style="72" customWidth="1"/>
    <col min="8463" max="8463" width="12.26953125" style="72" customWidth="1"/>
    <col min="8464" max="8464" width="0.7265625" style="72" customWidth="1"/>
    <col min="8465" max="8465" width="12.26953125" style="72" customWidth="1"/>
    <col min="8466" max="8466" width="0.7265625" style="72" customWidth="1"/>
    <col min="8467" max="8467" width="12.26953125" style="72" customWidth="1"/>
    <col min="8468" max="8468" width="0.7265625" style="72" customWidth="1"/>
    <col min="8469" max="8469" width="12.26953125" style="72" customWidth="1"/>
    <col min="8470" max="8470" width="0.7265625" style="72" customWidth="1"/>
    <col min="8471" max="8471" width="12.26953125" style="72" customWidth="1"/>
    <col min="8472" max="8472" width="0.7265625" style="72" customWidth="1"/>
    <col min="8473" max="8473" width="12.26953125" style="72" customWidth="1"/>
    <col min="8474" max="8474" width="0.7265625" style="72" customWidth="1"/>
    <col min="8475" max="8475" width="12.26953125" style="72" customWidth="1"/>
    <col min="8476" max="8476" width="0.7265625" style="72" customWidth="1"/>
    <col min="8477" max="8477" width="12.26953125" style="72" customWidth="1"/>
    <col min="8478" max="8478" width="0.7265625" style="72" customWidth="1"/>
    <col min="8479" max="8479" width="12.26953125" style="72" customWidth="1"/>
    <col min="8480" max="8480" width="0.7265625" style="72" customWidth="1"/>
    <col min="8481" max="8481" width="12.26953125" style="72" customWidth="1"/>
    <col min="8482" max="8482" width="0.7265625" style="72" customWidth="1"/>
    <col min="8483" max="8483" width="12.26953125" style="72" customWidth="1"/>
    <col min="8484" max="8484" width="0.7265625" style="72" customWidth="1"/>
    <col min="8485" max="8485" width="12.26953125" style="72" customWidth="1"/>
    <col min="8486" max="8486" width="0.7265625" style="72" customWidth="1"/>
    <col min="8487" max="8487" width="12.26953125" style="72" customWidth="1"/>
    <col min="8488" max="8488" width="0.7265625" style="72" customWidth="1"/>
    <col min="8489" max="8489" width="12.26953125" style="72" customWidth="1"/>
    <col min="8490" max="8490" width="0.7265625" style="72" customWidth="1"/>
    <col min="8491" max="8491" width="12.26953125" style="72" customWidth="1"/>
    <col min="8492" max="8492" width="0.7265625" style="72" customWidth="1"/>
    <col min="8493" max="8493" width="12.26953125" style="72" customWidth="1"/>
    <col min="8494" max="8494" width="0.7265625" style="72" customWidth="1"/>
    <col min="8495" max="8495" width="12.26953125" style="72" customWidth="1"/>
    <col min="8496" max="8496" width="0.7265625" style="72" customWidth="1"/>
    <col min="8497" max="8497" width="12.26953125" style="72" customWidth="1"/>
    <col min="8498" max="8498" width="0.7265625" style="72" customWidth="1"/>
    <col min="8499" max="8499" width="12.26953125" style="72" customWidth="1"/>
    <col min="8500" max="8500" width="0.7265625" style="72" customWidth="1"/>
    <col min="8501" max="8501" width="12.26953125" style="72" customWidth="1"/>
    <col min="8502" max="8502" width="0.7265625" style="72" customWidth="1"/>
    <col min="8503" max="8503" width="12.26953125" style="72" customWidth="1"/>
    <col min="8504" max="8506" width="0.7265625" style="72" customWidth="1"/>
    <col min="8507" max="8507" width="12.26953125" style="72" customWidth="1"/>
    <col min="8508" max="8509" width="0.7265625" style="72" customWidth="1"/>
    <col min="8510" max="8706" width="9.1796875" style="72"/>
    <col min="8707" max="8707" width="2.26953125" style="72" customWidth="1"/>
    <col min="8708" max="8708" width="39.54296875" style="72" customWidth="1"/>
    <col min="8709" max="8709" width="4.54296875" style="72" customWidth="1"/>
    <col min="8710" max="8710" width="0.7265625" style="72" customWidth="1"/>
    <col min="8711" max="8711" width="12.26953125" style="72" customWidth="1"/>
    <col min="8712" max="8712" width="0.7265625" style="72" customWidth="1"/>
    <col min="8713" max="8713" width="12.26953125" style="72" customWidth="1"/>
    <col min="8714" max="8714" width="0.7265625" style="72" customWidth="1"/>
    <col min="8715" max="8715" width="12.26953125" style="72" customWidth="1"/>
    <col min="8716" max="8716" width="0.7265625" style="72" customWidth="1"/>
    <col min="8717" max="8717" width="12.26953125" style="72" customWidth="1"/>
    <col min="8718" max="8718" width="0.7265625" style="72" customWidth="1"/>
    <col min="8719" max="8719" width="12.26953125" style="72" customWidth="1"/>
    <col min="8720" max="8720" width="0.7265625" style="72" customWidth="1"/>
    <col min="8721" max="8721" width="12.26953125" style="72" customWidth="1"/>
    <col min="8722" max="8722" width="0.7265625" style="72" customWidth="1"/>
    <col min="8723" max="8723" width="12.26953125" style="72" customWidth="1"/>
    <col min="8724" max="8724" width="0.7265625" style="72" customWidth="1"/>
    <col min="8725" max="8725" width="12.26953125" style="72" customWidth="1"/>
    <col min="8726" max="8726" width="0.7265625" style="72" customWidth="1"/>
    <col min="8727" max="8727" width="12.26953125" style="72" customWidth="1"/>
    <col min="8728" max="8728" width="0.7265625" style="72" customWidth="1"/>
    <col min="8729" max="8729" width="12.26953125" style="72" customWidth="1"/>
    <col min="8730" max="8730" width="0.7265625" style="72" customWidth="1"/>
    <col min="8731" max="8731" width="12.26953125" style="72" customWidth="1"/>
    <col min="8732" max="8732" width="0.7265625" style="72" customWidth="1"/>
    <col min="8733" max="8733" width="12.26953125" style="72" customWidth="1"/>
    <col min="8734" max="8734" width="0.7265625" style="72" customWidth="1"/>
    <col min="8735" max="8735" width="12.26953125" style="72" customWidth="1"/>
    <col min="8736" max="8736" width="0.7265625" style="72" customWidth="1"/>
    <col min="8737" max="8737" width="12.26953125" style="72" customWidth="1"/>
    <col min="8738" max="8738" width="0.7265625" style="72" customWidth="1"/>
    <col min="8739" max="8739" width="12.26953125" style="72" customWidth="1"/>
    <col min="8740" max="8740" width="0.7265625" style="72" customWidth="1"/>
    <col min="8741" max="8741" width="12.26953125" style="72" customWidth="1"/>
    <col min="8742" max="8742" width="0.7265625" style="72" customWidth="1"/>
    <col min="8743" max="8743" width="12.26953125" style="72" customWidth="1"/>
    <col min="8744" max="8744" width="0.7265625" style="72" customWidth="1"/>
    <col min="8745" max="8745" width="12.26953125" style="72" customWidth="1"/>
    <col min="8746" max="8746" width="0.7265625" style="72" customWidth="1"/>
    <col min="8747" max="8747" width="12.26953125" style="72" customWidth="1"/>
    <col min="8748" max="8748" width="0.7265625" style="72" customWidth="1"/>
    <col min="8749" max="8749" width="12.26953125" style="72" customWidth="1"/>
    <col min="8750" max="8750" width="0.7265625" style="72" customWidth="1"/>
    <col min="8751" max="8751" width="12.26953125" style="72" customWidth="1"/>
    <col min="8752" max="8752" width="0.7265625" style="72" customWidth="1"/>
    <col min="8753" max="8753" width="12.26953125" style="72" customWidth="1"/>
    <col min="8754" max="8754" width="0.7265625" style="72" customWidth="1"/>
    <col min="8755" max="8755" width="12.26953125" style="72" customWidth="1"/>
    <col min="8756" max="8756" width="0.7265625" style="72" customWidth="1"/>
    <col min="8757" max="8757" width="12.26953125" style="72" customWidth="1"/>
    <col min="8758" max="8758" width="0.7265625" style="72" customWidth="1"/>
    <col min="8759" max="8759" width="12.26953125" style="72" customWidth="1"/>
    <col min="8760" max="8762" width="0.7265625" style="72" customWidth="1"/>
    <col min="8763" max="8763" width="12.26953125" style="72" customWidth="1"/>
    <col min="8764" max="8765" width="0.7265625" style="72" customWidth="1"/>
    <col min="8766" max="8962" width="9.1796875" style="72"/>
    <col min="8963" max="8963" width="2.26953125" style="72" customWidth="1"/>
    <col min="8964" max="8964" width="39.54296875" style="72" customWidth="1"/>
    <col min="8965" max="8965" width="4.54296875" style="72" customWidth="1"/>
    <col min="8966" max="8966" width="0.7265625" style="72" customWidth="1"/>
    <col min="8967" max="8967" width="12.26953125" style="72" customWidth="1"/>
    <col min="8968" max="8968" width="0.7265625" style="72" customWidth="1"/>
    <col min="8969" max="8969" width="12.26953125" style="72" customWidth="1"/>
    <col min="8970" max="8970" width="0.7265625" style="72" customWidth="1"/>
    <col min="8971" max="8971" width="12.26953125" style="72" customWidth="1"/>
    <col min="8972" max="8972" width="0.7265625" style="72" customWidth="1"/>
    <col min="8973" max="8973" width="12.26953125" style="72" customWidth="1"/>
    <col min="8974" max="8974" width="0.7265625" style="72" customWidth="1"/>
    <col min="8975" max="8975" width="12.26953125" style="72" customWidth="1"/>
    <col min="8976" max="8976" width="0.7265625" style="72" customWidth="1"/>
    <col min="8977" max="8977" width="12.26953125" style="72" customWidth="1"/>
    <col min="8978" max="8978" width="0.7265625" style="72" customWidth="1"/>
    <col min="8979" max="8979" width="12.26953125" style="72" customWidth="1"/>
    <col min="8980" max="8980" width="0.7265625" style="72" customWidth="1"/>
    <col min="8981" max="8981" width="12.26953125" style="72" customWidth="1"/>
    <col min="8982" max="8982" width="0.7265625" style="72" customWidth="1"/>
    <col min="8983" max="8983" width="12.26953125" style="72" customWidth="1"/>
    <col min="8984" max="8984" width="0.7265625" style="72" customWidth="1"/>
    <col min="8985" max="8985" width="12.26953125" style="72" customWidth="1"/>
    <col min="8986" max="8986" width="0.7265625" style="72" customWidth="1"/>
    <col min="8987" max="8987" width="12.26953125" style="72" customWidth="1"/>
    <col min="8988" max="8988" width="0.7265625" style="72" customWidth="1"/>
    <col min="8989" max="8989" width="12.26953125" style="72" customWidth="1"/>
    <col min="8990" max="8990" width="0.7265625" style="72" customWidth="1"/>
    <col min="8991" max="8991" width="12.26953125" style="72" customWidth="1"/>
    <col min="8992" max="8992" width="0.7265625" style="72" customWidth="1"/>
    <col min="8993" max="8993" width="12.26953125" style="72" customWidth="1"/>
    <col min="8994" max="8994" width="0.7265625" style="72" customWidth="1"/>
    <col min="8995" max="8995" width="12.26953125" style="72" customWidth="1"/>
    <col min="8996" max="8996" width="0.7265625" style="72" customWidth="1"/>
    <col min="8997" max="8997" width="12.26953125" style="72" customWidth="1"/>
    <col min="8998" max="8998" width="0.7265625" style="72" customWidth="1"/>
    <col min="8999" max="8999" width="12.26953125" style="72" customWidth="1"/>
    <col min="9000" max="9000" width="0.7265625" style="72" customWidth="1"/>
    <col min="9001" max="9001" width="12.26953125" style="72" customWidth="1"/>
    <col min="9002" max="9002" width="0.7265625" style="72" customWidth="1"/>
    <col min="9003" max="9003" width="12.26953125" style="72" customWidth="1"/>
    <col min="9004" max="9004" width="0.7265625" style="72" customWidth="1"/>
    <col min="9005" max="9005" width="12.26953125" style="72" customWidth="1"/>
    <col min="9006" max="9006" width="0.7265625" style="72" customWidth="1"/>
    <col min="9007" max="9007" width="12.26953125" style="72" customWidth="1"/>
    <col min="9008" max="9008" width="0.7265625" style="72" customWidth="1"/>
    <col min="9009" max="9009" width="12.26953125" style="72" customWidth="1"/>
    <col min="9010" max="9010" width="0.7265625" style="72" customWidth="1"/>
    <col min="9011" max="9011" width="12.26953125" style="72" customWidth="1"/>
    <col min="9012" max="9012" width="0.7265625" style="72" customWidth="1"/>
    <col min="9013" max="9013" width="12.26953125" style="72" customWidth="1"/>
    <col min="9014" max="9014" width="0.7265625" style="72" customWidth="1"/>
    <col min="9015" max="9015" width="12.26953125" style="72" customWidth="1"/>
    <col min="9016" max="9018" width="0.7265625" style="72" customWidth="1"/>
    <col min="9019" max="9019" width="12.26953125" style="72" customWidth="1"/>
    <col min="9020" max="9021" width="0.7265625" style="72" customWidth="1"/>
    <col min="9022" max="9218" width="9.1796875" style="72"/>
    <col min="9219" max="9219" width="2.26953125" style="72" customWidth="1"/>
    <col min="9220" max="9220" width="39.54296875" style="72" customWidth="1"/>
    <col min="9221" max="9221" width="4.54296875" style="72" customWidth="1"/>
    <col min="9222" max="9222" width="0.7265625" style="72" customWidth="1"/>
    <col min="9223" max="9223" width="12.26953125" style="72" customWidth="1"/>
    <col min="9224" max="9224" width="0.7265625" style="72" customWidth="1"/>
    <col min="9225" max="9225" width="12.26953125" style="72" customWidth="1"/>
    <col min="9226" max="9226" width="0.7265625" style="72" customWidth="1"/>
    <col min="9227" max="9227" width="12.26953125" style="72" customWidth="1"/>
    <col min="9228" max="9228" width="0.7265625" style="72" customWidth="1"/>
    <col min="9229" max="9229" width="12.26953125" style="72" customWidth="1"/>
    <col min="9230" max="9230" width="0.7265625" style="72" customWidth="1"/>
    <col min="9231" max="9231" width="12.26953125" style="72" customWidth="1"/>
    <col min="9232" max="9232" width="0.7265625" style="72" customWidth="1"/>
    <col min="9233" max="9233" width="12.26953125" style="72" customWidth="1"/>
    <col min="9234" max="9234" width="0.7265625" style="72" customWidth="1"/>
    <col min="9235" max="9235" width="12.26953125" style="72" customWidth="1"/>
    <col min="9236" max="9236" width="0.7265625" style="72" customWidth="1"/>
    <col min="9237" max="9237" width="12.26953125" style="72" customWidth="1"/>
    <col min="9238" max="9238" width="0.7265625" style="72" customWidth="1"/>
    <col min="9239" max="9239" width="12.26953125" style="72" customWidth="1"/>
    <col min="9240" max="9240" width="0.7265625" style="72" customWidth="1"/>
    <col min="9241" max="9241" width="12.26953125" style="72" customWidth="1"/>
    <col min="9242" max="9242" width="0.7265625" style="72" customWidth="1"/>
    <col min="9243" max="9243" width="12.26953125" style="72" customWidth="1"/>
    <col min="9244" max="9244" width="0.7265625" style="72" customWidth="1"/>
    <col min="9245" max="9245" width="12.26953125" style="72" customWidth="1"/>
    <col min="9246" max="9246" width="0.7265625" style="72" customWidth="1"/>
    <col min="9247" max="9247" width="12.26953125" style="72" customWidth="1"/>
    <col min="9248" max="9248" width="0.7265625" style="72" customWidth="1"/>
    <col min="9249" max="9249" width="12.26953125" style="72" customWidth="1"/>
    <col min="9250" max="9250" width="0.7265625" style="72" customWidth="1"/>
    <col min="9251" max="9251" width="12.26953125" style="72" customWidth="1"/>
    <col min="9252" max="9252" width="0.7265625" style="72" customWidth="1"/>
    <col min="9253" max="9253" width="12.26953125" style="72" customWidth="1"/>
    <col min="9254" max="9254" width="0.7265625" style="72" customWidth="1"/>
    <col min="9255" max="9255" width="12.26953125" style="72" customWidth="1"/>
    <col min="9256" max="9256" width="0.7265625" style="72" customWidth="1"/>
    <col min="9257" max="9257" width="12.26953125" style="72" customWidth="1"/>
    <col min="9258" max="9258" width="0.7265625" style="72" customWidth="1"/>
    <col min="9259" max="9259" width="12.26953125" style="72" customWidth="1"/>
    <col min="9260" max="9260" width="0.7265625" style="72" customWidth="1"/>
    <col min="9261" max="9261" width="12.26953125" style="72" customWidth="1"/>
    <col min="9262" max="9262" width="0.7265625" style="72" customWidth="1"/>
    <col min="9263" max="9263" width="12.26953125" style="72" customWidth="1"/>
    <col min="9264" max="9264" width="0.7265625" style="72" customWidth="1"/>
    <col min="9265" max="9265" width="12.26953125" style="72" customWidth="1"/>
    <col min="9266" max="9266" width="0.7265625" style="72" customWidth="1"/>
    <col min="9267" max="9267" width="12.26953125" style="72" customWidth="1"/>
    <col min="9268" max="9268" width="0.7265625" style="72" customWidth="1"/>
    <col min="9269" max="9269" width="12.26953125" style="72" customWidth="1"/>
    <col min="9270" max="9270" width="0.7265625" style="72" customWidth="1"/>
    <col min="9271" max="9271" width="12.26953125" style="72" customWidth="1"/>
    <col min="9272" max="9274" width="0.7265625" style="72" customWidth="1"/>
    <col min="9275" max="9275" width="12.26953125" style="72" customWidth="1"/>
    <col min="9276" max="9277" width="0.7265625" style="72" customWidth="1"/>
    <col min="9278" max="9474" width="9.1796875" style="72"/>
    <col min="9475" max="9475" width="2.26953125" style="72" customWidth="1"/>
    <col min="9476" max="9476" width="39.54296875" style="72" customWidth="1"/>
    <col min="9477" max="9477" width="4.54296875" style="72" customWidth="1"/>
    <col min="9478" max="9478" width="0.7265625" style="72" customWidth="1"/>
    <col min="9479" max="9479" width="12.26953125" style="72" customWidth="1"/>
    <col min="9480" max="9480" width="0.7265625" style="72" customWidth="1"/>
    <col min="9481" max="9481" width="12.26953125" style="72" customWidth="1"/>
    <col min="9482" max="9482" width="0.7265625" style="72" customWidth="1"/>
    <col min="9483" max="9483" width="12.26953125" style="72" customWidth="1"/>
    <col min="9484" max="9484" width="0.7265625" style="72" customWidth="1"/>
    <col min="9485" max="9485" width="12.26953125" style="72" customWidth="1"/>
    <col min="9486" max="9486" width="0.7265625" style="72" customWidth="1"/>
    <col min="9487" max="9487" width="12.26953125" style="72" customWidth="1"/>
    <col min="9488" max="9488" width="0.7265625" style="72" customWidth="1"/>
    <col min="9489" max="9489" width="12.26953125" style="72" customWidth="1"/>
    <col min="9490" max="9490" width="0.7265625" style="72" customWidth="1"/>
    <col min="9491" max="9491" width="12.26953125" style="72" customWidth="1"/>
    <col min="9492" max="9492" width="0.7265625" style="72" customWidth="1"/>
    <col min="9493" max="9493" width="12.26953125" style="72" customWidth="1"/>
    <col min="9494" max="9494" width="0.7265625" style="72" customWidth="1"/>
    <col min="9495" max="9495" width="12.26953125" style="72" customWidth="1"/>
    <col min="9496" max="9496" width="0.7265625" style="72" customWidth="1"/>
    <col min="9497" max="9497" width="12.26953125" style="72" customWidth="1"/>
    <col min="9498" max="9498" width="0.7265625" style="72" customWidth="1"/>
    <col min="9499" max="9499" width="12.26953125" style="72" customWidth="1"/>
    <col min="9500" max="9500" width="0.7265625" style="72" customWidth="1"/>
    <col min="9501" max="9501" width="12.26953125" style="72" customWidth="1"/>
    <col min="9502" max="9502" width="0.7265625" style="72" customWidth="1"/>
    <col min="9503" max="9503" width="12.26953125" style="72" customWidth="1"/>
    <col min="9504" max="9504" width="0.7265625" style="72" customWidth="1"/>
    <col min="9505" max="9505" width="12.26953125" style="72" customWidth="1"/>
    <col min="9506" max="9506" width="0.7265625" style="72" customWidth="1"/>
    <col min="9507" max="9507" width="12.26953125" style="72" customWidth="1"/>
    <col min="9508" max="9508" width="0.7265625" style="72" customWidth="1"/>
    <col min="9509" max="9509" width="12.26953125" style="72" customWidth="1"/>
    <col min="9510" max="9510" width="0.7265625" style="72" customWidth="1"/>
    <col min="9511" max="9511" width="12.26953125" style="72" customWidth="1"/>
    <col min="9512" max="9512" width="0.7265625" style="72" customWidth="1"/>
    <col min="9513" max="9513" width="12.26953125" style="72" customWidth="1"/>
    <col min="9514" max="9514" width="0.7265625" style="72" customWidth="1"/>
    <col min="9515" max="9515" width="12.26953125" style="72" customWidth="1"/>
    <col min="9516" max="9516" width="0.7265625" style="72" customWidth="1"/>
    <col min="9517" max="9517" width="12.26953125" style="72" customWidth="1"/>
    <col min="9518" max="9518" width="0.7265625" style="72" customWidth="1"/>
    <col min="9519" max="9519" width="12.26953125" style="72" customWidth="1"/>
    <col min="9520" max="9520" width="0.7265625" style="72" customWidth="1"/>
    <col min="9521" max="9521" width="12.26953125" style="72" customWidth="1"/>
    <col min="9522" max="9522" width="0.7265625" style="72" customWidth="1"/>
    <col min="9523" max="9523" width="12.26953125" style="72" customWidth="1"/>
    <col min="9524" max="9524" width="0.7265625" style="72" customWidth="1"/>
    <col min="9525" max="9525" width="12.26953125" style="72" customWidth="1"/>
    <col min="9526" max="9526" width="0.7265625" style="72" customWidth="1"/>
    <col min="9527" max="9527" width="12.26953125" style="72" customWidth="1"/>
    <col min="9528" max="9530" width="0.7265625" style="72" customWidth="1"/>
    <col min="9531" max="9531" width="12.26953125" style="72" customWidth="1"/>
    <col min="9532" max="9533" width="0.7265625" style="72" customWidth="1"/>
    <col min="9534" max="9730" width="9.1796875" style="72"/>
    <col min="9731" max="9731" width="2.26953125" style="72" customWidth="1"/>
    <col min="9732" max="9732" width="39.54296875" style="72" customWidth="1"/>
    <col min="9733" max="9733" width="4.54296875" style="72" customWidth="1"/>
    <col min="9734" max="9734" width="0.7265625" style="72" customWidth="1"/>
    <col min="9735" max="9735" width="12.26953125" style="72" customWidth="1"/>
    <col min="9736" max="9736" width="0.7265625" style="72" customWidth="1"/>
    <col min="9737" max="9737" width="12.26953125" style="72" customWidth="1"/>
    <col min="9738" max="9738" width="0.7265625" style="72" customWidth="1"/>
    <col min="9739" max="9739" width="12.26953125" style="72" customWidth="1"/>
    <col min="9740" max="9740" width="0.7265625" style="72" customWidth="1"/>
    <col min="9741" max="9741" width="12.26953125" style="72" customWidth="1"/>
    <col min="9742" max="9742" width="0.7265625" style="72" customWidth="1"/>
    <col min="9743" max="9743" width="12.26953125" style="72" customWidth="1"/>
    <col min="9744" max="9744" width="0.7265625" style="72" customWidth="1"/>
    <col min="9745" max="9745" width="12.26953125" style="72" customWidth="1"/>
    <col min="9746" max="9746" width="0.7265625" style="72" customWidth="1"/>
    <col min="9747" max="9747" width="12.26953125" style="72" customWidth="1"/>
    <col min="9748" max="9748" width="0.7265625" style="72" customWidth="1"/>
    <col min="9749" max="9749" width="12.26953125" style="72" customWidth="1"/>
    <col min="9750" max="9750" width="0.7265625" style="72" customWidth="1"/>
    <col min="9751" max="9751" width="12.26953125" style="72" customWidth="1"/>
    <col min="9752" max="9752" width="0.7265625" style="72" customWidth="1"/>
    <col min="9753" max="9753" width="12.26953125" style="72" customWidth="1"/>
    <col min="9754" max="9754" width="0.7265625" style="72" customWidth="1"/>
    <col min="9755" max="9755" width="12.26953125" style="72" customWidth="1"/>
    <col min="9756" max="9756" width="0.7265625" style="72" customWidth="1"/>
    <col min="9757" max="9757" width="12.26953125" style="72" customWidth="1"/>
    <col min="9758" max="9758" width="0.7265625" style="72" customWidth="1"/>
    <col min="9759" max="9759" width="12.26953125" style="72" customWidth="1"/>
    <col min="9760" max="9760" width="0.7265625" style="72" customWidth="1"/>
    <col min="9761" max="9761" width="12.26953125" style="72" customWidth="1"/>
    <col min="9762" max="9762" width="0.7265625" style="72" customWidth="1"/>
    <col min="9763" max="9763" width="12.26953125" style="72" customWidth="1"/>
    <col min="9764" max="9764" width="0.7265625" style="72" customWidth="1"/>
    <col min="9765" max="9765" width="12.26953125" style="72" customWidth="1"/>
    <col min="9766" max="9766" width="0.7265625" style="72" customWidth="1"/>
    <col min="9767" max="9767" width="12.26953125" style="72" customWidth="1"/>
    <col min="9768" max="9768" width="0.7265625" style="72" customWidth="1"/>
    <col min="9769" max="9769" width="12.26953125" style="72" customWidth="1"/>
    <col min="9770" max="9770" width="0.7265625" style="72" customWidth="1"/>
    <col min="9771" max="9771" width="12.26953125" style="72" customWidth="1"/>
    <col min="9772" max="9772" width="0.7265625" style="72" customWidth="1"/>
    <col min="9773" max="9773" width="12.26953125" style="72" customWidth="1"/>
    <col min="9774" max="9774" width="0.7265625" style="72" customWidth="1"/>
    <col min="9775" max="9775" width="12.26953125" style="72" customWidth="1"/>
    <col min="9776" max="9776" width="0.7265625" style="72" customWidth="1"/>
    <col min="9777" max="9777" width="12.26953125" style="72" customWidth="1"/>
    <col min="9778" max="9778" width="0.7265625" style="72" customWidth="1"/>
    <col min="9779" max="9779" width="12.26953125" style="72" customWidth="1"/>
    <col min="9780" max="9780" width="0.7265625" style="72" customWidth="1"/>
    <col min="9781" max="9781" width="12.26953125" style="72" customWidth="1"/>
    <col min="9782" max="9782" width="0.7265625" style="72" customWidth="1"/>
    <col min="9783" max="9783" width="12.26953125" style="72" customWidth="1"/>
    <col min="9784" max="9786" width="0.7265625" style="72" customWidth="1"/>
    <col min="9787" max="9787" width="12.26953125" style="72" customWidth="1"/>
    <col min="9788" max="9789" width="0.7265625" style="72" customWidth="1"/>
    <col min="9790" max="9986" width="9.1796875" style="72"/>
    <col min="9987" max="9987" width="2.26953125" style="72" customWidth="1"/>
    <col min="9988" max="9988" width="39.54296875" style="72" customWidth="1"/>
    <col min="9989" max="9989" width="4.54296875" style="72" customWidth="1"/>
    <col min="9990" max="9990" width="0.7265625" style="72" customWidth="1"/>
    <col min="9991" max="9991" width="12.26953125" style="72" customWidth="1"/>
    <col min="9992" max="9992" width="0.7265625" style="72" customWidth="1"/>
    <col min="9993" max="9993" width="12.26953125" style="72" customWidth="1"/>
    <col min="9994" max="9994" width="0.7265625" style="72" customWidth="1"/>
    <col min="9995" max="9995" width="12.26953125" style="72" customWidth="1"/>
    <col min="9996" max="9996" width="0.7265625" style="72" customWidth="1"/>
    <col min="9997" max="9997" width="12.26953125" style="72" customWidth="1"/>
    <col min="9998" max="9998" width="0.7265625" style="72" customWidth="1"/>
    <col min="9999" max="9999" width="12.26953125" style="72" customWidth="1"/>
    <col min="10000" max="10000" width="0.7265625" style="72" customWidth="1"/>
    <col min="10001" max="10001" width="12.26953125" style="72" customWidth="1"/>
    <col min="10002" max="10002" width="0.7265625" style="72" customWidth="1"/>
    <col min="10003" max="10003" width="12.26953125" style="72" customWidth="1"/>
    <col min="10004" max="10004" width="0.7265625" style="72" customWidth="1"/>
    <col min="10005" max="10005" width="12.26953125" style="72" customWidth="1"/>
    <col min="10006" max="10006" width="0.7265625" style="72" customWidth="1"/>
    <col min="10007" max="10007" width="12.26953125" style="72" customWidth="1"/>
    <col min="10008" max="10008" width="0.7265625" style="72" customWidth="1"/>
    <col min="10009" max="10009" width="12.26953125" style="72" customWidth="1"/>
    <col min="10010" max="10010" width="0.7265625" style="72" customWidth="1"/>
    <col min="10011" max="10011" width="12.26953125" style="72" customWidth="1"/>
    <col min="10012" max="10012" width="0.7265625" style="72" customWidth="1"/>
    <col min="10013" max="10013" width="12.26953125" style="72" customWidth="1"/>
    <col min="10014" max="10014" width="0.7265625" style="72" customWidth="1"/>
    <col min="10015" max="10015" width="12.26953125" style="72" customWidth="1"/>
    <col min="10016" max="10016" width="0.7265625" style="72" customWidth="1"/>
    <col min="10017" max="10017" width="12.26953125" style="72" customWidth="1"/>
    <col min="10018" max="10018" width="0.7265625" style="72" customWidth="1"/>
    <col min="10019" max="10019" width="12.26953125" style="72" customWidth="1"/>
    <col min="10020" max="10020" width="0.7265625" style="72" customWidth="1"/>
    <col min="10021" max="10021" width="12.26953125" style="72" customWidth="1"/>
    <col min="10022" max="10022" width="0.7265625" style="72" customWidth="1"/>
    <col min="10023" max="10023" width="12.26953125" style="72" customWidth="1"/>
    <col min="10024" max="10024" width="0.7265625" style="72" customWidth="1"/>
    <col min="10025" max="10025" width="12.26953125" style="72" customWidth="1"/>
    <col min="10026" max="10026" width="0.7265625" style="72" customWidth="1"/>
    <col min="10027" max="10027" width="12.26953125" style="72" customWidth="1"/>
    <col min="10028" max="10028" width="0.7265625" style="72" customWidth="1"/>
    <col min="10029" max="10029" width="12.26953125" style="72" customWidth="1"/>
    <col min="10030" max="10030" width="0.7265625" style="72" customWidth="1"/>
    <col min="10031" max="10031" width="12.26953125" style="72" customWidth="1"/>
    <col min="10032" max="10032" width="0.7265625" style="72" customWidth="1"/>
    <col min="10033" max="10033" width="12.26953125" style="72" customWidth="1"/>
    <col min="10034" max="10034" width="0.7265625" style="72" customWidth="1"/>
    <col min="10035" max="10035" width="12.26953125" style="72" customWidth="1"/>
    <col min="10036" max="10036" width="0.7265625" style="72" customWidth="1"/>
    <col min="10037" max="10037" width="12.26953125" style="72" customWidth="1"/>
    <col min="10038" max="10038" width="0.7265625" style="72" customWidth="1"/>
    <col min="10039" max="10039" width="12.26953125" style="72" customWidth="1"/>
    <col min="10040" max="10042" width="0.7265625" style="72" customWidth="1"/>
    <col min="10043" max="10043" width="12.26953125" style="72" customWidth="1"/>
    <col min="10044" max="10045" width="0.7265625" style="72" customWidth="1"/>
    <col min="10046" max="10242" width="9.1796875" style="72"/>
    <col min="10243" max="10243" width="2.26953125" style="72" customWidth="1"/>
    <col min="10244" max="10244" width="39.54296875" style="72" customWidth="1"/>
    <col min="10245" max="10245" width="4.54296875" style="72" customWidth="1"/>
    <col min="10246" max="10246" width="0.7265625" style="72" customWidth="1"/>
    <col min="10247" max="10247" width="12.26953125" style="72" customWidth="1"/>
    <col min="10248" max="10248" width="0.7265625" style="72" customWidth="1"/>
    <col min="10249" max="10249" width="12.26953125" style="72" customWidth="1"/>
    <col min="10250" max="10250" width="0.7265625" style="72" customWidth="1"/>
    <col min="10251" max="10251" width="12.26953125" style="72" customWidth="1"/>
    <col min="10252" max="10252" width="0.7265625" style="72" customWidth="1"/>
    <col min="10253" max="10253" width="12.26953125" style="72" customWidth="1"/>
    <col min="10254" max="10254" width="0.7265625" style="72" customWidth="1"/>
    <col min="10255" max="10255" width="12.26953125" style="72" customWidth="1"/>
    <col min="10256" max="10256" width="0.7265625" style="72" customWidth="1"/>
    <col min="10257" max="10257" width="12.26953125" style="72" customWidth="1"/>
    <col min="10258" max="10258" width="0.7265625" style="72" customWidth="1"/>
    <col min="10259" max="10259" width="12.26953125" style="72" customWidth="1"/>
    <col min="10260" max="10260" width="0.7265625" style="72" customWidth="1"/>
    <col min="10261" max="10261" width="12.26953125" style="72" customWidth="1"/>
    <col min="10262" max="10262" width="0.7265625" style="72" customWidth="1"/>
    <col min="10263" max="10263" width="12.26953125" style="72" customWidth="1"/>
    <col min="10264" max="10264" width="0.7265625" style="72" customWidth="1"/>
    <col min="10265" max="10265" width="12.26953125" style="72" customWidth="1"/>
    <col min="10266" max="10266" width="0.7265625" style="72" customWidth="1"/>
    <col min="10267" max="10267" width="12.26953125" style="72" customWidth="1"/>
    <col min="10268" max="10268" width="0.7265625" style="72" customWidth="1"/>
    <col min="10269" max="10269" width="12.26953125" style="72" customWidth="1"/>
    <col min="10270" max="10270" width="0.7265625" style="72" customWidth="1"/>
    <col min="10271" max="10271" width="12.26953125" style="72" customWidth="1"/>
    <col min="10272" max="10272" width="0.7265625" style="72" customWidth="1"/>
    <col min="10273" max="10273" width="12.26953125" style="72" customWidth="1"/>
    <col min="10274" max="10274" width="0.7265625" style="72" customWidth="1"/>
    <col min="10275" max="10275" width="12.26953125" style="72" customWidth="1"/>
    <col min="10276" max="10276" width="0.7265625" style="72" customWidth="1"/>
    <col min="10277" max="10277" width="12.26953125" style="72" customWidth="1"/>
    <col min="10278" max="10278" width="0.7265625" style="72" customWidth="1"/>
    <col min="10279" max="10279" width="12.26953125" style="72" customWidth="1"/>
    <col min="10280" max="10280" width="0.7265625" style="72" customWidth="1"/>
    <col min="10281" max="10281" width="12.26953125" style="72" customWidth="1"/>
    <col min="10282" max="10282" width="0.7265625" style="72" customWidth="1"/>
    <col min="10283" max="10283" width="12.26953125" style="72" customWidth="1"/>
    <col min="10284" max="10284" width="0.7265625" style="72" customWidth="1"/>
    <col min="10285" max="10285" width="12.26953125" style="72" customWidth="1"/>
    <col min="10286" max="10286" width="0.7265625" style="72" customWidth="1"/>
    <col min="10287" max="10287" width="12.26953125" style="72" customWidth="1"/>
    <col min="10288" max="10288" width="0.7265625" style="72" customWidth="1"/>
    <col min="10289" max="10289" width="12.26953125" style="72" customWidth="1"/>
    <col min="10290" max="10290" width="0.7265625" style="72" customWidth="1"/>
    <col min="10291" max="10291" width="12.26953125" style="72" customWidth="1"/>
    <col min="10292" max="10292" width="0.7265625" style="72" customWidth="1"/>
    <col min="10293" max="10293" width="12.26953125" style="72" customWidth="1"/>
    <col min="10294" max="10294" width="0.7265625" style="72" customWidth="1"/>
    <col min="10295" max="10295" width="12.26953125" style="72" customWidth="1"/>
    <col min="10296" max="10298" width="0.7265625" style="72" customWidth="1"/>
    <col min="10299" max="10299" width="12.26953125" style="72" customWidth="1"/>
    <col min="10300" max="10301" width="0.7265625" style="72" customWidth="1"/>
    <col min="10302" max="10498" width="9.1796875" style="72"/>
    <col min="10499" max="10499" width="2.26953125" style="72" customWidth="1"/>
    <col min="10500" max="10500" width="39.54296875" style="72" customWidth="1"/>
    <col min="10501" max="10501" width="4.54296875" style="72" customWidth="1"/>
    <col min="10502" max="10502" width="0.7265625" style="72" customWidth="1"/>
    <col min="10503" max="10503" width="12.26953125" style="72" customWidth="1"/>
    <col min="10504" max="10504" width="0.7265625" style="72" customWidth="1"/>
    <col min="10505" max="10505" width="12.26953125" style="72" customWidth="1"/>
    <col min="10506" max="10506" width="0.7265625" style="72" customWidth="1"/>
    <col min="10507" max="10507" width="12.26953125" style="72" customWidth="1"/>
    <col min="10508" max="10508" width="0.7265625" style="72" customWidth="1"/>
    <col min="10509" max="10509" width="12.26953125" style="72" customWidth="1"/>
    <col min="10510" max="10510" width="0.7265625" style="72" customWidth="1"/>
    <col min="10511" max="10511" width="12.26953125" style="72" customWidth="1"/>
    <col min="10512" max="10512" width="0.7265625" style="72" customWidth="1"/>
    <col min="10513" max="10513" width="12.26953125" style="72" customWidth="1"/>
    <col min="10514" max="10514" width="0.7265625" style="72" customWidth="1"/>
    <col min="10515" max="10515" width="12.26953125" style="72" customWidth="1"/>
    <col min="10516" max="10516" width="0.7265625" style="72" customWidth="1"/>
    <col min="10517" max="10517" width="12.26953125" style="72" customWidth="1"/>
    <col min="10518" max="10518" width="0.7265625" style="72" customWidth="1"/>
    <col min="10519" max="10519" width="12.26953125" style="72" customWidth="1"/>
    <col min="10520" max="10520" width="0.7265625" style="72" customWidth="1"/>
    <col min="10521" max="10521" width="12.26953125" style="72" customWidth="1"/>
    <col min="10522" max="10522" width="0.7265625" style="72" customWidth="1"/>
    <col min="10523" max="10523" width="12.26953125" style="72" customWidth="1"/>
    <col min="10524" max="10524" width="0.7265625" style="72" customWidth="1"/>
    <col min="10525" max="10525" width="12.26953125" style="72" customWidth="1"/>
    <col min="10526" max="10526" width="0.7265625" style="72" customWidth="1"/>
    <col min="10527" max="10527" width="12.26953125" style="72" customWidth="1"/>
    <col min="10528" max="10528" width="0.7265625" style="72" customWidth="1"/>
    <col min="10529" max="10529" width="12.26953125" style="72" customWidth="1"/>
    <col min="10530" max="10530" width="0.7265625" style="72" customWidth="1"/>
    <col min="10531" max="10531" width="12.26953125" style="72" customWidth="1"/>
    <col min="10532" max="10532" width="0.7265625" style="72" customWidth="1"/>
    <col min="10533" max="10533" width="12.26953125" style="72" customWidth="1"/>
    <col min="10534" max="10534" width="0.7265625" style="72" customWidth="1"/>
    <col min="10535" max="10535" width="12.26953125" style="72" customWidth="1"/>
    <col min="10536" max="10536" width="0.7265625" style="72" customWidth="1"/>
    <col min="10537" max="10537" width="12.26953125" style="72" customWidth="1"/>
    <col min="10538" max="10538" width="0.7265625" style="72" customWidth="1"/>
    <col min="10539" max="10539" width="12.26953125" style="72" customWidth="1"/>
    <col min="10540" max="10540" width="0.7265625" style="72" customWidth="1"/>
    <col min="10541" max="10541" width="12.26953125" style="72" customWidth="1"/>
    <col min="10542" max="10542" width="0.7265625" style="72" customWidth="1"/>
    <col min="10543" max="10543" width="12.26953125" style="72" customWidth="1"/>
    <col min="10544" max="10544" width="0.7265625" style="72" customWidth="1"/>
    <col min="10545" max="10545" width="12.26953125" style="72" customWidth="1"/>
    <col min="10546" max="10546" width="0.7265625" style="72" customWidth="1"/>
    <col min="10547" max="10547" width="12.26953125" style="72" customWidth="1"/>
    <col min="10548" max="10548" width="0.7265625" style="72" customWidth="1"/>
    <col min="10549" max="10549" width="12.26953125" style="72" customWidth="1"/>
    <col min="10550" max="10550" width="0.7265625" style="72" customWidth="1"/>
    <col min="10551" max="10551" width="12.26953125" style="72" customWidth="1"/>
    <col min="10552" max="10554" width="0.7265625" style="72" customWidth="1"/>
    <col min="10555" max="10555" width="12.26953125" style="72" customWidth="1"/>
    <col min="10556" max="10557" width="0.7265625" style="72" customWidth="1"/>
    <col min="10558" max="10754" width="9.1796875" style="72"/>
    <col min="10755" max="10755" width="2.26953125" style="72" customWidth="1"/>
    <col min="10756" max="10756" width="39.54296875" style="72" customWidth="1"/>
    <col min="10757" max="10757" width="4.54296875" style="72" customWidth="1"/>
    <col min="10758" max="10758" width="0.7265625" style="72" customWidth="1"/>
    <col min="10759" max="10759" width="12.26953125" style="72" customWidth="1"/>
    <col min="10760" max="10760" width="0.7265625" style="72" customWidth="1"/>
    <col min="10761" max="10761" width="12.26953125" style="72" customWidth="1"/>
    <col min="10762" max="10762" width="0.7265625" style="72" customWidth="1"/>
    <col min="10763" max="10763" width="12.26953125" style="72" customWidth="1"/>
    <col min="10764" max="10764" width="0.7265625" style="72" customWidth="1"/>
    <col min="10765" max="10765" width="12.26953125" style="72" customWidth="1"/>
    <col min="10766" max="10766" width="0.7265625" style="72" customWidth="1"/>
    <col min="10767" max="10767" width="12.26953125" style="72" customWidth="1"/>
    <col min="10768" max="10768" width="0.7265625" style="72" customWidth="1"/>
    <col min="10769" max="10769" width="12.26953125" style="72" customWidth="1"/>
    <col min="10770" max="10770" width="0.7265625" style="72" customWidth="1"/>
    <col min="10771" max="10771" width="12.26953125" style="72" customWidth="1"/>
    <col min="10772" max="10772" width="0.7265625" style="72" customWidth="1"/>
    <col min="10773" max="10773" width="12.26953125" style="72" customWidth="1"/>
    <col min="10774" max="10774" width="0.7265625" style="72" customWidth="1"/>
    <col min="10775" max="10775" width="12.26953125" style="72" customWidth="1"/>
    <col min="10776" max="10776" width="0.7265625" style="72" customWidth="1"/>
    <col min="10777" max="10777" width="12.26953125" style="72" customWidth="1"/>
    <col min="10778" max="10778" width="0.7265625" style="72" customWidth="1"/>
    <col min="10779" max="10779" width="12.26953125" style="72" customWidth="1"/>
    <col min="10780" max="10780" width="0.7265625" style="72" customWidth="1"/>
    <col min="10781" max="10781" width="12.26953125" style="72" customWidth="1"/>
    <col min="10782" max="10782" width="0.7265625" style="72" customWidth="1"/>
    <col min="10783" max="10783" width="12.26953125" style="72" customWidth="1"/>
    <col min="10784" max="10784" width="0.7265625" style="72" customWidth="1"/>
    <col min="10785" max="10785" width="12.26953125" style="72" customWidth="1"/>
    <col min="10786" max="10786" width="0.7265625" style="72" customWidth="1"/>
    <col min="10787" max="10787" width="12.26953125" style="72" customWidth="1"/>
    <col min="10788" max="10788" width="0.7265625" style="72" customWidth="1"/>
    <col min="10789" max="10789" width="12.26953125" style="72" customWidth="1"/>
    <col min="10790" max="10790" width="0.7265625" style="72" customWidth="1"/>
    <col min="10791" max="10791" width="12.26953125" style="72" customWidth="1"/>
    <col min="10792" max="10792" width="0.7265625" style="72" customWidth="1"/>
    <col min="10793" max="10793" width="12.26953125" style="72" customWidth="1"/>
    <col min="10794" max="10794" width="0.7265625" style="72" customWidth="1"/>
    <col min="10795" max="10795" width="12.26953125" style="72" customWidth="1"/>
    <col min="10796" max="10796" width="0.7265625" style="72" customWidth="1"/>
    <col min="10797" max="10797" width="12.26953125" style="72" customWidth="1"/>
    <col min="10798" max="10798" width="0.7265625" style="72" customWidth="1"/>
    <col min="10799" max="10799" width="12.26953125" style="72" customWidth="1"/>
    <col min="10800" max="10800" width="0.7265625" style="72" customWidth="1"/>
    <col min="10801" max="10801" width="12.26953125" style="72" customWidth="1"/>
    <col min="10802" max="10802" width="0.7265625" style="72" customWidth="1"/>
    <col min="10803" max="10803" width="12.26953125" style="72" customWidth="1"/>
    <col min="10804" max="10804" width="0.7265625" style="72" customWidth="1"/>
    <col min="10805" max="10805" width="12.26953125" style="72" customWidth="1"/>
    <col min="10806" max="10806" width="0.7265625" style="72" customWidth="1"/>
    <col min="10807" max="10807" width="12.26953125" style="72" customWidth="1"/>
    <col min="10808" max="10810" width="0.7265625" style="72" customWidth="1"/>
    <col min="10811" max="10811" width="12.26953125" style="72" customWidth="1"/>
    <col min="10812" max="10813" width="0.7265625" style="72" customWidth="1"/>
    <col min="10814" max="11010" width="9.1796875" style="72"/>
    <col min="11011" max="11011" width="2.26953125" style="72" customWidth="1"/>
    <col min="11012" max="11012" width="39.54296875" style="72" customWidth="1"/>
    <col min="11013" max="11013" width="4.54296875" style="72" customWidth="1"/>
    <col min="11014" max="11014" width="0.7265625" style="72" customWidth="1"/>
    <col min="11015" max="11015" width="12.26953125" style="72" customWidth="1"/>
    <col min="11016" max="11016" width="0.7265625" style="72" customWidth="1"/>
    <col min="11017" max="11017" width="12.26953125" style="72" customWidth="1"/>
    <col min="11018" max="11018" width="0.7265625" style="72" customWidth="1"/>
    <col min="11019" max="11019" width="12.26953125" style="72" customWidth="1"/>
    <col min="11020" max="11020" width="0.7265625" style="72" customWidth="1"/>
    <col min="11021" max="11021" width="12.26953125" style="72" customWidth="1"/>
    <col min="11022" max="11022" width="0.7265625" style="72" customWidth="1"/>
    <col min="11023" max="11023" width="12.26953125" style="72" customWidth="1"/>
    <col min="11024" max="11024" width="0.7265625" style="72" customWidth="1"/>
    <col min="11025" max="11025" width="12.26953125" style="72" customWidth="1"/>
    <col min="11026" max="11026" width="0.7265625" style="72" customWidth="1"/>
    <col min="11027" max="11027" width="12.26953125" style="72" customWidth="1"/>
    <col min="11028" max="11028" width="0.7265625" style="72" customWidth="1"/>
    <col min="11029" max="11029" width="12.26953125" style="72" customWidth="1"/>
    <col min="11030" max="11030" width="0.7265625" style="72" customWidth="1"/>
    <col min="11031" max="11031" width="12.26953125" style="72" customWidth="1"/>
    <col min="11032" max="11032" width="0.7265625" style="72" customWidth="1"/>
    <col min="11033" max="11033" width="12.26953125" style="72" customWidth="1"/>
    <col min="11034" max="11034" width="0.7265625" style="72" customWidth="1"/>
    <col min="11035" max="11035" width="12.26953125" style="72" customWidth="1"/>
    <col min="11036" max="11036" width="0.7265625" style="72" customWidth="1"/>
    <col min="11037" max="11037" width="12.26953125" style="72" customWidth="1"/>
    <col min="11038" max="11038" width="0.7265625" style="72" customWidth="1"/>
    <col min="11039" max="11039" width="12.26953125" style="72" customWidth="1"/>
    <col min="11040" max="11040" width="0.7265625" style="72" customWidth="1"/>
    <col min="11041" max="11041" width="12.26953125" style="72" customWidth="1"/>
    <col min="11042" max="11042" width="0.7265625" style="72" customWidth="1"/>
    <col min="11043" max="11043" width="12.26953125" style="72" customWidth="1"/>
    <col min="11044" max="11044" width="0.7265625" style="72" customWidth="1"/>
    <col min="11045" max="11045" width="12.26953125" style="72" customWidth="1"/>
    <col min="11046" max="11046" width="0.7265625" style="72" customWidth="1"/>
    <col min="11047" max="11047" width="12.26953125" style="72" customWidth="1"/>
    <col min="11048" max="11048" width="0.7265625" style="72" customWidth="1"/>
    <col min="11049" max="11049" width="12.26953125" style="72" customWidth="1"/>
    <col min="11050" max="11050" width="0.7265625" style="72" customWidth="1"/>
    <col min="11051" max="11051" width="12.26953125" style="72" customWidth="1"/>
    <col min="11052" max="11052" width="0.7265625" style="72" customWidth="1"/>
    <col min="11053" max="11053" width="12.26953125" style="72" customWidth="1"/>
    <col min="11054" max="11054" width="0.7265625" style="72" customWidth="1"/>
    <col min="11055" max="11055" width="12.26953125" style="72" customWidth="1"/>
    <col min="11056" max="11056" width="0.7265625" style="72" customWidth="1"/>
    <col min="11057" max="11057" width="12.26953125" style="72" customWidth="1"/>
    <col min="11058" max="11058" width="0.7265625" style="72" customWidth="1"/>
    <col min="11059" max="11059" width="12.26953125" style="72" customWidth="1"/>
    <col min="11060" max="11060" width="0.7265625" style="72" customWidth="1"/>
    <col min="11061" max="11061" width="12.26953125" style="72" customWidth="1"/>
    <col min="11062" max="11062" width="0.7265625" style="72" customWidth="1"/>
    <col min="11063" max="11063" width="12.26953125" style="72" customWidth="1"/>
    <col min="11064" max="11066" width="0.7265625" style="72" customWidth="1"/>
    <col min="11067" max="11067" width="12.26953125" style="72" customWidth="1"/>
    <col min="11068" max="11069" width="0.7265625" style="72" customWidth="1"/>
    <col min="11070" max="11266" width="9.1796875" style="72"/>
    <col min="11267" max="11267" width="2.26953125" style="72" customWidth="1"/>
    <col min="11268" max="11268" width="39.54296875" style="72" customWidth="1"/>
    <col min="11269" max="11269" width="4.54296875" style="72" customWidth="1"/>
    <col min="11270" max="11270" width="0.7265625" style="72" customWidth="1"/>
    <col min="11271" max="11271" width="12.26953125" style="72" customWidth="1"/>
    <col min="11272" max="11272" width="0.7265625" style="72" customWidth="1"/>
    <col min="11273" max="11273" width="12.26953125" style="72" customWidth="1"/>
    <col min="11274" max="11274" width="0.7265625" style="72" customWidth="1"/>
    <col min="11275" max="11275" width="12.26953125" style="72" customWidth="1"/>
    <col min="11276" max="11276" width="0.7265625" style="72" customWidth="1"/>
    <col min="11277" max="11277" width="12.26953125" style="72" customWidth="1"/>
    <col min="11278" max="11278" width="0.7265625" style="72" customWidth="1"/>
    <col min="11279" max="11279" width="12.26953125" style="72" customWidth="1"/>
    <col min="11280" max="11280" width="0.7265625" style="72" customWidth="1"/>
    <col min="11281" max="11281" width="12.26953125" style="72" customWidth="1"/>
    <col min="11282" max="11282" width="0.7265625" style="72" customWidth="1"/>
    <col min="11283" max="11283" width="12.26953125" style="72" customWidth="1"/>
    <col min="11284" max="11284" width="0.7265625" style="72" customWidth="1"/>
    <col min="11285" max="11285" width="12.26953125" style="72" customWidth="1"/>
    <col min="11286" max="11286" width="0.7265625" style="72" customWidth="1"/>
    <col min="11287" max="11287" width="12.26953125" style="72" customWidth="1"/>
    <col min="11288" max="11288" width="0.7265625" style="72" customWidth="1"/>
    <col min="11289" max="11289" width="12.26953125" style="72" customWidth="1"/>
    <col min="11290" max="11290" width="0.7265625" style="72" customWidth="1"/>
    <col min="11291" max="11291" width="12.26953125" style="72" customWidth="1"/>
    <col min="11292" max="11292" width="0.7265625" style="72" customWidth="1"/>
    <col min="11293" max="11293" width="12.26953125" style="72" customWidth="1"/>
    <col min="11294" max="11294" width="0.7265625" style="72" customWidth="1"/>
    <col min="11295" max="11295" width="12.26953125" style="72" customWidth="1"/>
    <col min="11296" max="11296" width="0.7265625" style="72" customWidth="1"/>
    <col min="11297" max="11297" width="12.26953125" style="72" customWidth="1"/>
    <col min="11298" max="11298" width="0.7265625" style="72" customWidth="1"/>
    <col min="11299" max="11299" width="12.26953125" style="72" customWidth="1"/>
    <col min="11300" max="11300" width="0.7265625" style="72" customWidth="1"/>
    <col min="11301" max="11301" width="12.26953125" style="72" customWidth="1"/>
    <col min="11302" max="11302" width="0.7265625" style="72" customWidth="1"/>
    <col min="11303" max="11303" width="12.26953125" style="72" customWidth="1"/>
    <col min="11304" max="11304" width="0.7265625" style="72" customWidth="1"/>
    <col min="11305" max="11305" width="12.26953125" style="72" customWidth="1"/>
    <col min="11306" max="11306" width="0.7265625" style="72" customWidth="1"/>
    <col min="11307" max="11307" width="12.26953125" style="72" customWidth="1"/>
    <col min="11308" max="11308" width="0.7265625" style="72" customWidth="1"/>
    <col min="11309" max="11309" width="12.26953125" style="72" customWidth="1"/>
    <col min="11310" max="11310" width="0.7265625" style="72" customWidth="1"/>
    <col min="11311" max="11311" width="12.26953125" style="72" customWidth="1"/>
    <col min="11312" max="11312" width="0.7265625" style="72" customWidth="1"/>
    <col min="11313" max="11313" width="12.26953125" style="72" customWidth="1"/>
    <col min="11314" max="11314" width="0.7265625" style="72" customWidth="1"/>
    <col min="11315" max="11315" width="12.26953125" style="72" customWidth="1"/>
    <col min="11316" max="11316" width="0.7265625" style="72" customWidth="1"/>
    <col min="11317" max="11317" width="12.26953125" style="72" customWidth="1"/>
    <col min="11318" max="11318" width="0.7265625" style="72" customWidth="1"/>
    <col min="11319" max="11319" width="12.26953125" style="72" customWidth="1"/>
    <col min="11320" max="11322" width="0.7265625" style="72" customWidth="1"/>
    <col min="11323" max="11323" width="12.26953125" style="72" customWidth="1"/>
    <col min="11324" max="11325" width="0.7265625" style="72" customWidth="1"/>
    <col min="11326" max="11522" width="9.1796875" style="72"/>
    <col min="11523" max="11523" width="2.26953125" style="72" customWidth="1"/>
    <col min="11524" max="11524" width="39.54296875" style="72" customWidth="1"/>
    <col min="11525" max="11525" width="4.54296875" style="72" customWidth="1"/>
    <col min="11526" max="11526" width="0.7265625" style="72" customWidth="1"/>
    <col min="11527" max="11527" width="12.26953125" style="72" customWidth="1"/>
    <col min="11528" max="11528" width="0.7265625" style="72" customWidth="1"/>
    <col min="11529" max="11529" width="12.26953125" style="72" customWidth="1"/>
    <col min="11530" max="11530" width="0.7265625" style="72" customWidth="1"/>
    <col min="11531" max="11531" width="12.26953125" style="72" customWidth="1"/>
    <col min="11532" max="11532" width="0.7265625" style="72" customWidth="1"/>
    <col min="11533" max="11533" width="12.26953125" style="72" customWidth="1"/>
    <col min="11534" max="11534" width="0.7265625" style="72" customWidth="1"/>
    <col min="11535" max="11535" width="12.26953125" style="72" customWidth="1"/>
    <col min="11536" max="11536" width="0.7265625" style="72" customWidth="1"/>
    <col min="11537" max="11537" width="12.26953125" style="72" customWidth="1"/>
    <col min="11538" max="11538" width="0.7265625" style="72" customWidth="1"/>
    <col min="11539" max="11539" width="12.26953125" style="72" customWidth="1"/>
    <col min="11540" max="11540" width="0.7265625" style="72" customWidth="1"/>
    <col min="11541" max="11541" width="12.26953125" style="72" customWidth="1"/>
    <col min="11542" max="11542" width="0.7265625" style="72" customWidth="1"/>
    <col min="11543" max="11543" width="12.26953125" style="72" customWidth="1"/>
    <col min="11544" max="11544" width="0.7265625" style="72" customWidth="1"/>
    <col min="11545" max="11545" width="12.26953125" style="72" customWidth="1"/>
    <col min="11546" max="11546" width="0.7265625" style="72" customWidth="1"/>
    <col min="11547" max="11547" width="12.26953125" style="72" customWidth="1"/>
    <col min="11548" max="11548" width="0.7265625" style="72" customWidth="1"/>
    <col min="11549" max="11549" width="12.26953125" style="72" customWidth="1"/>
    <col min="11550" max="11550" width="0.7265625" style="72" customWidth="1"/>
    <col min="11551" max="11551" width="12.26953125" style="72" customWidth="1"/>
    <col min="11552" max="11552" width="0.7265625" style="72" customWidth="1"/>
    <col min="11553" max="11553" width="12.26953125" style="72" customWidth="1"/>
    <col min="11554" max="11554" width="0.7265625" style="72" customWidth="1"/>
    <col min="11555" max="11555" width="12.26953125" style="72" customWidth="1"/>
    <col min="11556" max="11556" width="0.7265625" style="72" customWidth="1"/>
    <col min="11557" max="11557" width="12.26953125" style="72" customWidth="1"/>
    <col min="11558" max="11558" width="0.7265625" style="72" customWidth="1"/>
    <col min="11559" max="11559" width="12.26953125" style="72" customWidth="1"/>
    <col min="11560" max="11560" width="0.7265625" style="72" customWidth="1"/>
    <col min="11561" max="11561" width="12.26953125" style="72" customWidth="1"/>
    <col min="11562" max="11562" width="0.7265625" style="72" customWidth="1"/>
    <col min="11563" max="11563" width="12.26953125" style="72" customWidth="1"/>
    <col min="11564" max="11564" width="0.7265625" style="72" customWidth="1"/>
    <col min="11565" max="11565" width="12.26953125" style="72" customWidth="1"/>
    <col min="11566" max="11566" width="0.7265625" style="72" customWidth="1"/>
    <col min="11567" max="11567" width="12.26953125" style="72" customWidth="1"/>
    <col min="11568" max="11568" width="0.7265625" style="72" customWidth="1"/>
    <col min="11569" max="11569" width="12.26953125" style="72" customWidth="1"/>
    <col min="11570" max="11570" width="0.7265625" style="72" customWidth="1"/>
    <col min="11571" max="11571" width="12.26953125" style="72" customWidth="1"/>
    <col min="11572" max="11572" width="0.7265625" style="72" customWidth="1"/>
    <col min="11573" max="11573" width="12.26953125" style="72" customWidth="1"/>
    <col min="11574" max="11574" width="0.7265625" style="72" customWidth="1"/>
    <col min="11575" max="11575" width="12.26953125" style="72" customWidth="1"/>
    <col min="11576" max="11578" width="0.7265625" style="72" customWidth="1"/>
    <col min="11579" max="11579" width="12.26953125" style="72" customWidth="1"/>
    <col min="11580" max="11581" width="0.7265625" style="72" customWidth="1"/>
    <col min="11582" max="11778" width="9.1796875" style="72"/>
    <col min="11779" max="11779" width="2.26953125" style="72" customWidth="1"/>
    <col min="11780" max="11780" width="39.54296875" style="72" customWidth="1"/>
    <col min="11781" max="11781" width="4.54296875" style="72" customWidth="1"/>
    <col min="11782" max="11782" width="0.7265625" style="72" customWidth="1"/>
    <col min="11783" max="11783" width="12.26953125" style="72" customWidth="1"/>
    <col min="11784" max="11784" width="0.7265625" style="72" customWidth="1"/>
    <col min="11785" max="11785" width="12.26953125" style="72" customWidth="1"/>
    <col min="11786" max="11786" width="0.7265625" style="72" customWidth="1"/>
    <col min="11787" max="11787" width="12.26953125" style="72" customWidth="1"/>
    <col min="11788" max="11788" width="0.7265625" style="72" customWidth="1"/>
    <col min="11789" max="11789" width="12.26953125" style="72" customWidth="1"/>
    <col min="11790" max="11790" width="0.7265625" style="72" customWidth="1"/>
    <col min="11791" max="11791" width="12.26953125" style="72" customWidth="1"/>
    <col min="11792" max="11792" width="0.7265625" style="72" customWidth="1"/>
    <col min="11793" max="11793" width="12.26953125" style="72" customWidth="1"/>
    <col min="11794" max="11794" width="0.7265625" style="72" customWidth="1"/>
    <col min="11795" max="11795" width="12.26953125" style="72" customWidth="1"/>
    <col min="11796" max="11796" width="0.7265625" style="72" customWidth="1"/>
    <col min="11797" max="11797" width="12.26953125" style="72" customWidth="1"/>
    <col min="11798" max="11798" width="0.7265625" style="72" customWidth="1"/>
    <col min="11799" max="11799" width="12.26953125" style="72" customWidth="1"/>
    <col min="11800" max="11800" width="0.7265625" style="72" customWidth="1"/>
    <col min="11801" max="11801" width="12.26953125" style="72" customWidth="1"/>
    <col min="11802" max="11802" width="0.7265625" style="72" customWidth="1"/>
    <col min="11803" max="11803" width="12.26953125" style="72" customWidth="1"/>
    <col min="11804" max="11804" width="0.7265625" style="72" customWidth="1"/>
    <col min="11805" max="11805" width="12.26953125" style="72" customWidth="1"/>
    <col min="11806" max="11806" width="0.7265625" style="72" customWidth="1"/>
    <col min="11807" max="11807" width="12.26953125" style="72" customWidth="1"/>
    <col min="11808" max="11808" width="0.7265625" style="72" customWidth="1"/>
    <col min="11809" max="11809" width="12.26953125" style="72" customWidth="1"/>
    <col min="11810" max="11810" width="0.7265625" style="72" customWidth="1"/>
    <col min="11811" max="11811" width="12.26953125" style="72" customWidth="1"/>
    <col min="11812" max="11812" width="0.7265625" style="72" customWidth="1"/>
    <col min="11813" max="11813" width="12.26953125" style="72" customWidth="1"/>
    <col min="11814" max="11814" width="0.7265625" style="72" customWidth="1"/>
    <col min="11815" max="11815" width="12.26953125" style="72" customWidth="1"/>
    <col min="11816" max="11816" width="0.7265625" style="72" customWidth="1"/>
    <col min="11817" max="11817" width="12.26953125" style="72" customWidth="1"/>
    <col min="11818" max="11818" width="0.7265625" style="72" customWidth="1"/>
    <col min="11819" max="11819" width="12.26953125" style="72" customWidth="1"/>
    <col min="11820" max="11820" width="0.7265625" style="72" customWidth="1"/>
    <col min="11821" max="11821" width="12.26953125" style="72" customWidth="1"/>
    <col min="11822" max="11822" width="0.7265625" style="72" customWidth="1"/>
    <col min="11823" max="11823" width="12.26953125" style="72" customWidth="1"/>
    <col min="11824" max="11824" width="0.7265625" style="72" customWidth="1"/>
    <col min="11825" max="11825" width="12.26953125" style="72" customWidth="1"/>
    <col min="11826" max="11826" width="0.7265625" style="72" customWidth="1"/>
    <col min="11827" max="11827" width="12.26953125" style="72" customWidth="1"/>
    <col min="11828" max="11828" width="0.7265625" style="72" customWidth="1"/>
    <col min="11829" max="11829" width="12.26953125" style="72" customWidth="1"/>
    <col min="11830" max="11830" width="0.7265625" style="72" customWidth="1"/>
    <col min="11831" max="11831" width="12.26953125" style="72" customWidth="1"/>
    <col min="11832" max="11834" width="0.7265625" style="72" customWidth="1"/>
    <col min="11835" max="11835" width="12.26953125" style="72" customWidth="1"/>
    <col min="11836" max="11837" width="0.7265625" style="72" customWidth="1"/>
    <col min="11838" max="12034" width="9.1796875" style="72"/>
    <col min="12035" max="12035" width="2.26953125" style="72" customWidth="1"/>
    <col min="12036" max="12036" width="39.54296875" style="72" customWidth="1"/>
    <col min="12037" max="12037" width="4.54296875" style="72" customWidth="1"/>
    <col min="12038" max="12038" width="0.7265625" style="72" customWidth="1"/>
    <col min="12039" max="12039" width="12.26953125" style="72" customWidth="1"/>
    <col min="12040" max="12040" width="0.7265625" style="72" customWidth="1"/>
    <col min="12041" max="12041" width="12.26953125" style="72" customWidth="1"/>
    <col min="12042" max="12042" width="0.7265625" style="72" customWidth="1"/>
    <col min="12043" max="12043" width="12.26953125" style="72" customWidth="1"/>
    <col min="12044" max="12044" width="0.7265625" style="72" customWidth="1"/>
    <col min="12045" max="12045" width="12.26953125" style="72" customWidth="1"/>
    <col min="12046" max="12046" width="0.7265625" style="72" customWidth="1"/>
    <col min="12047" max="12047" width="12.26953125" style="72" customWidth="1"/>
    <col min="12048" max="12048" width="0.7265625" style="72" customWidth="1"/>
    <col min="12049" max="12049" width="12.26953125" style="72" customWidth="1"/>
    <col min="12050" max="12050" width="0.7265625" style="72" customWidth="1"/>
    <col min="12051" max="12051" width="12.26953125" style="72" customWidth="1"/>
    <col min="12052" max="12052" width="0.7265625" style="72" customWidth="1"/>
    <col min="12053" max="12053" width="12.26953125" style="72" customWidth="1"/>
    <col min="12054" max="12054" width="0.7265625" style="72" customWidth="1"/>
    <col min="12055" max="12055" width="12.26953125" style="72" customWidth="1"/>
    <col min="12056" max="12056" width="0.7265625" style="72" customWidth="1"/>
    <col min="12057" max="12057" width="12.26953125" style="72" customWidth="1"/>
    <col min="12058" max="12058" width="0.7265625" style="72" customWidth="1"/>
    <col min="12059" max="12059" width="12.26953125" style="72" customWidth="1"/>
    <col min="12060" max="12060" width="0.7265625" style="72" customWidth="1"/>
    <col min="12061" max="12061" width="12.26953125" style="72" customWidth="1"/>
    <col min="12062" max="12062" width="0.7265625" style="72" customWidth="1"/>
    <col min="12063" max="12063" width="12.26953125" style="72" customWidth="1"/>
    <col min="12064" max="12064" width="0.7265625" style="72" customWidth="1"/>
    <col min="12065" max="12065" width="12.26953125" style="72" customWidth="1"/>
    <col min="12066" max="12066" width="0.7265625" style="72" customWidth="1"/>
    <col min="12067" max="12067" width="12.26953125" style="72" customWidth="1"/>
    <col min="12068" max="12068" width="0.7265625" style="72" customWidth="1"/>
    <col min="12069" max="12069" width="12.26953125" style="72" customWidth="1"/>
    <col min="12070" max="12070" width="0.7265625" style="72" customWidth="1"/>
    <col min="12071" max="12071" width="12.26953125" style="72" customWidth="1"/>
    <col min="12072" max="12072" width="0.7265625" style="72" customWidth="1"/>
    <col min="12073" max="12073" width="12.26953125" style="72" customWidth="1"/>
    <col min="12074" max="12074" width="0.7265625" style="72" customWidth="1"/>
    <col min="12075" max="12075" width="12.26953125" style="72" customWidth="1"/>
    <col min="12076" max="12076" width="0.7265625" style="72" customWidth="1"/>
    <col min="12077" max="12077" width="12.26953125" style="72" customWidth="1"/>
    <col min="12078" max="12078" width="0.7265625" style="72" customWidth="1"/>
    <col min="12079" max="12079" width="12.26953125" style="72" customWidth="1"/>
    <col min="12080" max="12080" width="0.7265625" style="72" customWidth="1"/>
    <col min="12081" max="12081" width="12.26953125" style="72" customWidth="1"/>
    <col min="12082" max="12082" width="0.7265625" style="72" customWidth="1"/>
    <col min="12083" max="12083" width="12.26953125" style="72" customWidth="1"/>
    <col min="12084" max="12084" width="0.7265625" style="72" customWidth="1"/>
    <col min="12085" max="12085" width="12.26953125" style="72" customWidth="1"/>
    <col min="12086" max="12086" width="0.7265625" style="72" customWidth="1"/>
    <col min="12087" max="12087" width="12.26953125" style="72" customWidth="1"/>
    <col min="12088" max="12090" width="0.7265625" style="72" customWidth="1"/>
    <col min="12091" max="12091" width="12.26953125" style="72" customWidth="1"/>
    <col min="12092" max="12093" width="0.7265625" style="72" customWidth="1"/>
    <col min="12094" max="12290" width="9.1796875" style="72"/>
    <col min="12291" max="12291" width="2.26953125" style="72" customWidth="1"/>
    <col min="12292" max="12292" width="39.54296875" style="72" customWidth="1"/>
    <col min="12293" max="12293" width="4.54296875" style="72" customWidth="1"/>
    <col min="12294" max="12294" width="0.7265625" style="72" customWidth="1"/>
    <col min="12295" max="12295" width="12.26953125" style="72" customWidth="1"/>
    <col min="12296" max="12296" width="0.7265625" style="72" customWidth="1"/>
    <col min="12297" max="12297" width="12.26953125" style="72" customWidth="1"/>
    <col min="12298" max="12298" width="0.7265625" style="72" customWidth="1"/>
    <col min="12299" max="12299" width="12.26953125" style="72" customWidth="1"/>
    <col min="12300" max="12300" width="0.7265625" style="72" customWidth="1"/>
    <col min="12301" max="12301" width="12.26953125" style="72" customWidth="1"/>
    <col min="12302" max="12302" width="0.7265625" style="72" customWidth="1"/>
    <col min="12303" max="12303" width="12.26953125" style="72" customWidth="1"/>
    <col min="12304" max="12304" width="0.7265625" style="72" customWidth="1"/>
    <col min="12305" max="12305" width="12.26953125" style="72" customWidth="1"/>
    <col min="12306" max="12306" width="0.7265625" style="72" customWidth="1"/>
    <col min="12307" max="12307" width="12.26953125" style="72" customWidth="1"/>
    <col min="12308" max="12308" width="0.7265625" style="72" customWidth="1"/>
    <col min="12309" max="12309" width="12.26953125" style="72" customWidth="1"/>
    <col min="12310" max="12310" width="0.7265625" style="72" customWidth="1"/>
    <col min="12311" max="12311" width="12.26953125" style="72" customWidth="1"/>
    <col min="12312" max="12312" width="0.7265625" style="72" customWidth="1"/>
    <col min="12313" max="12313" width="12.26953125" style="72" customWidth="1"/>
    <col min="12314" max="12314" width="0.7265625" style="72" customWidth="1"/>
    <col min="12315" max="12315" width="12.26953125" style="72" customWidth="1"/>
    <col min="12316" max="12316" width="0.7265625" style="72" customWidth="1"/>
    <col min="12317" max="12317" width="12.26953125" style="72" customWidth="1"/>
    <col min="12318" max="12318" width="0.7265625" style="72" customWidth="1"/>
    <col min="12319" max="12319" width="12.26953125" style="72" customWidth="1"/>
    <col min="12320" max="12320" width="0.7265625" style="72" customWidth="1"/>
    <col min="12321" max="12321" width="12.26953125" style="72" customWidth="1"/>
    <col min="12322" max="12322" width="0.7265625" style="72" customWidth="1"/>
    <col min="12323" max="12323" width="12.26953125" style="72" customWidth="1"/>
    <col min="12324" max="12324" width="0.7265625" style="72" customWidth="1"/>
    <col min="12325" max="12325" width="12.26953125" style="72" customWidth="1"/>
    <col min="12326" max="12326" width="0.7265625" style="72" customWidth="1"/>
    <col min="12327" max="12327" width="12.26953125" style="72" customWidth="1"/>
    <col min="12328" max="12328" width="0.7265625" style="72" customWidth="1"/>
    <col min="12329" max="12329" width="12.26953125" style="72" customWidth="1"/>
    <col min="12330" max="12330" width="0.7265625" style="72" customWidth="1"/>
    <col min="12331" max="12331" width="12.26953125" style="72" customWidth="1"/>
    <col min="12332" max="12332" width="0.7265625" style="72" customWidth="1"/>
    <col min="12333" max="12333" width="12.26953125" style="72" customWidth="1"/>
    <col min="12334" max="12334" width="0.7265625" style="72" customWidth="1"/>
    <col min="12335" max="12335" width="12.26953125" style="72" customWidth="1"/>
    <col min="12336" max="12336" width="0.7265625" style="72" customWidth="1"/>
    <col min="12337" max="12337" width="12.26953125" style="72" customWidth="1"/>
    <col min="12338" max="12338" width="0.7265625" style="72" customWidth="1"/>
    <col min="12339" max="12339" width="12.26953125" style="72" customWidth="1"/>
    <col min="12340" max="12340" width="0.7265625" style="72" customWidth="1"/>
    <col min="12341" max="12341" width="12.26953125" style="72" customWidth="1"/>
    <col min="12342" max="12342" width="0.7265625" style="72" customWidth="1"/>
    <col min="12343" max="12343" width="12.26953125" style="72" customWidth="1"/>
    <col min="12344" max="12346" width="0.7265625" style="72" customWidth="1"/>
    <col min="12347" max="12347" width="12.26953125" style="72" customWidth="1"/>
    <col min="12348" max="12349" width="0.7265625" style="72" customWidth="1"/>
    <col min="12350" max="12546" width="9.1796875" style="72"/>
    <col min="12547" max="12547" width="2.26953125" style="72" customWidth="1"/>
    <col min="12548" max="12548" width="39.54296875" style="72" customWidth="1"/>
    <col min="12549" max="12549" width="4.54296875" style="72" customWidth="1"/>
    <col min="12550" max="12550" width="0.7265625" style="72" customWidth="1"/>
    <col min="12551" max="12551" width="12.26953125" style="72" customWidth="1"/>
    <col min="12552" max="12552" width="0.7265625" style="72" customWidth="1"/>
    <col min="12553" max="12553" width="12.26953125" style="72" customWidth="1"/>
    <col min="12554" max="12554" width="0.7265625" style="72" customWidth="1"/>
    <col min="12555" max="12555" width="12.26953125" style="72" customWidth="1"/>
    <col min="12556" max="12556" width="0.7265625" style="72" customWidth="1"/>
    <col min="12557" max="12557" width="12.26953125" style="72" customWidth="1"/>
    <col min="12558" max="12558" width="0.7265625" style="72" customWidth="1"/>
    <col min="12559" max="12559" width="12.26953125" style="72" customWidth="1"/>
    <col min="12560" max="12560" width="0.7265625" style="72" customWidth="1"/>
    <col min="12561" max="12561" width="12.26953125" style="72" customWidth="1"/>
    <col min="12562" max="12562" width="0.7265625" style="72" customWidth="1"/>
    <col min="12563" max="12563" width="12.26953125" style="72" customWidth="1"/>
    <col min="12564" max="12564" width="0.7265625" style="72" customWidth="1"/>
    <col min="12565" max="12565" width="12.26953125" style="72" customWidth="1"/>
    <col min="12566" max="12566" width="0.7265625" style="72" customWidth="1"/>
    <col min="12567" max="12567" width="12.26953125" style="72" customWidth="1"/>
    <col min="12568" max="12568" width="0.7265625" style="72" customWidth="1"/>
    <col min="12569" max="12569" width="12.26953125" style="72" customWidth="1"/>
    <col min="12570" max="12570" width="0.7265625" style="72" customWidth="1"/>
    <col min="12571" max="12571" width="12.26953125" style="72" customWidth="1"/>
    <col min="12572" max="12572" width="0.7265625" style="72" customWidth="1"/>
    <col min="12573" max="12573" width="12.26953125" style="72" customWidth="1"/>
    <col min="12574" max="12574" width="0.7265625" style="72" customWidth="1"/>
    <col min="12575" max="12575" width="12.26953125" style="72" customWidth="1"/>
    <col min="12576" max="12576" width="0.7265625" style="72" customWidth="1"/>
    <col min="12577" max="12577" width="12.26953125" style="72" customWidth="1"/>
    <col min="12578" max="12578" width="0.7265625" style="72" customWidth="1"/>
    <col min="12579" max="12579" width="12.26953125" style="72" customWidth="1"/>
    <col min="12580" max="12580" width="0.7265625" style="72" customWidth="1"/>
    <col min="12581" max="12581" width="12.26953125" style="72" customWidth="1"/>
    <col min="12582" max="12582" width="0.7265625" style="72" customWidth="1"/>
    <col min="12583" max="12583" width="12.26953125" style="72" customWidth="1"/>
    <col min="12584" max="12584" width="0.7265625" style="72" customWidth="1"/>
    <col min="12585" max="12585" width="12.26953125" style="72" customWidth="1"/>
    <col min="12586" max="12586" width="0.7265625" style="72" customWidth="1"/>
    <col min="12587" max="12587" width="12.26953125" style="72" customWidth="1"/>
    <col min="12588" max="12588" width="0.7265625" style="72" customWidth="1"/>
    <col min="12589" max="12589" width="12.26953125" style="72" customWidth="1"/>
    <col min="12590" max="12590" width="0.7265625" style="72" customWidth="1"/>
    <col min="12591" max="12591" width="12.26953125" style="72" customWidth="1"/>
    <col min="12592" max="12592" width="0.7265625" style="72" customWidth="1"/>
    <col min="12593" max="12593" width="12.26953125" style="72" customWidth="1"/>
    <col min="12594" max="12594" width="0.7265625" style="72" customWidth="1"/>
    <col min="12595" max="12595" width="12.26953125" style="72" customWidth="1"/>
    <col min="12596" max="12596" width="0.7265625" style="72" customWidth="1"/>
    <col min="12597" max="12597" width="12.26953125" style="72" customWidth="1"/>
    <col min="12598" max="12598" width="0.7265625" style="72" customWidth="1"/>
    <col min="12599" max="12599" width="12.26953125" style="72" customWidth="1"/>
    <col min="12600" max="12602" width="0.7265625" style="72" customWidth="1"/>
    <col min="12603" max="12603" width="12.26953125" style="72" customWidth="1"/>
    <col min="12604" max="12605" width="0.7265625" style="72" customWidth="1"/>
    <col min="12606" max="12802" width="9.1796875" style="72"/>
    <col min="12803" max="12803" width="2.26953125" style="72" customWidth="1"/>
    <col min="12804" max="12804" width="39.54296875" style="72" customWidth="1"/>
    <col min="12805" max="12805" width="4.54296875" style="72" customWidth="1"/>
    <col min="12806" max="12806" width="0.7265625" style="72" customWidth="1"/>
    <col min="12807" max="12807" width="12.26953125" style="72" customWidth="1"/>
    <col min="12808" max="12808" width="0.7265625" style="72" customWidth="1"/>
    <col min="12809" max="12809" width="12.26953125" style="72" customWidth="1"/>
    <col min="12810" max="12810" width="0.7265625" style="72" customWidth="1"/>
    <col min="12811" max="12811" width="12.26953125" style="72" customWidth="1"/>
    <col min="12812" max="12812" width="0.7265625" style="72" customWidth="1"/>
    <col min="12813" max="12813" width="12.26953125" style="72" customWidth="1"/>
    <col min="12814" max="12814" width="0.7265625" style="72" customWidth="1"/>
    <col min="12815" max="12815" width="12.26953125" style="72" customWidth="1"/>
    <col min="12816" max="12816" width="0.7265625" style="72" customWidth="1"/>
    <col min="12817" max="12817" width="12.26953125" style="72" customWidth="1"/>
    <col min="12818" max="12818" width="0.7265625" style="72" customWidth="1"/>
    <col min="12819" max="12819" width="12.26953125" style="72" customWidth="1"/>
    <col min="12820" max="12820" width="0.7265625" style="72" customWidth="1"/>
    <col min="12821" max="12821" width="12.26953125" style="72" customWidth="1"/>
    <col min="12822" max="12822" width="0.7265625" style="72" customWidth="1"/>
    <col min="12823" max="12823" width="12.26953125" style="72" customWidth="1"/>
    <col min="12824" max="12824" width="0.7265625" style="72" customWidth="1"/>
    <col min="12825" max="12825" width="12.26953125" style="72" customWidth="1"/>
    <col min="12826" max="12826" width="0.7265625" style="72" customWidth="1"/>
    <col min="12827" max="12827" width="12.26953125" style="72" customWidth="1"/>
    <col min="12828" max="12828" width="0.7265625" style="72" customWidth="1"/>
    <col min="12829" max="12829" width="12.26953125" style="72" customWidth="1"/>
    <col min="12830" max="12830" width="0.7265625" style="72" customWidth="1"/>
    <col min="12831" max="12831" width="12.26953125" style="72" customWidth="1"/>
    <col min="12832" max="12832" width="0.7265625" style="72" customWidth="1"/>
    <col min="12833" max="12833" width="12.26953125" style="72" customWidth="1"/>
    <col min="12834" max="12834" width="0.7265625" style="72" customWidth="1"/>
    <col min="12835" max="12835" width="12.26953125" style="72" customWidth="1"/>
    <col min="12836" max="12836" width="0.7265625" style="72" customWidth="1"/>
    <col min="12837" max="12837" width="12.26953125" style="72" customWidth="1"/>
    <col min="12838" max="12838" width="0.7265625" style="72" customWidth="1"/>
    <col min="12839" max="12839" width="12.26953125" style="72" customWidth="1"/>
    <col min="12840" max="12840" width="0.7265625" style="72" customWidth="1"/>
    <col min="12841" max="12841" width="12.26953125" style="72" customWidth="1"/>
    <col min="12842" max="12842" width="0.7265625" style="72" customWidth="1"/>
    <col min="12843" max="12843" width="12.26953125" style="72" customWidth="1"/>
    <col min="12844" max="12844" width="0.7265625" style="72" customWidth="1"/>
    <col min="12845" max="12845" width="12.26953125" style="72" customWidth="1"/>
    <col min="12846" max="12846" width="0.7265625" style="72" customWidth="1"/>
    <col min="12847" max="12847" width="12.26953125" style="72" customWidth="1"/>
    <col min="12848" max="12848" width="0.7265625" style="72" customWidth="1"/>
    <col min="12849" max="12849" width="12.26953125" style="72" customWidth="1"/>
    <col min="12850" max="12850" width="0.7265625" style="72" customWidth="1"/>
    <col min="12851" max="12851" width="12.26953125" style="72" customWidth="1"/>
    <col min="12852" max="12852" width="0.7265625" style="72" customWidth="1"/>
    <col min="12853" max="12853" width="12.26953125" style="72" customWidth="1"/>
    <col min="12854" max="12854" width="0.7265625" style="72" customWidth="1"/>
    <col min="12855" max="12855" width="12.26953125" style="72" customWidth="1"/>
    <col min="12856" max="12858" width="0.7265625" style="72" customWidth="1"/>
    <col min="12859" max="12859" width="12.26953125" style="72" customWidth="1"/>
    <col min="12860" max="12861" width="0.7265625" style="72" customWidth="1"/>
    <col min="12862" max="13058" width="9.1796875" style="72"/>
    <col min="13059" max="13059" width="2.26953125" style="72" customWidth="1"/>
    <col min="13060" max="13060" width="39.54296875" style="72" customWidth="1"/>
    <col min="13061" max="13061" width="4.54296875" style="72" customWidth="1"/>
    <col min="13062" max="13062" width="0.7265625" style="72" customWidth="1"/>
    <col min="13063" max="13063" width="12.26953125" style="72" customWidth="1"/>
    <col min="13064" max="13064" width="0.7265625" style="72" customWidth="1"/>
    <col min="13065" max="13065" width="12.26953125" style="72" customWidth="1"/>
    <col min="13066" max="13066" width="0.7265625" style="72" customWidth="1"/>
    <col min="13067" max="13067" width="12.26953125" style="72" customWidth="1"/>
    <col min="13068" max="13068" width="0.7265625" style="72" customWidth="1"/>
    <col min="13069" max="13069" width="12.26953125" style="72" customWidth="1"/>
    <col min="13070" max="13070" width="0.7265625" style="72" customWidth="1"/>
    <col min="13071" max="13071" width="12.26953125" style="72" customWidth="1"/>
    <col min="13072" max="13072" width="0.7265625" style="72" customWidth="1"/>
    <col min="13073" max="13073" width="12.26953125" style="72" customWidth="1"/>
    <col min="13074" max="13074" width="0.7265625" style="72" customWidth="1"/>
    <col min="13075" max="13075" width="12.26953125" style="72" customWidth="1"/>
    <col min="13076" max="13076" width="0.7265625" style="72" customWidth="1"/>
    <col min="13077" max="13077" width="12.26953125" style="72" customWidth="1"/>
    <col min="13078" max="13078" width="0.7265625" style="72" customWidth="1"/>
    <col min="13079" max="13079" width="12.26953125" style="72" customWidth="1"/>
    <col min="13080" max="13080" width="0.7265625" style="72" customWidth="1"/>
    <col min="13081" max="13081" width="12.26953125" style="72" customWidth="1"/>
    <col min="13082" max="13082" width="0.7265625" style="72" customWidth="1"/>
    <col min="13083" max="13083" width="12.26953125" style="72" customWidth="1"/>
    <col min="13084" max="13084" width="0.7265625" style="72" customWidth="1"/>
    <col min="13085" max="13085" width="12.26953125" style="72" customWidth="1"/>
    <col min="13086" max="13086" width="0.7265625" style="72" customWidth="1"/>
    <col min="13087" max="13087" width="12.26953125" style="72" customWidth="1"/>
    <col min="13088" max="13088" width="0.7265625" style="72" customWidth="1"/>
    <col min="13089" max="13089" width="12.26953125" style="72" customWidth="1"/>
    <col min="13090" max="13090" width="0.7265625" style="72" customWidth="1"/>
    <col min="13091" max="13091" width="12.26953125" style="72" customWidth="1"/>
    <col min="13092" max="13092" width="0.7265625" style="72" customWidth="1"/>
    <col min="13093" max="13093" width="12.26953125" style="72" customWidth="1"/>
    <col min="13094" max="13094" width="0.7265625" style="72" customWidth="1"/>
    <col min="13095" max="13095" width="12.26953125" style="72" customWidth="1"/>
    <col min="13096" max="13096" width="0.7265625" style="72" customWidth="1"/>
    <col min="13097" max="13097" width="12.26953125" style="72" customWidth="1"/>
    <col min="13098" max="13098" width="0.7265625" style="72" customWidth="1"/>
    <col min="13099" max="13099" width="12.26953125" style="72" customWidth="1"/>
    <col min="13100" max="13100" width="0.7265625" style="72" customWidth="1"/>
    <col min="13101" max="13101" width="12.26953125" style="72" customWidth="1"/>
    <col min="13102" max="13102" width="0.7265625" style="72" customWidth="1"/>
    <col min="13103" max="13103" width="12.26953125" style="72" customWidth="1"/>
    <col min="13104" max="13104" width="0.7265625" style="72" customWidth="1"/>
    <col min="13105" max="13105" width="12.26953125" style="72" customWidth="1"/>
    <col min="13106" max="13106" width="0.7265625" style="72" customWidth="1"/>
    <col min="13107" max="13107" width="12.26953125" style="72" customWidth="1"/>
    <col min="13108" max="13108" width="0.7265625" style="72" customWidth="1"/>
    <col min="13109" max="13109" width="12.26953125" style="72" customWidth="1"/>
    <col min="13110" max="13110" width="0.7265625" style="72" customWidth="1"/>
    <col min="13111" max="13111" width="12.26953125" style="72" customWidth="1"/>
    <col min="13112" max="13114" width="0.7265625" style="72" customWidth="1"/>
    <col min="13115" max="13115" width="12.26953125" style="72" customWidth="1"/>
    <col min="13116" max="13117" width="0.7265625" style="72" customWidth="1"/>
    <col min="13118" max="13314" width="9.1796875" style="72"/>
    <col min="13315" max="13315" width="2.26953125" style="72" customWidth="1"/>
    <col min="13316" max="13316" width="39.54296875" style="72" customWidth="1"/>
    <col min="13317" max="13317" width="4.54296875" style="72" customWidth="1"/>
    <col min="13318" max="13318" width="0.7265625" style="72" customWidth="1"/>
    <col min="13319" max="13319" width="12.26953125" style="72" customWidth="1"/>
    <col min="13320" max="13320" width="0.7265625" style="72" customWidth="1"/>
    <col min="13321" max="13321" width="12.26953125" style="72" customWidth="1"/>
    <col min="13322" max="13322" width="0.7265625" style="72" customWidth="1"/>
    <col min="13323" max="13323" width="12.26953125" style="72" customWidth="1"/>
    <col min="13324" max="13324" width="0.7265625" style="72" customWidth="1"/>
    <col min="13325" max="13325" width="12.26953125" style="72" customWidth="1"/>
    <col min="13326" max="13326" width="0.7265625" style="72" customWidth="1"/>
    <col min="13327" max="13327" width="12.26953125" style="72" customWidth="1"/>
    <col min="13328" max="13328" width="0.7265625" style="72" customWidth="1"/>
    <col min="13329" max="13329" width="12.26953125" style="72" customWidth="1"/>
    <col min="13330" max="13330" width="0.7265625" style="72" customWidth="1"/>
    <col min="13331" max="13331" width="12.26953125" style="72" customWidth="1"/>
    <col min="13332" max="13332" width="0.7265625" style="72" customWidth="1"/>
    <col min="13333" max="13333" width="12.26953125" style="72" customWidth="1"/>
    <col min="13334" max="13334" width="0.7265625" style="72" customWidth="1"/>
    <col min="13335" max="13335" width="12.26953125" style="72" customWidth="1"/>
    <col min="13336" max="13336" width="0.7265625" style="72" customWidth="1"/>
    <col min="13337" max="13337" width="12.26953125" style="72" customWidth="1"/>
    <col min="13338" max="13338" width="0.7265625" style="72" customWidth="1"/>
    <col min="13339" max="13339" width="12.26953125" style="72" customWidth="1"/>
    <col min="13340" max="13340" width="0.7265625" style="72" customWidth="1"/>
    <col min="13341" max="13341" width="12.26953125" style="72" customWidth="1"/>
    <col min="13342" max="13342" width="0.7265625" style="72" customWidth="1"/>
    <col min="13343" max="13343" width="12.26953125" style="72" customWidth="1"/>
    <col min="13344" max="13344" width="0.7265625" style="72" customWidth="1"/>
    <col min="13345" max="13345" width="12.26953125" style="72" customWidth="1"/>
    <col min="13346" max="13346" width="0.7265625" style="72" customWidth="1"/>
    <col min="13347" max="13347" width="12.26953125" style="72" customWidth="1"/>
    <col min="13348" max="13348" width="0.7265625" style="72" customWidth="1"/>
    <col min="13349" max="13349" width="12.26953125" style="72" customWidth="1"/>
    <col min="13350" max="13350" width="0.7265625" style="72" customWidth="1"/>
    <col min="13351" max="13351" width="12.26953125" style="72" customWidth="1"/>
    <col min="13352" max="13352" width="0.7265625" style="72" customWidth="1"/>
    <col min="13353" max="13353" width="12.26953125" style="72" customWidth="1"/>
    <col min="13354" max="13354" width="0.7265625" style="72" customWidth="1"/>
    <col min="13355" max="13355" width="12.26953125" style="72" customWidth="1"/>
    <col min="13356" max="13356" width="0.7265625" style="72" customWidth="1"/>
    <col min="13357" max="13357" width="12.26953125" style="72" customWidth="1"/>
    <col min="13358" max="13358" width="0.7265625" style="72" customWidth="1"/>
    <col min="13359" max="13359" width="12.26953125" style="72" customWidth="1"/>
    <col min="13360" max="13360" width="0.7265625" style="72" customWidth="1"/>
    <col min="13361" max="13361" width="12.26953125" style="72" customWidth="1"/>
    <col min="13362" max="13362" width="0.7265625" style="72" customWidth="1"/>
    <col min="13363" max="13363" width="12.26953125" style="72" customWidth="1"/>
    <col min="13364" max="13364" width="0.7265625" style="72" customWidth="1"/>
    <col min="13365" max="13365" width="12.26953125" style="72" customWidth="1"/>
    <col min="13366" max="13366" width="0.7265625" style="72" customWidth="1"/>
    <col min="13367" max="13367" width="12.26953125" style="72" customWidth="1"/>
    <col min="13368" max="13370" width="0.7265625" style="72" customWidth="1"/>
    <col min="13371" max="13371" width="12.26953125" style="72" customWidth="1"/>
    <col min="13372" max="13373" width="0.7265625" style="72" customWidth="1"/>
    <col min="13374" max="13570" width="9.1796875" style="72"/>
    <col min="13571" max="13571" width="2.26953125" style="72" customWidth="1"/>
    <col min="13572" max="13572" width="39.54296875" style="72" customWidth="1"/>
    <col min="13573" max="13573" width="4.54296875" style="72" customWidth="1"/>
    <col min="13574" max="13574" width="0.7265625" style="72" customWidth="1"/>
    <col min="13575" max="13575" width="12.26953125" style="72" customWidth="1"/>
    <col min="13576" max="13576" width="0.7265625" style="72" customWidth="1"/>
    <col min="13577" max="13577" width="12.26953125" style="72" customWidth="1"/>
    <col min="13578" max="13578" width="0.7265625" style="72" customWidth="1"/>
    <col min="13579" max="13579" width="12.26953125" style="72" customWidth="1"/>
    <col min="13580" max="13580" width="0.7265625" style="72" customWidth="1"/>
    <col min="13581" max="13581" width="12.26953125" style="72" customWidth="1"/>
    <col min="13582" max="13582" width="0.7265625" style="72" customWidth="1"/>
    <col min="13583" max="13583" width="12.26953125" style="72" customWidth="1"/>
    <col min="13584" max="13584" width="0.7265625" style="72" customWidth="1"/>
    <col min="13585" max="13585" width="12.26953125" style="72" customWidth="1"/>
    <col min="13586" max="13586" width="0.7265625" style="72" customWidth="1"/>
    <col min="13587" max="13587" width="12.26953125" style="72" customWidth="1"/>
    <col min="13588" max="13588" width="0.7265625" style="72" customWidth="1"/>
    <col min="13589" max="13589" width="12.26953125" style="72" customWidth="1"/>
    <col min="13590" max="13590" width="0.7265625" style="72" customWidth="1"/>
    <col min="13591" max="13591" width="12.26953125" style="72" customWidth="1"/>
    <col min="13592" max="13592" width="0.7265625" style="72" customWidth="1"/>
    <col min="13593" max="13593" width="12.26953125" style="72" customWidth="1"/>
    <col min="13594" max="13594" width="0.7265625" style="72" customWidth="1"/>
    <col min="13595" max="13595" width="12.26953125" style="72" customWidth="1"/>
    <col min="13596" max="13596" width="0.7265625" style="72" customWidth="1"/>
    <col min="13597" max="13597" width="12.26953125" style="72" customWidth="1"/>
    <col min="13598" max="13598" width="0.7265625" style="72" customWidth="1"/>
    <col min="13599" max="13599" width="12.26953125" style="72" customWidth="1"/>
    <col min="13600" max="13600" width="0.7265625" style="72" customWidth="1"/>
    <col min="13601" max="13601" width="12.26953125" style="72" customWidth="1"/>
    <col min="13602" max="13602" width="0.7265625" style="72" customWidth="1"/>
    <col min="13603" max="13603" width="12.26953125" style="72" customWidth="1"/>
    <col min="13604" max="13604" width="0.7265625" style="72" customWidth="1"/>
    <col min="13605" max="13605" width="12.26953125" style="72" customWidth="1"/>
    <col min="13606" max="13606" width="0.7265625" style="72" customWidth="1"/>
    <col min="13607" max="13607" width="12.26953125" style="72" customWidth="1"/>
    <col min="13608" max="13608" width="0.7265625" style="72" customWidth="1"/>
    <col min="13609" max="13609" width="12.26953125" style="72" customWidth="1"/>
    <col min="13610" max="13610" width="0.7265625" style="72" customWidth="1"/>
    <col min="13611" max="13611" width="12.26953125" style="72" customWidth="1"/>
    <col min="13612" max="13612" width="0.7265625" style="72" customWidth="1"/>
    <col min="13613" max="13613" width="12.26953125" style="72" customWidth="1"/>
    <col min="13614" max="13614" width="0.7265625" style="72" customWidth="1"/>
    <col min="13615" max="13615" width="12.26953125" style="72" customWidth="1"/>
    <col min="13616" max="13616" width="0.7265625" style="72" customWidth="1"/>
    <col min="13617" max="13617" width="12.26953125" style="72" customWidth="1"/>
    <col min="13618" max="13618" width="0.7265625" style="72" customWidth="1"/>
    <col min="13619" max="13619" width="12.26953125" style="72" customWidth="1"/>
    <col min="13620" max="13620" width="0.7265625" style="72" customWidth="1"/>
    <col min="13621" max="13621" width="12.26953125" style="72" customWidth="1"/>
    <col min="13622" max="13622" width="0.7265625" style="72" customWidth="1"/>
    <col min="13623" max="13623" width="12.26953125" style="72" customWidth="1"/>
    <col min="13624" max="13626" width="0.7265625" style="72" customWidth="1"/>
    <col min="13627" max="13627" width="12.26953125" style="72" customWidth="1"/>
    <col min="13628" max="13629" width="0.7265625" style="72" customWidth="1"/>
    <col min="13630" max="13826" width="9.1796875" style="72"/>
    <col min="13827" max="13827" width="2.26953125" style="72" customWidth="1"/>
    <col min="13828" max="13828" width="39.54296875" style="72" customWidth="1"/>
    <col min="13829" max="13829" width="4.54296875" style="72" customWidth="1"/>
    <col min="13830" max="13830" width="0.7265625" style="72" customWidth="1"/>
    <col min="13831" max="13831" width="12.26953125" style="72" customWidth="1"/>
    <col min="13832" max="13832" width="0.7265625" style="72" customWidth="1"/>
    <col min="13833" max="13833" width="12.26953125" style="72" customWidth="1"/>
    <col min="13834" max="13834" width="0.7265625" style="72" customWidth="1"/>
    <col min="13835" max="13835" width="12.26953125" style="72" customWidth="1"/>
    <col min="13836" max="13836" width="0.7265625" style="72" customWidth="1"/>
    <col min="13837" max="13837" width="12.26953125" style="72" customWidth="1"/>
    <col min="13838" max="13838" width="0.7265625" style="72" customWidth="1"/>
    <col min="13839" max="13839" width="12.26953125" style="72" customWidth="1"/>
    <col min="13840" max="13840" width="0.7265625" style="72" customWidth="1"/>
    <col min="13841" max="13841" width="12.26953125" style="72" customWidth="1"/>
    <col min="13842" max="13842" width="0.7265625" style="72" customWidth="1"/>
    <col min="13843" max="13843" width="12.26953125" style="72" customWidth="1"/>
    <col min="13844" max="13844" width="0.7265625" style="72" customWidth="1"/>
    <col min="13845" max="13845" width="12.26953125" style="72" customWidth="1"/>
    <col min="13846" max="13846" width="0.7265625" style="72" customWidth="1"/>
    <col min="13847" max="13847" width="12.26953125" style="72" customWidth="1"/>
    <col min="13848" max="13848" width="0.7265625" style="72" customWidth="1"/>
    <col min="13849" max="13849" width="12.26953125" style="72" customWidth="1"/>
    <col min="13850" max="13850" width="0.7265625" style="72" customWidth="1"/>
    <col min="13851" max="13851" width="12.26953125" style="72" customWidth="1"/>
    <col min="13852" max="13852" width="0.7265625" style="72" customWidth="1"/>
    <col min="13853" max="13853" width="12.26953125" style="72" customWidth="1"/>
    <col min="13854" max="13854" width="0.7265625" style="72" customWidth="1"/>
    <col min="13855" max="13855" width="12.26953125" style="72" customWidth="1"/>
    <col min="13856" max="13856" width="0.7265625" style="72" customWidth="1"/>
    <col min="13857" max="13857" width="12.26953125" style="72" customWidth="1"/>
    <col min="13858" max="13858" width="0.7265625" style="72" customWidth="1"/>
    <col min="13859" max="13859" width="12.26953125" style="72" customWidth="1"/>
    <col min="13860" max="13860" width="0.7265625" style="72" customWidth="1"/>
    <col min="13861" max="13861" width="12.26953125" style="72" customWidth="1"/>
    <col min="13862" max="13862" width="0.7265625" style="72" customWidth="1"/>
    <col min="13863" max="13863" width="12.26953125" style="72" customWidth="1"/>
    <col min="13864" max="13864" width="0.7265625" style="72" customWidth="1"/>
    <col min="13865" max="13865" width="12.26953125" style="72" customWidth="1"/>
    <col min="13866" max="13866" width="0.7265625" style="72" customWidth="1"/>
    <col min="13867" max="13867" width="12.26953125" style="72" customWidth="1"/>
    <col min="13868" max="13868" width="0.7265625" style="72" customWidth="1"/>
    <col min="13869" max="13869" width="12.26953125" style="72" customWidth="1"/>
    <col min="13870" max="13870" width="0.7265625" style="72" customWidth="1"/>
    <col min="13871" max="13871" width="12.26953125" style="72" customWidth="1"/>
    <col min="13872" max="13872" width="0.7265625" style="72" customWidth="1"/>
    <col min="13873" max="13873" width="12.26953125" style="72" customWidth="1"/>
    <col min="13874" max="13874" width="0.7265625" style="72" customWidth="1"/>
    <col min="13875" max="13875" width="12.26953125" style="72" customWidth="1"/>
    <col min="13876" max="13876" width="0.7265625" style="72" customWidth="1"/>
    <col min="13877" max="13877" width="12.26953125" style="72" customWidth="1"/>
    <col min="13878" max="13878" width="0.7265625" style="72" customWidth="1"/>
    <col min="13879" max="13879" width="12.26953125" style="72" customWidth="1"/>
    <col min="13880" max="13882" width="0.7265625" style="72" customWidth="1"/>
    <col min="13883" max="13883" width="12.26953125" style="72" customWidth="1"/>
    <col min="13884" max="13885" width="0.7265625" style="72" customWidth="1"/>
    <col min="13886" max="14082" width="9.1796875" style="72"/>
    <col min="14083" max="14083" width="2.26953125" style="72" customWidth="1"/>
    <col min="14084" max="14084" width="39.54296875" style="72" customWidth="1"/>
    <col min="14085" max="14085" width="4.54296875" style="72" customWidth="1"/>
    <col min="14086" max="14086" width="0.7265625" style="72" customWidth="1"/>
    <col min="14087" max="14087" width="12.26953125" style="72" customWidth="1"/>
    <col min="14088" max="14088" width="0.7265625" style="72" customWidth="1"/>
    <col min="14089" max="14089" width="12.26953125" style="72" customWidth="1"/>
    <col min="14090" max="14090" width="0.7265625" style="72" customWidth="1"/>
    <col min="14091" max="14091" width="12.26953125" style="72" customWidth="1"/>
    <col min="14092" max="14092" width="0.7265625" style="72" customWidth="1"/>
    <col min="14093" max="14093" width="12.26953125" style="72" customWidth="1"/>
    <col min="14094" max="14094" width="0.7265625" style="72" customWidth="1"/>
    <col min="14095" max="14095" width="12.26953125" style="72" customWidth="1"/>
    <col min="14096" max="14096" width="0.7265625" style="72" customWidth="1"/>
    <col min="14097" max="14097" width="12.26953125" style="72" customWidth="1"/>
    <col min="14098" max="14098" width="0.7265625" style="72" customWidth="1"/>
    <col min="14099" max="14099" width="12.26953125" style="72" customWidth="1"/>
    <col min="14100" max="14100" width="0.7265625" style="72" customWidth="1"/>
    <col min="14101" max="14101" width="12.26953125" style="72" customWidth="1"/>
    <col min="14102" max="14102" width="0.7265625" style="72" customWidth="1"/>
    <col min="14103" max="14103" width="12.26953125" style="72" customWidth="1"/>
    <col min="14104" max="14104" width="0.7265625" style="72" customWidth="1"/>
    <col min="14105" max="14105" width="12.26953125" style="72" customWidth="1"/>
    <col min="14106" max="14106" width="0.7265625" style="72" customWidth="1"/>
    <col min="14107" max="14107" width="12.26953125" style="72" customWidth="1"/>
    <col min="14108" max="14108" width="0.7265625" style="72" customWidth="1"/>
    <col min="14109" max="14109" width="12.26953125" style="72" customWidth="1"/>
    <col min="14110" max="14110" width="0.7265625" style="72" customWidth="1"/>
    <col min="14111" max="14111" width="12.26953125" style="72" customWidth="1"/>
    <col min="14112" max="14112" width="0.7265625" style="72" customWidth="1"/>
    <col min="14113" max="14113" width="12.26953125" style="72" customWidth="1"/>
    <col min="14114" max="14114" width="0.7265625" style="72" customWidth="1"/>
    <col min="14115" max="14115" width="12.26953125" style="72" customWidth="1"/>
    <col min="14116" max="14116" width="0.7265625" style="72" customWidth="1"/>
    <col min="14117" max="14117" width="12.26953125" style="72" customWidth="1"/>
    <col min="14118" max="14118" width="0.7265625" style="72" customWidth="1"/>
    <col min="14119" max="14119" width="12.26953125" style="72" customWidth="1"/>
    <col min="14120" max="14120" width="0.7265625" style="72" customWidth="1"/>
    <col min="14121" max="14121" width="12.26953125" style="72" customWidth="1"/>
    <col min="14122" max="14122" width="0.7265625" style="72" customWidth="1"/>
    <col min="14123" max="14123" width="12.26953125" style="72" customWidth="1"/>
    <col min="14124" max="14124" width="0.7265625" style="72" customWidth="1"/>
    <col min="14125" max="14125" width="12.26953125" style="72" customWidth="1"/>
    <col min="14126" max="14126" width="0.7265625" style="72" customWidth="1"/>
    <col min="14127" max="14127" width="12.26953125" style="72" customWidth="1"/>
    <col min="14128" max="14128" width="0.7265625" style="72" customWidth="1"/>
    <col min="14129" max="14129" width="12.26953125" style="72" customWidth="1"/>
    <col min="14130" max="14130" width="0.7265625" style="72" customWidth="1"/>
    <col min="14131" max="14131" width="12.26953125" style="72" customWidth="1"/>
    <col min="14132" max="14132" width="0.7265625" style="72" customWidth="1"/>
    <col min="14133" max="14133" width="12.26953125" style="72" customWidth="1"/>
    <col min="14134" max="14134" width="0.7265625" style="72" customWidth="1"/>
    <col min="14135" max="14135" width="12.26953125" style="72" customWidth="1"/>
    <col min="14136" max="14138" width="0.7265625" style="72" customWidth="1"/>
    <col min="14139" max="14139" width="12.26953125" style="72" customWidth="1"/>
    <col min="14140" max="14141" width="0.7265625" style="72" customWidth="1"/>
    <col min="14142" max="14338" width="9.1796875" style="72"/>
    <col min="14339" max="14339" width="2.26953125" style="72" customWidth="1"/>
    <col min="14340" max="14340" width="39.54296875" style="72" customWidth="1"/>
    <col min="14341" max="14341" width="4.54296875" style="72" customWidth="1"/>
    <col min="14342" max="14342" width="0.7265625" style="72" customWidth="1"/>
    <col min="14343" max="14343" width="12.26953125" style="72" customWidth="1"/>
    <col min="14344" max="14344" width="0.7265625" style="72" customWidth="1"/>
    <col min="14345" max="14345" width="12.26953125" style="72" customWidth="1"/>
    <col min="14346" max="14346" width="0.7265625" style="72" customWidth="1"/>
    <col min="14347" max="14347" width="12.26953125" style="72" customWidth="1"/>
    <col min="14348" max="14348" width="0.7265625" style="72" customWidth="1"/>
    <col min="14349" max="14349" width="12.26953125" style="72" customWidth="1"/>
    <col min="14350" max="14350" width="0.7265625" style="72" customWidth="1"/>
    <col min="14351" max="14351" width="12.26953125" style="72" customWidth="1"/>
    <col min="14352" max="14352" width="0.7265625" style="72" customWidth="1"/>
    <col min="14353" max="14353" width="12.26953125" style="72" customWidth="1"/>
    <col min="14354" max="14354" width="0.7265625" style="72" customWidth="1"/>
    <col min="14355" max="14355" width="12.26953125" style="72" customWidth="1"/>
    <col min="14356" max="14356" width="0.7265625" style="72" customWidth="1"/>
    <col min="14357" max="14357" width="12.26953125" style="72" customWidth="1"/>
    <col min="14358" max="14358" width="0.7265625" style="72" customWidth="1"/>
    <col min="14359" max="14359" width="12.26953125" style="72" customWidth="1"/>
    <col min="14360" max="14360" width="0.7265625" style="72" customWidth="1"/>
    <col min="14361" max="14361" width="12.26953125" style="72" customWidth="1"/>
    <col min="14362" max="14362" width="0.7265625" style="72" customWidth="1"/>
    <col min="14363" max="14363" width="12.26953125" style="72" customWidth="1"/>
    <col min="14364" max="14364" width="0.7265625" style="72" customWidth="1"/>
    <col min="14365" max="14365" width="12.26953125" style="72" customWidth="1"/>
    <col min="14366" max="14366" width="0.7265625" style="72" customWidth="1"/>
    <col min="14367" max="14367" width="12.26953125" style="72" customWidth="1"/>
    <col min="14368" max="14368" width="0.7265625" style="72" customWidth="1"/>
    <col min="14369" max="14369" width="12.26953125" style="72" customWidth="1"/>
    <col min="14370" max="14370" width="0.7265625" style="72" customWidth="1"/>
    <col min="14371" max="14371" width="12.26953125" style="72" customWidth="1"/>
    <col min="14372" max="14372" width="0.7265625" style="72" customWidth="1"/>
    <col min="14373" max="14373" width="12.26953125" style="72" customWidth="1"/>
    <col min="14374" max="14374" width="0.7265625" style="72" customWidth="1"/>
    <col min="14375" max="14375" width="12.26953125" style="72" customWidth="1"/>
    <col min="14376" max="14376" width="0.7265625" style="72" customWidth="1"/>
    <col min="14377" max="14377" width="12.26953125" style="72" customWidth="1"/>
    <col min="14378" max="14378" width="0.7265625" style="72" customWidth="1"/>
    <col min="14379" max="14379" width="12.26953125" style="72" customWidth="1"/>
    <col min="14380" max="14380" width="0.7265625" style="72" customWidth="1"/>
    <col min="14381" max="14381" width="12.26953125" style="72" customWidth="1"/>
    <col min="14382" max="14382" width="0.7265625" style="72" customWidth="1"/>
    <col min="14383" max="14383" width="12.26953125" style="72" customWidth="1"/>
    <col min="14384" max="14384" width="0.7265625" style="72" customWidth="1"/>
    <col min="14385" max="14385" width="12.26953125" style="72" customWidth="1"/>
    <col min="14386" max="14386" width="0.7265625" style="72" customWidth="1"/>
    <col min="14387" max="14387" width="12.26953125" style="72" customWidth="1"/>
    <col min="14388" max="14388" width="0.7265625" style="72" customWidth="1"/>
    <col min="14389" max="14389" width="12.26953125" style="72" customWidth="1"/>
    <col min="14390" max="14390" width="0.7265625" style="72" customWidth="1"/>
    <col min="14391" max="14391" width="12.26953125" style="72" customWidth="1"/>
    <col min="14392" max="14394" width="0.7265625" style="72" customWidth="1"/>
    <col min="14395" max="14395" width="12.26953125" style="72" customWidth="1"/>
    <col min="14396" max="14397" width="0.7265625" style="72" customWidth="1"/>
    <col min="14398" max="14594" width="9.1796875" style="72"/>
    <col min="14595" max="14595" width="2.26953125" style="72" customWidth="1"/>
    <col min="14596" max="14596" width="39.54296875" style="72" customWidth="1"/>
    <col min="14597" max="14597" width="4.54296875" style="72" customWidth="1"/>
    <col min="14598" max="14598" width="0.7265625" style="72" customWidth="1"/>
    <col min="14599" max="14599" width="12.26953125" style="72" customWidth="1"/>
    <col min="14600" max="14600" width="0.7265625" style="72" customWidth="1"/>
    <col min="14601" max="14601" width="12.26953125" style="72" customWidth="1"/>
    <col min="14602" max="14602" width="0.7265625" style="72" customWidth="1"/>
    <col min="14603" max="14603" width="12.26953125" style="72" customWidth="1"/>
    <col min="14604" max="14604" width="0.7265625" style="72" customWidth="1"/>
    <col min="14605" max="14605" width="12.26953125" style="72" customWidth="1"/>
    <col min="14606" max="14606" width="0.7265625" style="72" customWidth="1"/>
    <col min="14607" max="14607" width="12.26953125" style="72" customWidth="1"/>
    <col min="14608" max="14608" width="0.7265625" style="72" customWidth="1"/>
    <col min="14609" max="14609" width="12.26953125" style="72" customWidth="1"/>
    <col min="14610" max="14610" width="0.7265625" style="72" customWidth="1"/>
    <col min="14611" max="14611" width="12.26953125" style="72" customWidth="1"/>
    <col min="14612" max="14612" width="0.7265625" style="72" customWidth="1"/>
    <col min="14613" max="14613" width="12.26953125" style="72" customWidth="1"/>
    <col min="14614" max="14614" width="0.7265625" style="72" customWidth="1"/>
    <col min="14615" max="14615" width="12.26953125" style="72" customWidth="1"/>
    <col min="14616" max="14616" width="0.7265625" style="72" customWidth="1"/>
    <col min="14617" max="14617" width="12.26953125" style="72" customWidth="1"/>
    <col min="14618" max="14618" width="0.7265625" style="72" customWidth="1"/>
    <col min="14619" max="14619" width="12.26953125" style="72" customWidth="1"/>
    <col min="14620" max="14620" width="0.7265625" style="72" customWidth="1"/>
    <col min="14621" max="14621" width="12.26953125" style="72" customWidth="1"/>
    <col min="14622" max="14622" width="0.7265625" style="72" customWidth="1"/>
    <col min="14623" max="14623" width="12.26953125" style="72" customWidth="1"/>
    <col min="14624" max="14624" width="0.7265625" style="72" customWidth="1"/>
    <col min="14625" max="14625" width="12.26953125" style="72" customWidth="1"/>
    <col min="14626" max="14626" width="0.7265625" style="72" customWidth="1"/>
    <col min="14627" max="14627" width="12.26953125" style="72" customWidth="1"/>
    <col min="14628" max="14628" width="0.7265625" style="72" customWidth="1"/>
    <col min="14629" max="14629" width="12.26953125" style="72" customWidth="1"/>
    <col min="14630" max="14630" width="0.7265625" style="72" customWidth="1"/>
    <col min="14631" max="14631" width="12.26953125" style="72" customWidth="1"/>
    <col min="14632" max="14632" width="0.7265625" style="72" customWidth="1"/>
    <col min="14633" max="14633" width="12.26953125" style="72" customWidth="1"/>
    <col min="14634" max="14634" width="0.7265625" style="72" customWidth="1"/>
    <col min="14635" max="14635" width="12.26953125" style="72" customWidth="1"/>
    <col min="14636" max="14636" width="0.7265625" style="72" customWidth="1"/>
    <col min="14637" max="14637" width="12.26953125" style="72" customWidth="1"/>
    <col min="14638" max="14638" width="0.7265625" style="72" customWidth="1"/>
    <col min="14639" max="14639" width="12.26953125" style="72" customWidth="1"/>
    <col min="14640" max="14640" width="0.7265625" style="72" customWidth="1"/>
    <col min="14641" max="14641" width="12.26953125" style="72" customWidth="1"/>
    <col min="14642" max="14642" width="0.7265625" style="72" customWidth="1"/>
    <col min="14643" max="14643" width="12.26953125" style="72" customWidth="1"/>
    <col min="14644" max="14644" width="0.7265625" style="72" customWidth="1"/>
    <col min="14645" max="14645" width="12.26953125" style="72" customWidth="1"/>
    <col min="14646" max="14646" width="0.7265625" style="72" customWidth="1"/>
    <col min="14647" max="14647" width="12.26953125" style="72" customWidth="1"/>
    <col min="14648" max="14650" width="0.7265625" style="72" customWidth="1"/>
    <col min="14651" max="14651" width="12.26953125" style="72" customWidth="1"/>
    <col min="14652" max="14653" width="0.7265625" style="72" customWidth="1"/>
    <col min="14654" max="14850" width="9.1796875" style="72"/>
    <col min="14851" max="14851" width="2.26953125" style="72" customWidth="1"/>
    <col min="14852" max="14852" width="39.54296875" style="72" customWidth="1"/>
    <col min="14853" max="14853" width="4.54296875" style="72" customWidth="1"/>
    <col min="14854" max="14854" width="0.7265625" style="72" customWidth="1"/>
    <col min="14855" max="14855" width="12.26953125" style="72" customWidth="1"/>
    <col min="14856" max="14856" width="0.7265625" style="72" customWidth="1"/>
    <col min="14857" max="14857" width="12.26953125" style="72" customWidth="1"/>
    <col min="14858" max="14858" width="0.7265625" style="72" customWidth="1"/>
    <col min="14859" max="14859" width="12.26953125" style="72" customWidth="1"/>
    <col min="14860" max="14860" width="0.7265625" style="72" customWidth="1"/>
    <col min="14861" max="14861" width="12.26953125" style="72" customWidth="1"/>
    <col min="14862" max="14862" width="0.7265625" style="72" customWidth="1"/>
    <col min="14863" max="14863" width="12.26953125" style="72" customWidth="1"/>
    <col min="14864" max="14864" width="0.7265625" style="72" customWidth="1"/>
    <col min="14865" max="14865" width="12.26953125" style="72" customWidth="1"/>
    <col min="14866" max="14866" width="0.7265625" style="72" customWidth="1"/>
    <col min="14867" max="14867" width="12.26953125" style="72" customWidth="1"/>
    <col min="14868" max="14868" width="0.7265625" style="72" customWidth="1"/>
    <col min="14869" max="14869" width="12.26953125" style="72" customWidth="1"/>
    <col min="14870" max="14870" width="0.7265625" style="72" customWidth="1"/>
    <col min="14871" max="14871" width="12.26953125" style="72" customWidth="1"/>
    <col min="14872" max="14872" width="0.7265625" style="72" customWidth="1"/>
    <col min="14873" max="14873" width="12.26953125" style="72" customWidth="1"/>
    <col min="14874" max="14874" width="0.7265625" style="72" customWidth="1"/>
    <col min="14875" max="14875" width="12.26953125" style="72" customWidth="1"/>
    <col min="14876" max="14876" width="0.7265625" style="72" customWidth="1"/>
    <col min="14877" max="14877" width="12.26953125" style="72" customWidth="1"/>
    <col min="14878" max="14878" width="0.7265625" style="72" customWidth="1"/>
    <col min="14879" max="14879" width="12.26953125" style="72" customWidth="1"/>
    <col min="14880" max="14880" width="0.7265625" style="72" customWidth="1"/>
    <col min="14881" max="14881" width="12.26953125" style="72" customWidth="1"/>
    <col min="14882" max="14882" width="0.7265625" style="72" customWidth="1"/>
    <col min="14883" max="14883" width="12.26953125" style="72" customWidth="1"/>
    <col min="14884" max="14884" width="0.7265625" style="72" customWidth="1"/>
    <col min="14885" max="14885" width="12.26953125" style="72" customWidth="1"/>
    <col min="14886" max="14886" width="0.7265625" style="72" customWidth="1"/>
    <col min="14887" max="14887" width="12.26953125" style="72" customWidth="1"/>
    <col min="14888" max="14888" width="0.7265625" style="72" customWidth="1"/>
    <col min="14889" max="14889" width="12.26953125" style="72" customWidth="1"/>
    <col min="14890" max="14890" width="0.7265625" style="72" customWidth="1"/>
    <col min="14891" max="14891" width="12.26953125" style="72" customWidth="1"/>
    <col min="14892" max="14892" width="0.7265625" style="72" customWidth="1"/>
    <col min="14893" max="14893" width="12.26953125" style="72" customWidth="1"/>
    <col min="14894" max="14894" width="0.7265625" style="72" customWidth="1"/>
    <col min="14895" max="14895" width="12.26953125" style="72" customWidth="1"/>
    <col min="14896" max="14896" width="0.7265625" style="72" customWidth="1"/>
    <col min="14897" max="14897" width="12.26953125" style="72" customWidth="1"/>
    <col min="14898" max="14898" width="0.7265625" style="72" customWidth="1"/>
    <col min="14899" max="14899" width="12.26953125" style="72" customWidth="1"/>
    <col min="14900" max="14900" width="0.7265625" style="72" customWidth="1"/>
    <col min="14901" max="14901" width="12.26953125" style="72" customWidth="1"/>
    <col min="14902" max="14902" width="0.7265625" style="72" customWidth="1"/>
    <col min="14903" max="14903" width="12.26953125" style="72" customWidth="1"/>
    <col min="14904" max="14906" width="0.7265625" style="72" customWidth="1"/>
    <col min="14907" max="14907" width="12.26953125" style="72" customWidth="1"/>
    <col min="14908" max="14909" width="0.7265625" style="72" customWidth="1"/>
    <col min="14910" max="15106" width="9.1796875" style="72"/>
    <col min="15107" max="15107" width="2.26953125" style="72" customWidth="1"/>
    <col min="15108" max="15108" width="39.54296875" style="72" customWidth="1"/>
    <col min="15109" max="15109" width="4.54296875" style="72" customWidth="1"/>
    <col min="15110" max="15110" width="0.7265625" style="72" customWidth="1"/>
    <col min="15111" max="15111" width="12.26953125" style="72" customWidth="1"/>
    <col min="15112" max="15112" width="0.7265625" style="72" customWidth="1"/>
    <col min="15113" max="15113" width="12.26953125" style="72" customWidth="1"/>
    <col min="15114" max="15114" width="0.7265625" style="72" customWidth="1"/>
    <col min="15115" max="15115" width="12.26953125" style="72" customWidth="1"/>
    <col min="15116" max="15116" width="0.7265625" style="72" customWidth="1"/>
    <col min="15117" max="15117" width="12.26953125" style="72" customWidth="1"/>
    <col min="15118" max="15118" width="0.7265625" style="72" customWidth="1"/>
    <col min="15119" max="15119" width="12.26953125" style="72" customWidth="1"/>
    <col min="15120" max="15120" width="0.7265625" style="72" customWidth="1"/>
    <col min="15121" max="15121" width="12.26953125" style="72" customWidth="1"/>
    <col min="15122" max="15122" width="0.7265625" style="72" customWidth="1"/>
    <col min="15123" max="15123" width="12.26953125" style="72" customWidth="1"/>
    <col min="15124" max="15124" width="0.7265625" style="72" customWidth="1"/>
    <col min="15125" max="15125" width="12.26953125" style="72" customWidth="1"/>
    <col min="15126" max="15126" width="0.7265625" style="72" customWidth="1"/>
    <col min="15127" max="15127" width="12.26953125" style="72" customWidth="1"/>
    <col min="15128" max="15128" width="0.7265625" style="72" customWidth="1"/>
    <col min="15129" max="15129" width="12.26953125" style="72" customWidth="1"/>
    <col min="15130" max="15130" width="0.7265625" style="72" customWidth="1"/>
    <col min="15131" max="15131" width="12.26953125" style="72" customWidth="1"/>
    <col min="15132" max="15132" width="0.7265625" style="72" customWidth="1"/>
    <col min="15133" max="15133" width="12.26953125" style="72" customWidth="1"/>
    <col min="15134" max="15134" width="0.7265625" style="72" customWidth="1"/>
    <col min="15135" max="15135" width="12.26953125" style="72" customWidth="1"/>
    <col min="15136" max="15136" width="0.7265625" style="72" customWidth="1"/>
    <col min="15137" max="15137" width="12.26953125" style="72" customWidth="1"/>
    <col min="15138" max="15138" width="0.7265625" style="72" customWidth="1"/>
    <col min="15139" max="15139" width="12.26953125" style="72" customWidth="1"/>
    <col min="15140" max="15140" width="0.7265625" style="72" customWidth="1"/>
    <col min="15141" max="15141" width="12.26953125" style="72" customWidth="1"/>
    <col min="15142" max="15142" width="0.7265625" style="72" customWidth="1"/>
    <col min="15143" max="15143" width="12.26953125" style="72" customWidth="1"/>
    <col min="15144" max="15144" width="0.7265625" style="72" customWidth="1"/>
    <col min="15145" max="15145" width="12.26953125" style="72" customWidth="1"/>
    <col min="15146" max="15146" width="0.7265625" style="72" customWidth="1"/>
    <col min="15147" max="15147" width="12.26953125" style="72" customWidth="1"/>
    <col min="15148" max="15148" width="0.7265625" style="72" customWidth="1"/>
    <col min="15149" max="15149" width="12.26953125" style="72" customWidth="1"/>
    <col min="15150" max="15150" width="0.7265625" style="72" customWidth="1"/>
    <col min="15151" max="15151" width="12.26953125" style="72" customWidth="1"/>
    <col min="15152" max="15152" width="0.7265625" style="72" customWidth="1"/>
    <col min="15153" max="15153" width="12.26953125" style="72" customWidth="1"/>
    <col min="15154" max="15154" width="0.7265625" style="72" customWidth="1"/>
    <col min="15155" max="15155" width="12.26953125" style="72" customWidth="1"/>
    <col min="15156" max="15156" width="0.7265625" style="72" customWidth="1"/>
    <col min="15157" max="15157" width="12.26953125" style="72" customWidth="1"/>
    <col min="15158" max="15158" width="0.7265625" style="72" customWidth="1"/>
    <col min="15159" max="15159" width="12.26953125" style="72" customWidth="1"/>
    <col min="15160" max="15162" width="0.7265625" style="72" customWidth="1"/>
    <col min="15163" max="15163" width="12.26953125" style="72" customWidth="1"/>
    <col min="15164" max="15165" width="0.7265625" style="72" customWidth="1"/>
    <col min="15166" max="15362" width="9.1796875" style="72"/>
    <col min="15363" max="15363" width="2.26953125" style="72" customWidth="1"/>
    <col min="15364" max="15364" width="39.54296875" style="72" customWidth="1"/>
    <col min="15365" max="15365" width="4.54296875" style="72" customWidth="1"/>
    <col min="15366" max="15366" width="0.7265625" style="72" customWidth="1"/>
    <col min="15367" max="15367" width="12.26953125" style="72" customWidth="1"/>
    <col min="15368" max="15368" width="0.7265625" style="72" customWidth="1"/>
    <col min="15369" max="15369" width="12.26953125" style="72" customWidth="1"/>
    <col min="15370" max="15370" width="0.7265625" style="72" customWidth="1"/>
    <col min="15371" max="15371" width="12.26953125" style="72" customWidth="1"/>
    <col min="15372" max="15372" width="0.7265625" style="72" customWidth="1"/>
    <col min="15373" max="15373" width="12.26953125" style="72" customWidth="1"/>
    <col min="15374" max="15374" width="0.7265625" style="72" customWidth="1"/>
    <col min="15375" max="15375" width="12.26953125" style="72" customWidth="1"/>
    <col min="15376" max="15376" width="0.7265625" style="72" customWidth="1"/>
    <col min="15377" max="15377" width="12.26953125" style="72" customWidth="1"/>
    <col min="15378" max="15378" width="0.7265625" style="72" customWidth="1"/>
    <col min="15379" max="15379" width="12.26953125" style="72" customWidth="1"/>
    <col min="15380" max="15380" width="0.7265625" style="72" customWidth="1"/>
    <col min="15381" max="15381" width="12.26953125" style="72" customWidth="1"/>
    <col min="15382" max="15382" width="0.7265625" style="72" customWidth="1"/>
    <col min="15383" max="15383" width="12.26953125" style="72" customWidth="1"/>
    <col min="15384" max="15384" width="0.7265625" style="72" customWidth="1"/>
    <col min="15385" max="15385" width="12.26953125" style="72" customWidth="1"/>
    <col min="15386" max="15386" width="0.7265625" style="72" customWidth="1"/>
    <col min="15387" max="15387" width="12.26953125" style="72" customWidth="1"/>
    <col min="15388" max="15388" width="0.7265625" style="72" customWidth="1"/>
    <col min="15389" max="15389" width="12.26953125" style="72" customWidth="1"/>
    <col min="15390" max="15390" width="0.7265625" style="72" customWidth="1"/>
    <col min="15391" max="15391" width="12.26953125" style="72" customWidth="1"/>
    <col min="15392" max="15392" width="0.7265625" style="72" customWidth="1"/>
    <col min="15393" max="15393" width="12.26953125" style="72" customWidth="1"/>
    <col min="15394" max="15394" width="0.7265625" style="72" customWidth="1"/>
    <col min="15395" max="15395" width="12.26953125" style="72" customWidth="1"/>
    <col min="15396" max="15396" width="0.7265625" style="72" customWidth="1"/>
    <col min="15397" max="15397" width="12.26953125" style="72" customWidth="1"/>
    <col min="15398" max="15398" width="0.7265625" style="72" customWidth="1"/>
    <col min="15399" max="15399" width="12.26953125" style="72" customWidth="1"/>
    <col min="15400" max="15400" width="0.7265625" style="72" customWidth="1"/>
    <col min="15401" max="15401" width="12.26953125" style="72" customWidth="1"/>
    <col min="15402" max="15402" width="0.7265625" style="72" customWidth="1"/>
    <col min="15403" max="15403" width="12.26953125" style="72" customWidth="1"/>
    <col min="15404" max="15404" width="0.7265625" style="72" customWidth="1"/>
    <col min="15405" max="15405" width="12.26953125" style="72" customWidth="1"/>
    <col min="15406" max="15406" width="0.7265625" style="72" customWidth="1"/>
    <col min="15407" max="15407" width="12.26953125" style="72" customWidth="1"/>
    <col min="15408" max="15408" width="0.7265625" style="72" customWidth="1"/>
    <col min="15409" max="15409" width="12.26953125" style="72" customWidth="1"/>
    <col min="15410" max="15410" width="0.7265625" style="72" customWidth="1"/>
    <col min="15411" max="15411" width="12.26953125" style="72" customWidth="1"/>
    <col min="15412" max="15412" width="0.7265625" style="72" customWidth="1"/>
    <col min="15413" max="15413" width="12.26953125" style="72" customWidth="1"/>
    <col min="15414" max="15414" width="0.7265625" style="72" customWidth="1"/>
    <col min="15415" max="15415" width="12.26953125" style="72" customWidth="1"/>
    <col min="15416" max="15418" width="0.7265625" style="72" customWidth="1"/>
    <col min="15419" max="15419" width="12.26953125" style="72" customWidth="1"/>
    <col min="15420" max="15421" width="0.7265625" style="72" customWidth="1"/>
    <col min="15422" max="15618" width="9.1796875" style="72"/>
    <col min="15619" max="15619" width="2.26953125" style="72" customWidth="1"/>
    <col min="15620" max="15620" width="39.54296875" style="72" customWidth="1"/>
    <col min="15621" max="15621" width="4.54296875" style="72" customWidth="1"/>
    <col min="15622" max="15622" width="0.7265625" style="72" customWidth="1"/>
    <col min="15623" max="15623" width="12.26953125" style="72" customWidth="1"/>
    <col min="15624" max="15624" width="0.7265625" style="72" customWidth="1"/>
    <col min="15625" max="15625" width="12.26953125" style="72" customWidth="1"/>
    <col min="15626" max="15626" width="0.7265625" style="72" customWidth="1"/>
    <col min="15627" max="15627" width="12.26953125" style="72" customWidth="1"/>
    <col min="15628" max="15628" width="0.7265625" style="72" customWidth="1"/>
    <col min="15629" max="15629" width="12.26953125" style="72" customWidth="1"/>
    <col min="15630" max="15630" width="0.7265625" style="72" customWidth="1"/>
    <col min="15631" max="15631" width="12.26953125" style="72" customWidth="1"/>
    <col min="15632" max="15632" width="0.7265625" style="72" customWidth="1"/>
    <col min="15633" max="15633" width="12.26953125" style="72" customWidth="1"/>
    <col min="15634" max="15634" width="0.7265625" style="72" customWidth="1"/>
    <col min="15635" max="15635" width="12.26953125" style="72" customWidth="1"/>
    <col min="15636" max="15636" width="0.7265625" style="72" customWidth="1"/>
    <col min="15637" max="15637" width="12.26953125" style="72" customWidth="1"/>
    <col min="15638" max="15638" width="0.7265625" style="72" customWidth="1"/>
    <col min="15639" max="15639" width="12.26953125" style="72" customWidth="1"/>
    <col min="15640" max="15640" width="0.7265625" style="72" customWidth="1"/>
    <col min="15641" max="15641" width="12.26953125" style="72" customWidth="1"/>
    <col min="15642" max="15642" width="0.7265625" style="72" customWidth="1"/>
    <col min="15643" max="15643" width="12.26953125" style="72" customWidth="1"/>
    <col min="15644" max="15644" width="0.7265625" style="72" customWidth="1"/>
    <col min="15645" max="15645" width="12.26953125" style="72" customWidth="1"/>
    <col min="15646" max="15646" width="0.7265625" style="72" customWidth="1"/>
    <col min="15647" max="15647" width="12.26953125" style="72" customWidth="1"/>
    <col min="15648" max="15648" width="0.7265625" style="72" customWidth="1"/>
    <col min="15649" max="15649" width="12.26953125" style="72" customWidth="1"/>
    <col min="15650" max="15650" width="0.7265625" style="72" customWidth="1"/>
    <col min="15651" max="15651" width="12.26953125" style="72" customWidth="1"/>
    <col min="15652" max="15652" width="0.7265625" style="72" customWidth="1"/>
    <col min="15653" max="15653" width="12.26953125" style="72" customWidth="1"/>
    <col min="15654" max="15654" width="0.7265625" style="72" customWidth="1"/>
    <col min="15655" max="15655" width="12.26953125" style="72" customWidth="1"/>
    <col min="15656" max="15656" width="0.7265625" style="72" customWidth="1"/>
    <col min="15657" max="15657" width="12.26953125" style="72" customWidth="1"/>
    <col min="15658" max="15658" width="0.7265625" style="72" customWidth="1"/>
    <col min="15659" max="15659" width="12.26953125" style="72" customWidth="1"/>
    <col min="15660" max="15660" width="0.7265625" style="72" customWidth="1"/>
    <col min="15661" max="15661" width="12.26953125" style="72" customWidth="1"/>
    <col min="15662" max="15662" width="0.7265625" style="72" customWidth="1"/>
    <col min="15663" max="15663" width="12.26953125" style="72" customWidth="1"/>
    <col min="15664" max="15664" width="0.7265625" style="72" customWidth="1"/>
    <col min="15665" max="15665" width="12.26953125" style="72" customWidth="1"/>
    <col min="15666" max="15666" width="0.7265625" style="72" customWidth="1"/>
    <col min="15667" max="15667" width="12.26953125" style="72" customWidth="1"/>
    <col min="15668" max="15668" width="0.7265625" style="72" customWidth="1"/>
    <col min="15669" max="15669" width="12.26953125" style="72" customWidth="1"/>
    <col min="15670" max="15670" width="0.7265625" style="72" customWidth="1"/>
    <col min="15671" max="15671" width="12.26953125" style="72" customWidth="1"/>
    <col min="15672" max="15674" width="0.7265625" style="72" customWidth="1"/>
    <col min="15675" max="15675" width="12.26953125" style="72" customWidth="1"/>
    <col min="15676" max="15677" width="0.7265625" style="72" customWidth="1"/>
    <col min="15678" max="15874" width="9.1796875" style="72"/>
    <col min="15875" max="15875" width="2.26953125" style="72" customWidth="1"/>
    <col min="15876" max="15876" width="39.54296875" style="72" customWidth="1"/>
    <col min="15877" max="15877" width="4.54296875" style="72" customWidth="1"/>
    <col min="15878" max="15878" width="0.7265625" style="72" customWidth="1"/>
    <col min="15879" max="15879" width="12.26953125" style="72" customWidth="1"/>
    <col min="15880" max="15880" width="0.7265625" style="72" customWidth="1"/>
    <col min="15881" max="15881" width="12.26953125" style="72" customWidth="1"/>
    <col min="15882" max="15882" width="0.7265625" style="72" customWidth="1"/>
    <col min="15883" max="15883" width="12.26953125" style="72" customWidth="1"/>
    <col min="15884" max="15884" width="0.7265625" style="72" customWidth="1"/>
    <col min="15885" max="15885" width="12.26953125" style="72" customWidth="1"/>
    <col min="15886" max="15886" width="0.7265625" style="72" customWidth="1"/>
    <col min="15887" max="15887" width="12.26953125" style="72" customWidth="1"/>
    <col min="15888" max="15888" width="0.7265625" style="72" customWidth="1"/>
    <col min="15889" max="15889" width="12.26953125" style="72" customWidth="1"/>
    <col min="15890" max="15890" width="0.7265625" style="72" customWidth="1"/>
    <col min="15891" max="15891" width="12.26953125" style="72" customWidth="1"/>
    <col min="15892" max="15892" width="0.7265625" style="72" customWidth="1"/>
    <col min="15893" max="15893" width="12.26953125" style="72" customWidth="1"/>
    <col min="15894" max="15894" width="0.7265625" style="72" customWidth="1"/>
    <col min="15895" max="15895" width="12.26953125" style="72" customWidth="1"/>
    <col min="15896" max="15896" width="0.7265625" style="72" customWidth="1"/>
    <col min="15897" max="15897" width="12.26953125" style="72" customWidth="1"/>
    <col min="15898" max="15898" width="0.7265625" style="72" customWidth="1"/>
    <col min="15899" max="15899" width="12.26953125" style="72" customWidth="1"/>
    <col min="15900" max="15900" width="0.7265625" style="72" customWidth="1"/>
    <col min="15901" max="15901" width="12.26953125" style="72" customWidth="1"/>
    <col min="15902" max="15902" width="0.7265625" style="72" customWidth="1"/>
    <col min="15903" max="15903" width="12.26953125" style="72" customWidth="1"/>
    <col min="15904" max="15904" width="0.7265625" style="72" customWidth="1"/>
    <col min="15905" max="15905" width="12.26953125" style="72" customWidth="1"/>
    <col min="15906" max="15906" width="0.7265625" style="72" customWidth="1"/>
    <col min="15907" max="15907" width="12.26953125" style="72" customWidth="1"/>
    <col min="15908" max="15908" width="0.7265625" style="72" customWidth="1"/>
    <col min="15909" max="15909" width="12.26953125" style="72" customWidth="1"/>
    <col min="15910" max="15910" width="0.7265625" style="72" customWidth="1"/>
    <col min="15911" max="15911" width="12.26953125" style="72" customWidth="1"/>
    <col min="15912" max="15912" width="0.7265625" style="72" customWidth="1"/>
    <col min="15913" max="15913" width="12.26953125" style="72" customWidth="1"/>
    <col min="15914" max="15914" width="0.7265625" style="72" customWidth="1"/>
    <col min="15915" max="15915" width="12.26953125" style="72" customWidth="1"/>
    <col min="15916" max="15916" width="0.7265625" style="72" customWidth="1"/>
    <col min="15917" max="15917" width="12.26953125" style="72" customWidth="1"/>
    <col min="15918" max="15918" width="0.7265625" style="72" customWidth="1"/>
    <col min="15919" max="15919" width="12.26953125" style="72" customWidth="1"/>
    <col min="15920" max="15920" width="0.7265625" style="72" customWidth="1"/>
    <col min="15921" max="15921" width="12.26953125" style="72" customWidth="1"/>
    <col min="15922" max="15922" width="0.7265625" style="72" customWidth="1"/>
    <col min="15923" max="15923" width="12.26953125" style="72" customWidth="1"/>
    <col min="15924" max="15924" width="0.7265625" style="72" customWidth="1"/>
    <col min="15925" max="15925" width="12.26953125" style="72" customWidth="1"/>
    <col min="15926" max="15926" width="0.7265625" style="72" customWidth="1"/>
    <col min="15927" max="15927" width="12.26953125" style="72" customWidth="1"/>
    <col min="15928" max="15930" width="0.7265625" style="72" customWidth="1"/>
    <col min="15931" max="15931" width="12.26953125" style="72" customWidth="1"/>
    <col min="15932" max="15933" width="0.7265625" style="72" customWidth="1"/>
    <col min="15934" max="16130" width="9.1796875" style="72"/>
    <col min="16131" max="16131" width="2.26953125" style="72" customWidth="1"/>
    <col min="16132" max="16132" width="39.54296875" style="72" customWidth="1"/>
    <col min="16133" max="16133" width="4.54296875" style="72" customWidth="1"/>
    <col min="16134" max="16134" width="0.7265625" style="72" customWidth="1"/>
    <col min="16135" max="16135" width="12.26953125" style="72" customWidth="1"/>
    <col min="16136" max="16136" width="0.7265625" style="72" customWidth="1"/>
    <col min="16137" max="16137" width="12.26953125" style="72" customWidth="1"/>
    <col min="16138" max="16138" width="0.7265625" style="72" customWidth="1"/>
    <col min="16139" max="16139" width="12.26953125" style="72" customWidth="1"/>
    <col min="16140" max="16140" width="0.7265625" style="72" customWidth="1"/>
    <col min="16141" max="16141" width="12.26953125" style="72" customWidth="1"/>
    <col min="16142" max="16142" width="0.7265625" style="72" customWidth="1"/>
    <col min="16143" max="16143" width="12.26953125" style="72" customWidth="1"/>
    <col min="16144" max="16144" width="0.7265625" style="72" customWidth="1"/>
    <col min="16145" max="16145" width="12.26953125" style="72" customWidth="1"/>
    <col min="16146" max="16146" width="0.7265625" style="72" customWidth="1"/>
    <col min="16147" max="16147" width="12.26953125" style="72" customWidth="1"/>
    <col min="16148" max="16148" width="0.7265625" style="72" customWidth="1"/>
    <col min="16149" max="16149" width="12.26953125" style="72" customWidth="1"/>
    <col min="16150" max="16150" width="0.7265625" style="72" customWidth="1"/>
    <col min="16151" max="16151" width="12.26953125" style="72" customWidth="1"/>
    <col min="16152" max="16152" width="0.7265625" style="72" customWidth="1"/>
    <col min="16153" max="16153" width="12.26953125" style="72" customWidth="1"/>
    <col min="16154" max="16154" width="0.7265625" style="72" customWidth="1"/>
    <col min="16155" max="16155" width="12.26953125" style="72" customWidth="1"/>
    <col min="16156" max="16156" width="0.7265625" style="72" customWidth="1"/>
    <col min="16157" max="16157" width="12.26953125" style="72" customWidth="1"/>
    <col min="16158" max="16158" width="0.7265625" style="72" customWidth="1"/>
    <col min="16159" max="16159" width="12.26953125" style="72" customWidth="1"/>
    <col min="16160" max="16160" width="0.7265625" style="72" customWidth="1"/>
    <col min="16161" max="16161" width="12.26953125" style="72" customWidth="1"/>
    <col min="16162" max="16162" width="0.7265625" style="72" customWidth="1"/>
    <col min="16163" max="16163" width="12.26953125" style="72" customWidth="1"/>
    <col min="16164" max="16164" width="0.7265625" style="72" customWidth="1"/>
    <col min="16165" max="16165" width="12.26953125" style="72" customWidth="1"/>
    <col min="16166" max="16166" width="0.7265625" style="72" customWidth="1"/>
    <col min="16167" max="16167" width="12.26953125" style="72" customWidth="1"/>
    <col min="16168" max="16168" width="0.7265625" style="72" customWidth="1"/>
    <col min="16169" max="16169" width="12.26953125" style="72" customWidth="1"/>
    <col min="16170" max="16170" width="0.7265625" style="72" customWidth="1"/>
    <col min="16171" max="16171" width="12.26953125" style="72" customWidth="1"/>
    <col min="16172" max="16172" width="0.7265625" style="72" customWidth="1"/>
    <col min="16173" max="16173" width="12.26953125" style="72" customWidth="1"/>
    <col min="16174" max="16174" width="0.7265625" style="72" customWidth="1"/>
    <col min="16175" max="16175" width="12.26953125" style="72" customWidth="1"/>
    <col min="16176" max="16176" width="0.7265625" style="72" customWidth="1"/>
    <col min="16177" max="16177" width="12.26953125" style="72" customWidth="1"/>
    <col min="16178" max="16178" width="0.7265625" style="72" customWidth="1"/>
    <col min="16179" max="16179" width="12.26953125" style="72" customWidth="1"/>
    <col min="16180" max="16180" width="0.7265625" style="72" customWidth="1"/>
    <col min="16181" max="16181" width="12.26953125" style="72" customWidth="1"/>
    <col min="16182" max="16182" width="0.7265625" style="72" customWidth="1"/>
    <col min="16183" max="16183" width="12.26953125" style="72" customWidth="1"/>
    <col min="16184" max="16186" width="0.7265625" style="72" customWidth="1"/>
    <col min="16187" max="16187" width="12.26953125" style="72" customWidth="1"/>
    <col min="16188" max="16189" width="0.7265625" style="72" customWidth="1"/>
    <col min="16190" max="16384" width="9.1796875" style="72"/>
  </cols>
  <sheetData>
    <row r="1" spans="1:59" x14ac:dyDescent="0.3">
      <c r="A1" s="72" t="s">
        <v>39</v>
      </c>
      <c r="B1" s="73" t="s">
        <v>2396</v>
      </c>
      <c r="C1" s="72"/>
      <c r="D1" s="72"/>
      <c r="E1" s="72"/>
      <c r="F1" s="72"/>
      <c r="G1" s="72"/>
      <c r="Y1" s="72"/>
    </row>
    <row r="2" spans="1:59" ht="13.5" thickBot="1" x14ac:dyDescent="0.35">
      <c r="A2" s="72"/>
      <c r="C2" s="72"/>
      <c r="D2" s="72"/>
      <c r="E2" s="72"/>
      <c r="F2" s="72"/>
      <c r="G2" s="72"/>
      <c r="Q2" s="73"/>
      <c r="Y2" s="72"/>
    </row>
    <row r="3" spans="1:59" ht="13.5" thickBot="1" x14ac:dyDescent="0.35">
      <c r="A3" s="72"/>
      <c r="B3" s="75" t="s">
        <v>2451</v>
      </c>
      <c r="C3" s="72"/>
      <c r="D3" s="72"/>
      <c r="E3" s="72"/>
      <c r="F3" s="72"/>
      <c r="G3" s="72"/>
      <c r="Q3" s="73"/>
    </row>
    <row r="4" spans="1:59" x14ac:dyDescent="0.3">
      <c r="A4" s="72"/>
      <c r="B4" s="72"/>
      <c r="C4" s="72"/>
      <c r="D4" s="72"/>
      <c r="E4" s="72"/>
      <c r="F4" s="72"/>
      <c r="G4" s="72"/>
      <c r="M4" s="73"/>
      <c r="N4" s="73"/>
      <c r="Q4" s="76"/>
      <c r="AA4" s="72"/>
      <c r="AE4" s="73"/>
      <c r="AG4" s="73"/>
    </row>
    <row r="5" spans="1:59" x14ac:dyDescent="0.3">
      <c r="A5" s="72"/>
      <c r="B5" s="72"/>
      <c r="C5" s="72"/>
      <c r="D5" s="72"/>
      <c r="E5" s="72"/>
      <c r="F5" s="72"/>
      <c r="G5" s="72"/>
      <c r="M5" s="73"/>
      <c r="N5" s="73"/>
      <c r="O5" s="73"/>
      <c r="W5" s="73"/>
      <c r="Y5" s="73"/>
      <c r="AA5" s="72"/>
      <c r="AE5" s="73"/>
      <c r="AG5" s="73"/>
    </row>
    <row r="6" spans="1:59" x14ac:dyDescent="0.3">
      <c r="A6" s="72"/>
      <c r="B6" s="72"/>
      <c r="C6" s="72"/>
      <c r="D6" s="72"/>
      <c r="E6" s="72"/>
      <c r="F6" s="72"/>
      <c r="G6" s="73"/>
      <c r="I6" s="73"/>
      <c r="K6" s="73"/>
      <c r="M6" s="73"/>
      <c r="N6" s="73"/>
      <c r="O6" s="73"/>
      <c r="S6" s="73"/>
      <c r="U6" s="73"/>
      <c r="AA6" s="73"/>
      <c r="AC6" s="73"/>
      <c r="AE6" s="73"/>
      <c r="AG6" s="73"/>
    </row>
    <row r="7" spans="1:59" x14ac:dyDescent="0.3">
      <c r="A7" s="72"/>
      <c r="B7" s="72"/>
      <c r="C7" s="72"/>
      <c r="D7" s="73"/>
      <c r="E7" s="73" t="s">
        <v>2398</v>
      </c>
      <c r="F7" s="72"/>
      <c r="G7" s="73" t="s">
        <v>2399</v>
      </c>
      <c r="I7" s="73" t="s">
        <v>2399</v>
      </c>
      <c r="K7" s="73" t="s">
        <v>2399</v>
      </c>
      <c r="M7" s="73" t="s">
        <v>2399</v>
      </c>
      <c r="N7" s="73"/>
      <c r="O7" s="73" t="s">
        <v>2399</v>
      </c>
      <c r="Q7" s="73" t="s">
        <v>2399</v>
      </c>
      <c r="S7" s="73" t="s">
        <v>2399</v>
      </c>
      <c r="U7" s="73" t="s">
        <v>2399</v>
      </c>
      <c r="W7" s="73" t="s">
        <v>2399</v>
      </c>
      <c r="Y7" s="73" t="s">
        <v>2399</v>
      </c>
      <c r="AA7" s="73" t="s">
        <v>2399</v>
      </c>
      <c r="AC7" s="73" t="s">
        <v>2399</v>
      </c>
      <c r="AE7" s="73" t="s">
        <v>2399</v>
      </c>
      <c r="AG7" s="73" t="s">
        <v>2399</v>
      </c>
      <c r="AI7" s="73" t="s">
        <v>2399</v>
      </c>
      <c r="AK7" s="73" t="s">
        <v>2399</v>
      </c>
      <c r="AM7" s="73" t="s">
        <v>2399</v>
      </c>
      <c r="AO7" s="73" t="s">
        <v>2399</v>
      </c>
      <c r="AQ7" s="73" t="s">
        <v>2399</v>
      </c>
      <c r="AS7" s="73" t="s">
        <v>2399</v>
      </c>
      <c r="AU7" s="73" t="s">
        <v>2399</v>
      </c>
      <c r="AW7" s="73" t="s">
        <v>2399</v>
      </c>
      <c r="AY7" s="73" t="s">
        <v>2399</v>
      </c>
      <c r="BA7" s="73" t="s">
        <v>2399</v>
      </c>
      <c r="BG7" s="73" t="s">
        <v>2400</v>
      </c>
    </row>
    <row r="8" spans="1:59" x14ac:dyDescent="0.3">
      <c r="A8" s="72"/>
      <c r="B8" s="77" t="s">
        <v>2401</v>
      </c>
      <c r="C8" s="78"/>
      <c r="D8" s="73"/>
      <c r="E8" s="79">
        <v>2001</v>
      </c>
      <c r="F8" s="72"/>
      <c r="G8" s="79">
        <v>2002</v>
      </c>
      <c r="I8" s="79">
        <v>2003</v>
      </c>
      <c r="K8" s="79">
        <v>2004</v>
      </c>
      <c r="M8" s="79">
        <v>2005</v>
      </c>
      <c r="N8" s="79"/>
      <c r="O8" s="79">
        <v>2006</v>
      </c>
      <c r="Q8" s="79">
        <v>2007</v>
      </c>
      <c r="S8" s="79">
        <v>2008</v>
      </c>
      <c r="U8" s="79">
        <v>2009</v>
      </c>
      <c r="W8" s="79">
        <v>2010</v>
      </c>
      <c r="Y8" s="79">
        <v>2011</v>
      </c>
      <c r="AA8" s="79">
        <v>2012</v>
      </c>
      <c r="AC8" s="79">
        <v>2013</v>
      </c>
      <c r="AD8" s="80"/>
      <c r="AE8" s="79">
        <v>2014</v>
      </c>
      <c r="AG8" s="79">
        <v>2015</v>
      </c>
      <c r="AI8" s="79">
        <v>2016</v>
      </c>
      <c r="AK8" s="79">
        <v>2017</v>
      </c>
      <c r="AM8" s="79">
        <v>2018</v>
      </c>
      <c r="AO8" s="79">
        <v>2019</v>
      </c>
      <c r="AQ8" s="79">
        <v>2020</v>
      </c>
      <c r="AS8" s="79">
        <v>2021</v>
      </c>
      <c r="AU8" s="79">
        <v>2022</v>
      </c>
      <c r="AW8" s="79">
        <v>2023</v>
      </c>
      <c r="AY8" s="79">
        <v>2024</v>
      </c>
      <c r="BA8" s="79">
        <v>2025</v>
      </c>
      <c r="BG8" s="73"/>
    </row>
    <row r="9" spans="1:59" x14ac:dyDescent="0.3">
      <c r="A9" s="72"/>
      <c r="B9" s="81" t="s">
        <v>3052</v>
      </c>
      <c r="C9" s="78"/>
      <c r="D9" s="73"/>
      <c r="E9" s="82" t="s">
        <v>2452</v>
      </c>
      <c r="F9" s="72"/>
      <c r="G9" s="82" t="s">
        <v>2452</v>
      </c>
      <c r="I9" s="82" t="s">
        <v>2452</v>
      </c>
      <c r="K9" s="82" t="s">
        <v>2452</v>
      </c>
      <c r="M9" s="82" t="s">
        <v>2452</v>
      </c>
      <c r="N9" s="73"/>
      <c r="O9" s="82" t="s">
        <v>2452</v>
      </c>
      <c r="Q9" s="82" t="s">
        <v>2452</v>
      </c>
      <c r="S9" s="82" t="s">
        <v>2452</v>
      </c>
      <c r="U9" s="82" t="s">
        <v>2452</v>
      </c>
      <c r="W9" s="82" t="s">
        <v>2452</v>
      </c>
      <c r="Y9" s="82" t="s">
        <v>2452</v>
      </c>
      <c r="AA9" s="82" t="s">
        <v>2452</v>
      </c>
      <c r="AC9" s="82" t="s">
        <v>2452</v>
      </c>
      <c r="AE9" s="82" t="s">
        <v>2452</v>
      </c>
      <c r="AG9" s="82" t="s">
        <v>2452</v>
      </c>
      <c r="AI9" s="82" t="s">
        <v>2452</v>
      </c>
      <c r="AK9" s="82" t="s">
        <v>2452</v>
      </c>
      <c r="AM9" s="82" t="s">
        <v>2452</v>
      </c>
      <c r="AO9" s="82" t="s">
        <v>2452</v>
      </c>
      <c r="AQ9" s="82" t="s">
        <v>2452</v>
      </c>
      <c r="AS9" s="82" t="s">
        <v>2452</v>
      </c>
      <c r="AU9" s="82" t="s">
        <v>2452</v>
      </c>
      <c r="AW9" s="82" t="s">
        <v>2452</v>
      </c>
      <c r="AY9" s="82" t="s">
        <v>2452</v>
      </c>
      <c r="BA9" s="82" t="s">
        <v>2452</v>
      </c>
      <c r="BG9" s="82"/>
    </row>
    <row r="10" spans="1:59" x14ac:dyDescent="0.3">
      <c r="A10" s="72"/>
      <c r="B10" s="83"/>
      <c r="C10" s="72"/>
      <c r="D10" s="72"/>
      <c r="E10" s="84"/>
      <c r="F10" s="72"/>
      <c r="G10" s="84"/>
      <c r="I10" s="84"/>
      <c r="K10" s="84"/>
      <c r="M10" s="84"/>
      <c r="N10" s="84"/>
      <c r="O10" s="84"/>
      <c r="Q10" s="84"/>
      <c r="S10" s="84"/>
      <c r="U10" s="84"/>
      <c r="W10" s="84"/>
      <c r="Y10" s="84"/>
      <c r="AA10" s="84"/>
      <c r="AC10" s="84"/>
      <c r="AE10" s="84"/>
      <c r="AG10" s="84"/>
      <c r="AI10" s="84"/>
      <c r="AK10" s="84"/>
      <c r="AM10" s="84"/>
      <c r="AO10" s="84"/>
      <c r="AQ10" s="84"/>
      <c r="AS10" s="84"/>
      <c r="AU10" s="84"/>
      <c r="AW10" s="84"/>
      <c r="AY10" s="84"/>
      <c r="BA10" s="84"/>
      <c r="BG10" s="84"/>
    </row>
    <row r="11" spans="1:59" x14ac:dyDescent="0.3">
      <c r="A11" s="72"/>
      <c r="B11" s="85" t="s">
        <v>2402</v>
      </c>
      <c r="C11" s="72"/>
      <c r="D11" s="86"/>
      <c r="E11" s="87">
        <v>37072</v>
      </c>
      <c r="F11" s="87"/>
      <c r="G11" s="87">
        <v>37437</v>
      </c>
      <c r="H11" s="88"/>
      <c r="I11" s="87">
        <v>37802</v>
      </c>
      <c r="J11" s="88"/>
      <c r="K11" s="87">
        <v>38168</v>
      </c>
      <c r="L11" s="88"/>
      <c r="M11" s="87">
        <v>38533</v>
      </c>
      <c r="N11" s="87"/>
      <c r="O11" s="87">
        <v>38898</v>
      </c>
      <c r="P11" s="88"/>
      <c r="Q11" s="88">
        <v>39263</v>
      </c>
      <c r="R11" s="88">
        <v>39263</v>
      </c>
      <c r="S11" s="87">
        <v>39629</v>
      </c>
      <c r="T11" s="88"/>
      <c r="U11" s="87">
        <v>39994</v>
      </c>
      <c r="V11" s="88"/>
      <c r="W11" s="87">
        <v>40359</v>
      </c>
      <c r="X11" s="88"/>
      <c r="Y11" s="87">
        <v>40724</v>
      </c>
      <c r="Z11" s="88"/>
      <c r="AA11" s="87">
        <v>41090</v>
      </c>
      <c r="AB11" s="88"/>
      <c r="AC11" s="87">
        <v>41455</v>
      </c>
      <c r="AD11" s="88"/>
      <c r="AE11" s="87">
        <v>41820</v>
      </c>
      <c r="AF11" s="89"/>
      <c r="AG11" s="87">
        <v>42185</v>
      </c>
      <c r="AI11" s="87">
        <v>42551</v>
      </c>
      <c r="AK11" s="87">
        <v>42916</v>
      </c>
      <c r="AM11" s="87">
        <v>43281</v>
      </c>
      <c r="AO11" s="87">
        <v>43646</v>
      </c>
      <c r="AQ11" s="87">
        <v>44012</v>
      </c>
      <c r="AS11" s="87">
        <v>44377</v>
      </c>
      <c r="AT11" s="87"/>
      <c r="AU11" s="87">
        <v>44742</v>
      </c>
      <c r="AV11" s="87"/>
      <c r="AW11" s="87">
        <v>45107</v>
      </c>
      <c r="AY11" s="87">
        <v>45473</v>
      </c>
      <c r="BA11" s="87">
        <v>45838</v>
      </c>
    </row>
    <row r="12" spans="1:59" x14ac:dyDescent="0.3">
      <c r="A12" s="72"/>
      <c r="B12" s="85" t="s">
        <v>2403</v>
      </c>
      <c r="C12" s="72"/>
      <c r="D12" s="86"/>
      <c r="E12" s="90">
        <v>0</v>
      </c>
      <c r="F12" s="72"/>
      <c r="G12" s="90">
        <v>0</v>
      </c>
      <c r="H12" s="72"/>
      <c r="I12" s="90">
        <v>0.3</v>
      </c>
      <c r="J12" s="72"/>
      <c r="K12" s="90">
        <v>0.3</v>
      </c>
      <c r="L12" s="72"/>
      <c r="M12" s="90">
        <v>0</v>
      </c>
      <c r="N12" s="72"/>
      <c r="O12" s="90">
        <v>0</v>
      </c>
      <c r="P12" s="72"/>
      <c r="Q12" s="90">
        <v>0</v>
      </c>
      <c r="R12" s="72"/>
      <c r="S12" s="90">
        <v>0.5</v>
      </c>
      <c r="T12" s="72"/>
      <c r="U12" s="90">
        <v>0.5</v>
      </c>
      <c r="V12" s="72"/>
      <c r="W12" s="90">
        <v>0.5</v>
      </c>
      <c r="X12" s="72"/>
      <c r="Y12" s="90">
        <v>1</v>
      </c>
      <c r="Z12" s="72"/>
      <c r="AA12" s="90">
        <v>0.5</v>
      </c>
      <c r="AB12" s="72"/>
      <c r="AC12" s="90">
        <v>0.5</v>
      </c>
      <c r="AD12" s="72"/>
      <c r="AE12" s="90">
        <v>0.5</v>
      </c>
      <c r="AF12" s="72"/>
      <c r="AG12" s="90">
        <v>0.5</v>
      </c>
      <c r="AI12" s="90">
        <v>0.5</v>
      </c>
      <c r="AK12" s="90">
        <v>0.5</v>
      </c>
      <c r="AM12" s="90">
        <v>0</v>
      </c>
      <c r="AO12" s="90">
        <v>0.4</v>
      </c>
      <c r="AQ12" s="90">
        <v>0</v>
      </c>
      <c r="AS12" s="90">
        <v>0</v>
      </c>
      <c r="AU12" s="90">
        <v>0</v>
      </c>
      <c r="AW12" s="90">
        <v>0</v>
      </c>
      <c r="AY12" s="90">
        <v>0</v>
      </c>
      <c r="BA12" s="90">
        <v>0</v>
      </c>
    </row>
    <row r="13" spans="1:59" x14ac:dyDescent="0.3">
      <c r="A13" s="72"/>
      <c r="B13" s="85" t="s">
        <v>2404</v>
      </c>
      <c r="C13" s="72"/>
      <c r="D13" s="86"/>
      <c r="E13" s="91" t="s">
        <v>2405</v>
      </c>
      <c r="F13" s="72"/>
      <c r="G13" s="91" t="s">
        <v>2405</v>
      </c>
      <c r="H13" s="72"/>
      <c r="I13" s="91" t="s">
        <v>2405</v>
      </c>
      <c r="J13" s="72"/>
      <c r="K13" s="91" t="s">
        <v>2405</v>
      </c>
      <c r="L13" s="72"/>
      <c r="M13" s="91" t="s">
        <v>2405</v>
      </c>
      <c r="N13" s="72"/>
      <c r="O13" s="91" t="s">
        <v>2405</v>
      </c>
      <c r="P13" s="72"/>
      <c r="Q13" s="91" t="s">
        <v>2405</v>
      </c>
      <c r="R13" s="72"/>
      <c r="S13" s="91" t="s">
        <v>2405</v>
      </c>
      <c r="T13" s="72"/>
      <c r="U13" s="91" t="s">
        <v>2405</v>
      </c>
      <c r="V13" s="72"/>
      <c r="W13" s="91" t="s">
        <v>2405</v>
      </c>
      <c r="X13" s="72"/>
      <c r="Y13" s="91" t="s">
        <v>2405</v>
      </c>
      <c r="Z13" s="72"/>
      <c r="AA13" s="91" t="s">
        <v>2405</v>
      </c>
      <c r="AB13" s="72"/>
      <c r="AC13" s="91" t="s">
        <v>2405</v>
      </c>
      <c r="AD13" s="72"/>
      <c r="AE13" s="91" t="s">
        <v>2405</v>
      </c>
      <c r="AF13" s="72"/>
      <c r="AG13" s="91" t="s">
        <v>2405</v>
      </c>
      <c r="AI13" s="91" t="s">
        <v>2405</v>
      </c>
      <c r="AK13" s="91" t="s">
        <v>2405</v>
      </c>
      <c r="AM13" s="91" t="s">
        <v>2405</v>
      </c>
      <c r="AO13" s="91" t="s">
        <v>2405</v>
      </c>
      <c r="AQ13" s="91" t="s">
        <v>2405</v>
      </c>
      <c r="AS13" s="91" t="s">
        <v>2405</v>
      </c>
      <c r="AU13" s="91" t="s">
        <v>2405</v>
      </c>
      <c r="AW13" s="91" t="s">
        <v>2405</v>
      </c>
      <c r="AY13" s="91" t="s">
        <v>2405</v>
      </c>
      <c r="BA13" s="91" t="s">
        <v>2405</v>
      </c>
    </row>
    <row r="14" spans="1:59" x14ac:dyDescent="0.3">
      <c r="A14" s="72"/>
      <c r="B14" s="72"/>
      <c r="C14" s="72"/>
      <c r="D14" s="72"/>
      <c r="E14" s="72"/>
      <c r="F14" s="72"/>
      <c r="G14" s="72"/>
      <c r="I14" s="72"/>
      <c r="K14" s="72"/>
      <c r="M14" s="130"/>
      <c r="N14" s="72"/>
      <c r="O14" s="72"/>
      <c r="Q14" s="72"/>
      <c r="S14" s="72"/>
      <c r="U14" s="72"/>
      <c r="W14" s="72"/>
      <c r="Y14" s="72"/>
      <c r="AA14" s="72"/>
      <c r="AC14" s="72"/>
      <c r="AE14" s="72"/>
      <c r="AG14" s="72"/>
      <c r="AI14" s="72"/>
      <c r="AK14" s="72"/>
      <c r="AM14" s="72"/>
      <c r="AO14" s="72"/>
      <c r="AQ14" s="72"/>
      <c r="AS14" s="72"/>
      <c r="AU14" s="72"/>
      <c r="AW14" s="72"/>
      <c r="AY14" s="72"/>
      <c r="BA14" s="72"/>
    </row>
    <row r="15" spans="1:59" x14ac:dyDescent="0.3">
      <c r="A15" s="72"/>
      <c r="B15" s="72"/>
      <c r="C15" s="72"/>
      <c r="D15" s="72"/>
      <c r="E15" s="131" t="s">
        <v>39</v>
      </c>
      <c r="F15" s="72"/>
      <c r="G15" s="131" t="s">
        <v>39</v>
      </c>
      <c r="I15" s="131" t="s">
        <v>39</v>
      </c>
      <c r="K15" s="131" t="s">
        <v>39</v>
      </c>
      <c r="M15" s="131" t="s">
        <v>39</v>
      </c>
      <c r="N15" s="72"/>
      <c r="O15" s="131" t="s">
        <v>39</v>
      </c>
      <c r="Q15" s="131" t="s">
        <v>39</v>
      </c>
      <c r="S15" s="131" t="s">
        <v>39</v>
      </c>
      <c r="U15" s="131" t="s">
        <v>39</v>
      </c>
      <c r="W15" s="131" t="s">
        <v>39</v>
      </c>
      <c r="Y15" s="131" t="s">
        <v>39</v>
      </c>
      <c r="Z15" s="74" t="s">
        <v>39</v>
      </c>
      <c r="AA15" s="131" t="s">
        <v>39</v>
      </c>
      <c r="AB15" s="74" t="s">
        <v>39</v>
      </c>
      <c r="AC15" s="131" t="s">
        <v>39</v>
      </c>
      <c r="AD15" s="74" t="s">
        <v>39</v>
      </c>
      <c r="AE15" s="131" t="s">
        <v>39</v>
      </c>
      <c r="AF15" s="74" t="s">
        <v>39</v>
      </c>
      <c r="AG15" s="131" t="s">
        <v>39</v>
      </c>
      <c r="AH15" s="74" t="s">
        <v>39</v>
      </c>
      <c r="AI15" s="131" t="s">
        <v>39</v>
      </c>
      <c r="AK15" s="131" t="s">
        <v>39</v>
      </c>
      <c r="AM15" s="131" t="s">
        <v>39</v>
      </c>
      <c r="AO15" s="131" t="s">
        <v>39</v>
      </c>
      <c r="AQ15" s="131" t="s">
        <v>39</v>
      </c>
      <c r="AS15" s="131" t="s">
        <v>39</v>
      </c>
      <c r="AU15" s="131" t="s">
        <v>39</v>
      </c>
      <c r="AW15" s="131" t="s">
        <v>39</v>
      </c>
      <c r="AY15" s="131" t="s">
        <v>39</v>
      </c>
      <c r="BA15" s="131" t="s">
        <v>39</v>
      </c>
    </row>
    <row r="16" spans="1:59" x14ac:dyDescent="0.3">
      <c r="A16" s="72"/>
      <c r="B16" s="85" t="s">
        <v>2406</v>
      </c>
      <c r="C16" s="72"/>
      <c r="D16" s="93"/>
      <c r="E16" s="94">
        <v>510665.11</v>
      </c>
      <c r="F16" s="94">
        <v>0</v>
      </c>
      <c r="G16" s="94">
        <v>2082311.7650000001</v>
      </c>
      <c r="H16" s="94">
        <v>0</v>
      </c>
      <c r="I16" s="94">
        <v>329777.47000000003</v>
      </c>
      <c r="J16" s="94">
        <v>0</v>
      </c>
      <c r="K16" s="94">
        <v>620501.30999999971</v>
      </c>
      <c r="L16" s="94">
        <v>0</v>
      </c>
      <c r="M16" s="94">
        <v>14920259.805000002</v>
      </c>
      <c r="N16" s="94">
        <v>0</v>
      </c>
      <c r="O16" s="94">
        <v>9988375.7000000011</v>
      </c>
      <c r="P16" s="94">
        <v>0</v>
      </c>
      <c r="Q16" s="94">
        <v>214879808.19000003</v>
      </c>
      <c r="R16" s="94">
        <v>0</v>
      </c>
      <c r="S16" s="94">
        <v>11373829.760000002</v>
      </c>
      <c r="T16" s="94">
        <v>0</v>
      </c>
      <c r="U16" s="94">
        <v>4955799.3949999996</v>
      </c>
      <c r="V16" s="94">
        <v>0</v>
      </c>
      <c r="W16" s="94">
        <v>2430372.75</v>
      </c>
      <c r="X16" s="94">
        <v>0</v>
      </c>
      <c r="Y16" s="94">
        <v>1753974.9050000003</v>
      </c>
      <c r="Z16" s="94">
        <v>0</v>
      </c>
      <c r="AA16" s="94">
        <v>3232441.9049999993</v>
      </c>
      <c r="AB16" s="94">
        <v>0</v>
      </c>
      <c r="AC16" s="94">
        <v>2735390.790000001</v>
      </c>
      <c r="AD16" s="94">
        <v>0</v>
      </c>
      <c r="AE16" s="94">
        <v>97282430.489999995</v>
      </c>
      <c r="AF16" s="94">
        <v>0</v>
      </c>
      <c r="AG16" s="94">
        <v>9462688.1500000004</v>
      </c>
      <c r="AH16" s="94">
        <v>0</v>
      </c>
      <c r="AI16" s="94">
        <v>1440963.16</v>
      </c>
      <c r="AJ16" s="94">
        <v>0</v>
      </c>
      <c r="AK16" s="94">
        <v>875112.65</v>
      </c>
      <c r="AL16" s="94">
        <v>0</v>
      </c>
      <c r="AM16" s="94">
        <v>310771.57999999984</v>
      </c>
      <c r="AN16" s="94">
        <v>0</v>
      </c>
      <c r="AO16" s="94">
        <v>13845478.209999999</v>
      </c>
      <c r="AP16" s="94">
        <v>0</v>
      </c>
      <c r="AQ16" s="94">
        <v>1078264.5000000002</v>
      </c>
      <c r="AR16" s="94">
        <v>0</v>
      </c>
      <c r="AS16" s="94">
        <v>1906086.3599999999</v>
      </c>
      <c r="AT16" s="94">
        <v>0</v>
      </c>
      <c r="AU16" s="94">
        <v>4144157.4300000016</v>
      </c>
      <c r="AV16" s="94">
        <v>0</v>
      </c>
      <c r="AW16" s="94">
        <v>705372.97999999975</v>
      </c>
      <c r="AX16" s="94">
        <v>0</v>
      </c>
      <c r="AY16" s="94">
        <v>22350288.169999994</v>
      </c>
      <c r="AZ16" s="94">
        <v>0</v>
      </c>
      <c r="BA16" s="94">
        <v>69082.73</v>
      </c>
      <c r="BB16" s="93"/>
      <c r="BC16" s="93"/>
      <c r="BD16" s="93"/>
      <c r="BE16" s="93"/>
      <c r="BF16" s="93"/>
      <c r="BG16" s="95">
        <f>SUM(E16:BF16)</f>
        <v>423284205.26500005</v>
      </c>
    </row>
    <row r="17" spans="1:60" x14ac:dyDescent="0.3">
      <c r="A17" s="72"/>
      <c r="B17" s="85" t="s">
        <v>2407</v>
      </c>
      <c r="C17" s="72"/>
      <c r="D17" s="93" t="s">
        <v>39</v>
      </c>
      <c r="E17" s="97">
        <v>-348858.04000000004</v>
      </c>
      <c r="F17" s="97">
        <v>0</v>
      </c>
      <c r="G17" s="97">
        <v>-1363559.5999999999</v>
      </c>
      <c r="H17" s="97">
        <v>0</v>
      </c>
      <c r="I17" s="97">
        <v>-202373.58000000002</v>
      </c>
      <c r="J17" s="97">
        <v>0</v>
      </c>
      <c r="K17" s="97">
        <v>-365789.72</v>
      </c>
      <c r="L17" s="97">
        <v>0</v>
      </c>
      <c r="M17" s="97">
        <v>-8364650.870000001</v>
      </c>
      <c r="N17" s="97">
        <v>0</v>
      </c>
      <c r="O17" s="97">
        <v>-5337809.4399999995</v>
      </c>
      <c r="P17" s="97">
        <v>0</v>
      </c>
      <c r="Q17" s="97">
        <v>-109593558.12</v>
      </c>
      <c r="R17" s="97">
        <v>0</v>
      </c>
      <c r="S17" s="97">
        <v>-11950123.420000002</v>
      </c>
      <c r="T17" s="97">
        <v>0</v>
      </c>
      <c r="U17" s="97">
        <v>-2858426.8999999994</v>
      </c>
      <c r="V17" s="97">
        <v>0</v>
      </c>
      <c r="W17" s="97">
        <v>-989055.94999999984</v>
      </c>
      <c r="X17" s="97">
        <v>0</v>
      </c>
      <c r="Y17" s="97">
        <v>-675947.90000000014</v>
      </c>
      <c r="Z17" s="97">
        <v>0</v>
      </c>
      <c r="AA17" s="97">
        <v>-2115614.0699999998</v>
      </c>
      <c r="AB17" s="97">
        <v>0</v>
      </c>
      <c r="AC17" s="97">
        <v>-821194</v>
      </c>
      <c r="AD17" s="97">
        <v>0</v>
      </c>
      <c r="AE17" s="97">
        <v>-29946308.07</v>
      </c>
      <c r="AF17" s="97">
        <v>0</v>
      </c>
      <c r="AG17" s="97">
        <v>-2665747.3000000007</v>
      </c>
      <c r="AH17" s="97">
        <v>0</v>
      </c>
      <c r="AI17" s="97">
        <v>-990757.59</v>
      </c>
      <c r="AJ17" s="97">
        <v>0</v>
      </c>
      <c r="AK17" s="97">
        <v>-196261.76000000001</v>
      </c>
      <c r="AL17" s="97">
        <v>0</v>
      </c>
      <c r="AM17" s="97">
        <v>-60892.47</v>
      </c>
      <c r="AN17" s="97">
        <v>0</v>
      </c>
      <c r="AO17" s="97">
        <v>-2314949.27</v>
      </c>
      <c r="AP17" s="97">
        <v>0</v>
      </c>
      <c r="AQ17" s="97">
        <v>-148805.27000000002</v>
      </c>
      <c r="AR17" s="97">
        <v>0</v>
      </c>
      <c r="AS17" s="97">
        <v>-208817.03000000003</v>
      </c>
      <c r="AT17" s="97">
        <v>0</v>
      </c>
      <c r="AU17" s="97">
        <v>-308810.34999999992</v>
      </c>
      <c r="AV17" s="97">
        <v>0</v>
      </c>
      <c r="AW17" s="97">
        <v>-37671.169999999991</v>
      </c>
      <c r="AX17" s="97">
        <v>0</v>
      </c>
      <c r="AY17" s="97">
        <v>-530401.96</v>
      </c>
      <c r="AZ17" s="97">
        <v>0</v>
      </c>
      <c r="BA17" s="97">
        <v>-330.32000000000005</v>
      </c>
      <c r="BB17" s="97">
        <v>0</v>
      </c>
      <c r="BC17" s="93"/>
      <c r="BD17" s="93"/>
      <c r="BE17" s="93"/>
      <c r="BF17" s="93"/>
      <c r="BG17" s="98">
        <f>SUM(E17:BF17)</f>
        <v>-182396714.17000002</v>
      </c>
    </row>
    <row r="18" spans="1:60" x14ac:dyDescent="0.3">
      <c r="A18" s="72"/>
      <c r="B18" s="72"/>
      <c r="C18" s="72"/>
      <c r="D18" s="93"/>
      <c r="E18" s="99"/>
      <c r="F18" s="72"/>
      <c r="G18" s="99"/>
      <c r="I18" s="99"/>
      <c r="K18" s="99"/>
      <c r="M18" s="99"/>
      <c r="N18" s="99"/>
      <c r="O18" s="99"/>
      <c r="Q18" s="99"/>
      <c r="S18" s="99"/>
      <c r="U18" s="99"/>
      <c r="W18" s="99"/>
      <c r="Y18" s="99"/>
      <c r="AA18" s="99"/>
      <c r="AC18" s="99"/>
      <c r="AE18" s="99"/>
      <c r="AG18" s="99"/>
      <c r="AI18" s="99"/>
      <c r="AK18" s="99"/>
      <c r="AM18" s="99"/>
      <c r="AO18" s="99"/>
      <c r="AQ18" s="99"/>
      <c r="AS18" s="99"/>
      <c r="AU18" s="99"/>
      <c r="AW18" s="99"/>
      <c r="AY18" s="99"/>
      <c r="BA18" s="99"/>
      <c r="BG18" s="99"/>
    </row>
    <row r="19" spans="1:60" ht="13.5" thickBot="1" x14ac:dyDescent="0.35">
      <c r="A19" s="72"/>
      <c r="B19" s="85" t="str">
        <f>"Net Book Basis @ "&amp;B9</f>
        <v>Net Book Basis @ April 2025</v>
      </c>
      <c r="C19" s="100">
        <v>4</v>
      </c>
      <c r="D19" s="93"/>
      <c r="E19" s="101">
        <f>+E16+E17</f>
        <v>161807.06999999995</v>
      </c>
      <c r="F19" s="72"/>
      <c r="G19" s="101">
        <f>+G16+G17</f>
        <v>718752.16500000027</v>
      </c>
      <c r="I19" s="101">
        <f>+I16+I17</f>
        <v>127403.89000000001</v>
      </c>
      <c r="K19" s="101">
        <f>+K16+K17</f>
        <v>254711.58999999973</v>
      </c>
      <c r="M19" s="101">
        <f>+M16+M17</f>
        <v>6555608.9350000005</v>
      </c>
      <c r="N19" s="93"/>
      <c r="O19" s="101">
        <f>+O16+O17</f>
        <v>4650566.2600000016</v>
      </c>
      <c r="Q19" s="101">
        <f>+Q16+Q17</f>
        <v>105286250.07000002</v>
      </c>
      <c r="S19" s="101">
        <f>+S16+S17</f>
        <v>-576293.66000000015</v>
      </c>
      <c r="U19" s="101">
        <f>+U16+U17</f>
        <v>2097372.4950000001</v>
      </c>
      <c r="W19" s="101">
        <f>+W16+W17</f>
        <v>1441316.8000000003</v>
      </c>
      <c r="Y19" s="101">
        <f>+Y16+Y17</f>
        <v>1078027.0050000001</v>
      </c>
      <c r="AA19" s="101">
        <f>+AA16+AA17</f>
        <v>1116827.8349999995</v>
      </c>
      <c r="AC19" s="101">
        <f>+AC16+AC17</f>
        <v>1914196.790000001</v>
      </c>
      <c r="AE19" s="101">
        <f>+AE16+AE17</f>
        <v>67336122.419999987</v>
      </c>
      <c r="AG19" s="101">
        <f>+AG16+AG17</f>
        <v>6796940.8499999996</v>
      </c>
      <c r="AI19" s="101">
        <f>+AI16+AI17</f>
        <v>450205.56999999995</v>
      </c>
      <c r="AK19" s="101">
        <f>+AK16+AK17</f>
        <v>678850.89</v>
      </c>
      <c r="AM19" s="101">
        <f>+AM16+AM17</f>
        <v>249879.10999999984</v>
      </c>
      <c r="AO19" s="101">
        <f>+AO16+AO17</f>
        <v>11530528.939999999</v>
      </c>
      <c r="AQ19" s="101">
        <f>+AQ16+AQ17</f>
        <v>929459.23000000021</v>
      </c>
      <c r="AS19" s="101">
        <f>+AS16+AS17</f>
        <v>1697269.3299999998</v>
      </c>
      <c r="AU19" s="101">
        <f>+AU16+AU17</f>
        <v>3835347.0800000015</v>
      </c>
      <c r="AW19" s="101">
        <f>+AW16+AW17</f>
        <v>667701.80999999971</v>
      </c>
      <c r="AY19" s="101">
        <f>+AY16+AY17</f>
        <v>21819886.209999993</v>
      </c>
      <c r="BA19" s="101">
        <f>+BA16+BA17</f>
        <v>68752.409999999989</v>
      </c>
      <c r="BG19" s="102">
        <f>BG16+BG17</f>
        <v>240887491.09500003</v>
      </c>
    </row>
    <row r="20" spans="1:60" ht="13.5" thickTop="1" x14ac:dyDescent="0.3">
      <c r="A20" s="72"/>
      <c r="B20" s="72"/>
      <c r="C20" s="72"/>
      <c r="D20" s="93"/>
      <c r="E20" s="99"/>
      <c r="F20" s="72"/>
      <c r="G20" s="99"/>
      <c r="I20" s="99"/>
      <c r="K20" s="99"/>
      <c r="M20" s="99"/>
      <c r="N20" s="99"/>
      <c r="O20" s="99"/>
      <c r="Q20" s="99"/>
      <c r="S20" s="99"/>
      <c r="U20" s="99"/>
      <c r="W20" s="99"/>
      <c r="Y20" s="99"/>
      <c r="AA20" s="99"/>
      <c r="AC20" s="99"/>
      <c r="AE20" s="99"/>
      <c r="AG20" s="99"/>
      <c r="AI20" s="99"/>
      <c r="AK20" s="99"/>
      <c r="AM20" s="99"/>
      <c r="AO20" s="99"/>
      <c r="AQ20" s="99"/>
      <c r="AS20" s="99"/>
      <c r="AU20" s="99"/>
      <c r="AW20" s="99"/>
      <c r="AY20" s="99"/>
      <c r="BA20" s="99"/>
      <c r="BG20" s="99"/>
    </row>
    <row r="21" spans="1:60" x14ac:dyDescent="0.3">
      <c r="A21" s="72"/>
      <c r="B21" s="72"/>
      <c r="C21" s="72"/>
      <c r="D21" s="93"/>
      <c r="E21" s="93"/>
      <c r="F21" s="72"/>
      <c r="G21" s="93"/>
      <c r="I21" s="93"/>
      <c r="K21" s="93"/>
      <c r="M21" s="93"/>
      <c r="N21" s="93"/>
      <c r="O21" s="93"/>
      <c r="Q21" s="93"/>
      <c r="S21" s="93"/>
      <c r="U21" s="93"/>
      <c r="W21" s="93"/>
      <c r="Y21" s="93"/>
      <c r="AA21" s="93"/>
      <c r="AC21" s="93"/>
      <c r="AE21" s="93"/>
      <c r="AG21" s="93"/>
      <c r="AI21" s="93"/>
      <c r="AK21" s="93"/>
      <c r="AM21" s="93"/>
      <c r="AO21" s="93"/>
      <c r="AQ21" s="93"/>
      <c r="AS21" s="93"/>
      <c r="AU21" s="93"/>
      <c r="AW21" s="93"/>
      <c r="AY21" s="93"/>
      <c r="BA21" s="93"/>
      <c r="BG21" s="103"/>
    </row>
    <row r="22" spans="1:60" x14ac:dyDescent="0.3">
      <c r="A22" s="72"/>
      <c r="B22" s="72"/>
      <c r="C22" s="104"/>
      <c r="D22" s="93"/>
      <c r="E22" s="93"/>
      <c r="F22" s="72"/>
      <c r="G22" s="93"/>
      <c r="I22" s="93"/>
      <c r="K22" s="93"/>
      <c r="M22" s="93"/>
      <c r="N22" s="93"/>
      <c r="O22" s="93"/>
      <c r="Q22" s="93"/>
      <c r="S22" s="93"/>
      <c r="U22" s="93"/>
      <c r="W22" s="93"/>
      <c r="Y22" s="93"/>
      <c r="AA22" s="93"/>
      <c r="AC22" s="93"/>
      <c r="AE22" s="93"/>
      <c r="AG22" s="93"/>
      <c r="AI22" s="93"/>
      <c r="AK22" s="93"/>
      <c r="AM22" s="93"/>
      <c r="AO22" s="93"/>
      <c r="AQ22" s="93"/>
      <c r="AS22" s="93"/>
      <c r="AU22" s="93"/>
      <c r="AW22" s="93"/>
      <c r="AY22" s="93"/>
      <c r="BA22" s="93"/>
      <c r="BG22" s="103"/>
    </row>
    <row r="23" spans="1:60" x14ac:dyDescent="0.3">
      <c r="A23" s="72"/>
      <c r="B23" s="72"/>
      <c r="C23" s="72"/>
      <c r="D23" s="93"/>
      <c r="E23" s="93"/>
      <c r="F23" s="72"/>
      <c r="G23" s="93"/>
      <c r="I23" s="93"/>
      <c r="K23" s="93"/>
      <c r="M23" s="93"/>
      <c r="N23" s="93"/>
      <c r="O23" s="93"/>
      <c r="Q23" s="93"/>
      <c r="S23" s="93"/>
      <c r="U23" s="93"/>
      <c r="W23" s="93"/>
      <c r="Y23" s="93"/>
      <c r="AA23" s="93"/>
      <c r="AC23" s="93"/>
      <c r="AE23" s="93"/>
      <c r="AG23" s="93"/>
      <c r="AI23" s="93"/>
      <c r="AK23" s="93"/>
      <c r="AM23" s="93"/>
      <c r="AO23" s="93"/>
      <c r="AQ23" s="93"/>
      <c r="AS23" s="93"/>
      <c r="AU23" s="93"/>
      <c r="AW23" s="93"/>
      <c r="AY23" s="93"/>
      <c r="BA23" s="93"/>
      <c r="BG23" s="103"/>
      <c r="BH23" s="74" t="s">
        <v>39</v>
      </c>
    </row>
    <row r="24" spans="1:60" x14ac:dyDescent="0.3">
      <c r="A24" s="72"/>
      <c r="B24" s="85" t="s">
        <v>2408</v>
      </c>
      <c r="C24" s="72"/>
      <c r="D24" s="93"/>
      <c r="E24" s="93">
        <f>+E16</f>
        <v>510665.11</v>
      </c>
      <c r="F24" s="72"/>
      <c r="G24" s="93">
        <f>+G16</f>
        <v>2082311.7650000001</v>
      </c>
      <c r="I24" s="93">
        <f>+I16</f>
        <v>329777.47000000003</v>
      </c>
      <c r="K24" s="93">
        <f>+K16</f>
        <v>620501.30999999971</v>
      </c>
      <c r="M24" s="93">
        <f>+M16</f>
        <v>14920259.805000002</v>
      </c>
      <c r="N24" s="93"/>
      <c r="O24" s="93">
        <f>+O16</f>
        <v>9988375.7000000011</v>
      </c>
      <c r="Q24" s="93">
        <f>+Q16</f>
        <v>214879808.19000003</v>
      </c>
      <c r="S24" s="93">
        <f>+S16</f>
        <v>11373829.760000002</v>
      </c>
      <c r="U24" s="93">
        <f>+U16</f>
        <v>4955799.3949999996</v>
      </c>
      <c r="W24" s="93">
        <f>+W16</f>
        <v>2430372.75</v>
      </c>
      <c r="Y24" s="93">
        <f>+Y16</f>
        <v>1753974.9050000003</v>
      </c>
      <c r="AA24" s="93">
        <f>+AA16</f>
        <v>3232441.9049999993</v>
      </c>
      <c r="AC24" s="93">
        <f>+AC16</f>
        <v>2735390.790000001</v>
      </c>
      <c r="AE24" s="93">
        <f>+AE16</f>
        <v>97282430.489999995</v>
      </c>
      <c r="AG24" s="93">
        <f>+AG16</f>
        <v>9462688.1500000004</v>
      </c>
      <c r="AI24" s="93">
        <f>+AI16</f>
        <v>1440963.16</v>
      </c>
      <c r="AK24" s="93">
        <f>+AK16</f>
        <v>875112.65</v>
      </c>
      <c r="AM24" s="93">
        <f>+AM16</f>
        <v>310771.57999999984</v>
      </c>
      <c r="AO24" s="93">
        <f>+AO16</f>
        <v>13845478.209999999</v>
      </c>
      <c r="AQ24" s="93">
        <f>+AQ16</f>
        <v>1078264.5000000002</v>
      </c>
      <c r="AS24" s="93">
        <f>+AS16</f>
        <v>1906086.3599999999</v>
      </c>
      <c r="AU24" s="93">
        <f>+AU16</f>
        <v>4144157.4300000016</v>
      </c>
      <c r="AW24" s="93">
        <f>+AW16</f>
        <v>705372.97999999975</v>
      </c>
      <c r="AY24" s="93">
        <f>+AY16</f>
        <v>22350288.169999994</v>
      </c>
      <c r="BA24" s="93">
        <f>+BA16</f>
        <v>69082.73</v>
      </c>
      <c r="BG24" s="95">
        <f>SUM(E24:BF24)</f>
        <v>423284205.26500005</v>
      </c>
    </row>
    <row r="25" spans="1:60" x14ac:dyDescent="0.3">
      <c r="A25" s="72"/>
      <c r="B25" s="85" t="s">
        <v>2409</v>
      </c>
      <c r="C25" s="72"/>
      <c r="E25" s="96">
        <f>-E96</f>
        <v>-510667</v>
      </c>
      <c r="G25" s="96">
        <f>-G96</f>
        <v>-2082312</v>
      </c>
      <c r="I25" s="96">
        <f>-I96</f>
        <v>-329776</v>
      </c>
      <c r="K25" s="96">
        <f>-K96</f>
        <v>-620499</v>
      </c>
      <c r="M25" s="96">
        <f>-M96</f>
        <v>-14698347</v>
      </c>
      <c r="O25" s="96">
        <f>-O96</f>
        <v>-9468477</v>
      </c>
      <c r="Q25" s="96">
        <f>-Q96</f>
        <v>-194108092</v>
      </c>
      <c r="S25" s="96">
        <f>-S96</f>
        <v>-10570378</v>
      </c>
      <c r="U25" s="96">
        <f>-U96</f>
        <v>-4495167</v>
      </c>
      <c r="W25" s="96">
        <f>-W96</f>
        <v>-2150261</v>
      </c>
      <c r="Y25" s="96">
        <f>-Y96</f>
        <v>-1753975</v>
      </c>
      <c r="AA25" s="96">
        <f>-AA96</f>
        <v>-2715673</v>
      </c>
      <c r="AC25" s="96">
        <f>-AC96</f>
        <v>-2237063</v>
      </c>
      <c r="AE25" s="96">
        <f>-AE96</f>
        <v>-77389634</v>
      </c>
      <c r="AG25" s="96">
        <f>-AG96</f>
        <v>-7316614</v>
      </c>
      <c r="AI25" s="96">
        <f>-AI96</f>
        <v>-1082020</v>
      </c>
      <c r="AK25" s="96">
        <f>-AK96</f>
        <v>-637600</v>
      </c>
      <c r="AM25" s="96">
        <f>-AM96</f>
        <v>-128088</v>
      </c>
      <c r="AO25" s="96">
        <f>-AO96</f>
        <v>-8566224</v>
      </c>
      <c r="AQ25" s="96">
        <f>-AQ96</f>
        <v>-337471</v>
      </c>
      <c r="AS25" s="96">
        <f>-AS96</f>
        <v>-490384</v>
      </c>
      <c r="AU25" s="96">
        <f>-AU96</f>
        <v>-816606</v>
      </c>
      <c r="AW25" s="96">
        <f>-AW96</f>
        <v>-93071</v>
      </c>
      <c r="AY25" s="96">
        <f>-AY96</f>
        <v>-1375958</v>
      </c>
      <c r="BA25" s="96">
        <f>-BA96</f>
        <v>-864</v>
      </c>
      <c r="BG25" s="98">
        <f>SUM(E25:BF25)</f>
        <v>-343975221</v>
      </c>
    </row>
    <row r="26" spans="1:60" x14ac:dyDescent="0.3">
      <c r="A26" s="72"/>
      <c r="B26" s="72"/>
      <c r="C26" s="72"/>
      <c r="E26" s="99"/>
      <c r="G26" s="99"/>
      <c r="I26" s="99"/>
      <c r="K26" s="99"/>
      <c r="M26" s="99"/>
      <c r="O26" s="99"/>
      <c r="Q26" s="99"/>
      <c r="S26" s="99"/>
      <c r="U26" s="99"/>
      <c r="W26" s="99"/>
      <c r="Y26" s="99"/>
      <c r="AA26" s="99"/>
      <c r="AC26" s="99"/>
      <c r="AE26" s="99"/>
      <c r="AG26" s="99"/>
      <c r="AI26" s="99"/>
      <c r="AK26" s="99"/>
      <c r="AM26" s="99"/>
      <c r="AO26" s="99"/>
      <c r="AQ26" s="99"/>
      <c r="AS26" s="99"/>
      <c r="AU26" s="99"/>
      <c r="AW26" s="99"/>
      <c r="AY26" s="99"/>
      <c r="BA26" s="99"/>
      <c r="BG26" s="99"/>
    </row>
    <row r="27" spans="1:60" ht="13.5" thickBot="1" x14ac:dyDescent="0.35">
      <c r="A27" s="72"/>
      <c r="B27" s="85" t="str">
        <f>"Net Tax Basis @ "&amp;B9</f>
        <v>Net Tax Basis @ April 2025</v>
      </c>
      <c r="C27" s="72"/>
      <c r="E27" s="101">
        <f>+E24+E25</f>
        <v>-1.8900000000139698</v>
      </c>
      <c r="G27" s="101">
        <f>+G24+G25</f>
        <v>-0.23499999986961484</v>
      </c>
      <c r="I27" s="101">
        <f>+I24+I25</f>
        <v>1.470000000030268</v>
      </c>
      <c r="K27" s="101">
        <f>+K24+K25</f>
        <v>2.3099999997066334</v>
      </c>
      <c r="M27" s="101">
        <f>+M24+M25</f>
        <v>221912.80500000156</v>
      </c>
      <c r="O27" s="101">
        <f>+O24+O25</f>
        <v>519898.70000000112</v>
      </c>
      <c r="Q27" s="101">
        <f>+Q24+Q25</f>
        <v>20771716.190000027</v>
      </c>
      <c r="S27" s="101">
        <f>+S24+S25</f>
        <v>803451.76000000164</v>
      </c>
      <c r="U27" s="101">
        <f>+U24+U25</f>
        <v>460632.39499999955</v>
      </c>
      <c r="W27" s="101">
        <f>+W24+W25</f>
        <v>280111.75</v>
      </c>
      <c r="Y27" s="101">
        <f>+Y24+Y25</f>
        <v>-9.4999999739229679E-2</v>
      </c>
      <c r="AA27" s="101">
        <f>+AA24+AA25</f>
        <v>516768.90499999933</v>
      </c>
      <c r="AC27" s="101">
        <f>+AC24+AC25</f>
        <v>498327.79000000097</v>
      </c>
      <c r="AE27" s="101">
        <f>+AE24+AE25</f>
        <v>19892796.489999995</v>
      </c>
      <c r="AG27" s="101">
        <f>+AG24+AG25</f>
        <v>2146074.1500000004</v>
      </c>
      <c r="AI27" s="101">
        <f>+AI24+AI25</f>
        <v>358943.15999999992</v>
      </c>
      <c r="AK27" s="101">
        <f>+AK24+AK25</f>
        <v>237512.65000000002</v>
      </c>
      <c r="AM27" s="101">
        <f>+AM24+AM25</f>
        <v>182683.57999999984</v>
      </c>
      <c r="AO27" s="101">
        <f>+AO24+AO25</f>
        <v>5279254.209999999</v>
      </c>
      <c r="AQ27" s="101">
        <f>+AQ24+AQ25</f>
        <v>740793.50000000023</v>
      </c>
      <c r="AS27" s="101">
        <f>+AS24+AS25</f>
        <v>1415702.3599999999</v>
      </c>
      <c r="AU27" s="101">
        <f>+AU24+AU25</f>
        <v>3327551.4300000016</v>
      </c>
      <c r="AW27" s="101">
        <f>+AW24+AW25</f>
        <v>612301.97999999975</v>
      </c>
      <c r="AY27" s="101">
        <f>+AY24+AY25</f>
        <v>20974330.169999994</v>
      </c>
      <c r="BA27" s="101">
        <f>+BA24+BA25</f>
        <v>68218.73</v>
      </c>
      <c r="BG27" s="102">
        <f>BG24+BG25</f>
        <v>79308984.265000045</v>
      </c>
    </row>
    <row r="28" spans="1:60" ht="13.5" thickTop="1" x14ac:dyDescent="0.3">
      <c r="A28" s="72"/>
      <c r="B28" s="72"/>
      <c r="C28" s="72"/>
      <c r="E28" s="99"/>
      <c r="G28" s="99"/>
      <c r="I28" s="99"/>
      <c r="K28" s="99"/>
      <c r="M28" s="99"/>
      <c r="O28" s="99"/>
      <c r="Q28" s="99"/>
      <c r="S28" s="99"/>
      <c r="U28" s="99"/>
      <c r="W28" s="99"/>
      <c r="Y28" s="99"/>
      <c r="AA28" s="99"/>
      <c r="AC28" s="99"/>
      <c r="AE28" s="99"/>
      <c r="AG28" s="99"/>
      <c r="AI28" s="99"/>
      <c r="AK28" s="99"/>
      <c r="AM28" s="99"/>
      <c r="AO28" s="99"/>
      <c r="AQ28" s="99"/>
      <c r="AS28" s="99"/>
      <c r="AU28" s="99"/>
      <c r="AW28" s="99"/>
      <c r="AY28" s="99"/>
      <c r="BA28" s="99"/>
      <c r="BG28" s="99"/>
    </row>
    <row r="29" spans="1:60" x14ac:dyDescent="0.3">
      <c r="A29" s="72"/>
      <c r="B29" s="86" t="s">
        <v>2410</v>
      </c>
      <c r="C29" s="72"/>
      <c r="E29" s="105">
        <f>1-E27/E24</f>
        <v>1.0000037010556684</v>
      </c>
      <c r="G29" s="105">
        <f>1-G27/G24</f>
        <v>1.0000001128553389</v>
      </c>
      <c r="I29" s="105">
        <f>1-I27/I24</f>
        <v>0.99999554244866995</v>
      </c>
      <c r="K29" s="105">
        <f>1-K27/K24</f>
        <v>0.9999962772036699</v>
      </c>
      <c r="M29" s="105">
        <f>1-M27/M24</f>
        <v>0.98512674659152821</v>
      </c>
      <c r="O29" s="105">
        <f>1-O27/O24</f>
        <v>0.94794962508268477</v>
      </c>
      <c r="Q29" s="105">
        <f>1-Q27/Q24</f>
        <v>0.90333332682597445</v>
      </c>
      <c r="S29" s="105">
        <f>1-S27/S24</f>
        <v>0.92935961088272856</v>
      </c>
      <c r="U29" s="105">
        <f>1-U27/U24</f>
        <v>0.90705184809039274</v>
      </c>
      <c r="W29" s="105">
        <f>1-W27/W24</f>
        <v>0.88474535439059709</v>
      </c>
      <c r="Y29" s="105">
        <f>1-Y27/Y24</f>
        <v>1.0000000541626903</v>
      </c>
      <c r="AA29" s="105">
        <f>1-AA27/AA24</f>
        <v>0.84013048952228597</v>
      </c>
      <c r="AC29" s="105">
        <f>1-AC27/AC24</f>
        <v>0.81782208530430833</v>
      </c>
      <c r="AE29" s="105">
        <f>1-AE27/AE24</f>
        <v>0.79551501345307318</v>
      </c>
      <c r="AG29" s="105">
        <f>1-AG27/AG24</f>
        <v>0.7732067129360064</v>
      </c>
      <c r="AI29" s="105">
        <f>1-AI27/AI24</f>
        <v>0.75090052961520548</v>
      </c>
      <c r="AK29" s="105">
        <f>1-AK27/AK24</f>
        <v>0.72859191328110728</v>
      </c>
      <c r="AM29" s="105">
        <f>1-AM27/AM24</f>
        <v>0.41216124074151206</v>
      </c>
      <c r="AO29" s="105">
        <f>1-AO27/AO24</f>
        <v>0.61870192347801911</v>
      </c>
      <c r="AQ29" s="105">
        <f>1-AQ27/AQ24</f>
        <v>0.31297608332649363</v>
      </c>
      <c r="AS29" s="105">
        <f>1-AS27/AS24</f>
        <v>0.25727270825231652</v>
      </c>
      <c r="AU29" s="105">
        <f>1-AU27/AU24</f>
        <v>0.19704994653159202</v>
      </c>
      <c r="AW29" s="105">
        <f>1-AW27/AW24</f>
        <v>0.13194579695978714</v>
      </c>
      <c r="AY29" s="105">
        <f>1-AY27/AY24</f>
        <v>6.1563322563639278E-2</v>
      </c>
      <c r="BA29" s="105">
        <f>1-BA27/BA24</f>
        <v>1.2506743725964498E-2</v>
      </c>
      <c r="BG29" s="103"/>
    </row>
    <row r="30" spans="1:60" x14ac:dyDescent="0.3">
      <c r="A30" s="72"/>
      <c r="B30" s="72"/>
      <c r="C30" s="72"/>
      <c r="E30" s="93"/>
      <c r="G30" s="93"/>
      <c r="I30" s="93"/>
      <c r="K30" s="93"/>
      <c r="M30" s="93"/>
      <c r="O30" s="93"/>
      <c r="Q30" s="93"/>
      <c r="S30" s="93"/>
      <c r="U30" s="93"/>
      <c r="W30" s="93"/>
      <c r="Y30" s="93"/>
      <c r="AA30" s="93"/>
      <c r="AC30" s="93"/>
      <c r="AE30" s="93"/>
      <c r="AG30" s="93"/>
      <c r="AI30" s="93"/>
      <c r="AK30" s="93"/>
      <c r="AM30" s="93"/>
      <c r="AO30" s="93"/>
      <c r="AQ30" s="93"/>
      <c r="AS30" s="93"/>
      <c r="AU30" s="93"/>
      <c r="AW30" s="93"/>
      <c r="AY30" s="93"/>
      <c r="BA30" s="93"/>
      <c r="BG30" s="103"/>
    </row>
    <row r="31" spans="1:60" x14ac:dyDescent="0.3">
      <c r="A31" s="72"/>
      <c r="B31" s="72"/>
      <c r="C31" s="72"/>
      <c r="E31" s="93"/>
      <c r="G31" s="93"/>
      <c r="I31" s="93"/>
      <c r="K31" s="93"/>
      <c r="M31" s="93"/>
      <c r="O31" s="93"/>
      <c r="Q31" s="93"/>
      <c r="S31" s="93"/>
      <c r="U31" s="93"/>
      <c r="W31" s="93"/>
      <c r="Y31" s="93"/>
      <c r="AA31" s="93"/>
      <c r="AC31" s="93"/>
      <c r="AE31" s="93"/>
      <c r="AG31" s="93"/>
      <c r="AI31" s="93"/>
      <c r="AK31" s="93"/>
      <c r="AM31" s="93"/>
      <c r="AO31" s="93"/>
      <c r="AQ31" s="93"/>
      <c r="AS31" s="93"/>
      <c r="AU31" s="93"/>
      <c r="AW31" s="93"/>
      <c r="AY31" s="93"/>
      <c r="BA31" s="93"/>
      <c r="BG31" s="103"/>
    </row>
    <row r="32" spans="1:60" x14ac:dyDescent="0.3">
      <c r="A32" s="72"/>
      <c r="B32" s="72"/>
      <c r="C32" s="72"/>
      <c r="E32" s="93"/>
      <c r="G32" s="93"/>
      <c r="I32" s="93"/>
      <c r="K32" s="93"/>
      <c r="M32" s="93"/>
      <c r="O32" s="93"/>
      <c r="Q32" s="93"/>
      <c r="S32" s="93"/>
      <c r="U32" s="93"/>
      <c r="W32" s="93"/>
      <c r="Y32" s="93"/>
      <c r="AA32" s="93"/>
      <c r="AC32" s="93"/>
      <c r="AE32" s="93"/>
      <c r="AG32" s="93"/>
      <c r="AI32" s="93"/>
      <c r="AK32" s="93"/>
      <c r="AM32" s="93"/>
      <c r="AO32" s="93"/>
      <c r="AQ32" s="93"/>
      <c r="AS32" s="93"/>
      <c r="AU32" s="93"/>
      <c r="AW32" s="93"/>
      <c r="AY32" s="93"/>
      <c r="BA32" s="93"/>
      <c r="BG32" s="103"/>
    </row>
    <row r="33" spans="1:59" x14ac:dyDescent="0.3">
      <c r="A33" s="72"/>
      <c r="B33" s="72"/>
      <c r="C33" s="72"/>
      <c r="E33" s="93"/>
      <c r="G33" s="93"/>
      <c r="I33" s="93"/>
      <c r="K33" s="93"/>
      <c r="M33" s="93"/>
      <c r="O33" s="93"/>
      <c r="Q33" s="93"/>
      <c r="S33" s="93"/>
      <c r="U33" s="93"/>
      <c r="W33" s="93"/>
      <c r="Y33" s="93"/>
      <c r="AA33" s="93"/>
      <c r="AC33" s="93"/>
      <c r="AE33" s="93"/>
      <c r="AG33" s="93"/>
      <c r="AI33" s="93"/>
      <c r="AK33" s="93"/>
      <c r="AM33" s="93"/>
      <c r="AO33" s="93"/>
      <c r="AQ33" s="93"/>
      <c r="AS33" s="93"/>
      <c r="AU33" s="93"/>
      <c r="AW33" s="93"/>
      <c r="AY33" s="93"/>
      <c r="BA33" s="93"/>
      <c r="BG33" s="103"/>
    </row>
    <row r="34" spans="1:59" x14ac:dyDescent="0.3">
      <c r="A34" s="72"/>
      <c r="B34" s="85" t="s">
        <v>2411</v>
      </c>
      <c r="C34" s="72"/>
      <c r="E34" s="93">
        <f>+E27-E19</f>
        <v>-161808.95999999996</v>
      </c>
      <c r="G34" s="93">
        <f>+G27-G19</f>
        <v>-718752.40000000014</v>
      </c>
      <c r="I34" s="93">
        <f>+I27-I19</f>
        <v>-127402.41999999998</v>
      </c>
      <c r="K34" s="93">
        <f>+K27-K19</f>
        <v>-254709.28000000003</v>
      </c>
      <c r="M34" s="93">
        <f>+M27-M19</f>
        <v>-6333696.129999999</v>
      </c>
      <c r="O34" s="93">
        <f>+O27-O19</f>
        <v>-4130667.5600000005</v>
      </c>
      <c r="Q34" s="93">
        <f>+Q27-Q19</f>
        <v>-84514533.879999995</v>
      </c>
      <c r="S34" s="93">
        <f>+S27-S19</f>
        <v>1379745.4200000018</v>
      </c>
      <c r="U34" s="93">
        <f>+U27-U19</f>
        <v>-1636740.1000000006</v>
      </c>
      <c r="W34" s="93">
        <f>+W27-W19</f>
        <v>-1161205.0500000003</v>
      </c>
      <c r="Y34" s="93">
        <f>+Y27-Y19</f>
        <v>-1078027.0999999999</v>
      </c>
      <c r="AA34" s="93">
        <f>+AA27-AA19</f>
        <v>-600058.93000000017</v>
      </c>
      <c r="AC34" s="93">
        <f>+AC27-AC19</f>
        <v>-1415869</v>
      </c>
      <c r="AE34" s="93">
        <f>+AE27-AE19</f>
        <v>-47443325.929999992</v>
      </c>
      <c r="AG34" s="93">
        <f>+AG27-AG19</f>
        <v>-4650866.6999999993</v>
      </c>
      <c r="AI34" s="93">
        <f>+AI27-AI19</f>
        <v>-91262.410000000033</v>
      </c>
      <c r="AK34" s="93">
        <f>+AK27-AK19</f>
        <v>-441338.24</v>
      </c>
      <c r="AM34" s="93">
        <f>+AM27-AM19</f>
        <v>-67195.53</v>
      </c>
      <c r="AO34" s="93">
        <f>+AO27-AO19</f>
        <v>-6251274.7300000004</v>
      </c>
      <c r="AQ34" s="93">
        <f>+AQ27-AQ19</f>
        <v>-188665.72999999998</v>
      </c>
      <c r="AS34" s="93">
        <f>+AS27-AS19</f>
        <v>-281566.96999999997</v>
      </c>
      <c r="AU34" s="93">
        <f>+AU27-AU19</f>
        <v>-507795.64999999991</v>
      </c>
      <c r="AW34" s="93">
        <f>+AW27-AW19</f>
        <v>-55399.829999999958</v>
      </c>
      <c r="AY34" s="93">
        <f>+AY27-AY19</f>
        <v>-845556.03999999911</v>
      </c>
      <c r="BA34" s="93">
        <f>+BA27-BA19</f>
        <v>-533.67999999999302</v>
      </c>
      <c r="BG34" s="95">
        <f>SUM(E34:BF34)</f>
        <v>-161578506.82999998</v>
      </c>
    </row>
    <row r="35" spans="1:59" x14ac:dyDescent="0.3">
      <c r="A35" s="72"/>
      <c r="B35" s="72"/>
      <c r="C35" s="72"/>
      <c r="E35" s="93"/>
      <c r="G35" s="93"/>
      <c r="I35" s="93"/>
      <c r="K35" s="93"/>
      <c r="M35" s="93"/>
      <c r="O35" s="93"/>
      <c r="Q35" s="93"/>
      <c r="S35" s="93"/>
      <c r="U35" s="93"/>
      <c r="W35" s="93"/>
      <c r="Y35" s="93"/>
      <c r="AA35" s="93"/>
      <c r="AC35" s="93"/>
      <c r="AE35" s="93"/>
      <c r="AG35" s="93"/>
      <c r="AI35" s="93"/>
      <c r="AK35" s="93"/>
      <c r="AM35" s="93"/>
      <c r="AO35" s="93"/>
      <c r="AQ35" s="93"/>
      <c r="AS35" s="93"/>
      <c r="AU35" s="93"/>
      <c r="AW35" s="93"/>
      <c r="AY35" s="93"/>
      <c r="BA35" s="93"/>
      <c r="BG35" s="103"/>
    </row>
    <row r="36" spans="1:59" x14ac:dyDescent="0.3">
      <c r="A36" s="72"/>
      <c r="B36" s="85" t="s">
        <v>2412</v>
      </c>
      <c r="C36" s="72"/>
      <c r="E36" s="106">
        <v>0.35</v>
      </c>
      <c r="G36" s="106">
        <v>0.35</v>
      </c>
      <c r="I36" s="106">
        <v>0.35</v>
      </c>
      <c r="K36" s="106">
        <v>0.35</v>
      </c>
      <c r="M36" s="106">
        <v>0.35</v>
      </c>
      <c r="O36" s="106">
        <v>0.35</v>
      </c>
      <c r="Q36" s="106">
        <v>0.35</v>
      </c>
      <c r="S36" s="106">
        <v>0.35</v>
      </c>
      <c r="U36" s="106">
        <v>0.35</v>
      </c>
      <c r="W36" s="106">
        <v>0.35</v>
      </c>
      <c r="Y36" s="106">
        <v>0.35</v>
      </c>
      <c r="AA36" s="106">
        <v>0.35</v>
      </c>
      <c r="AC36" s="106">
        <v>0.35</v>
      </c>
      <c r="AE36" s="106">
        <v>0.35</v>
      </c>
      <c r="AG36" s="106">
        <v>0.35</v>
      </c>
      <c r="AI36" s="106">
        <v>0.35</v>
      </c>
      <c r="AK36" s="106">
        <v>0.35</v>
      </c>
      <c r="AM36" s="106">
        <v>0.21</v>
      </c>
      <c r="AO36" s="106">
        <v>0.21</v>
      </c>
      <c r="AQ36" s="106">
        <v>0.21</v>
      </c>
      <c r="AS36" s="106">
        <v>0.21</v>
      </c>
      <c r="AU36" s="106">
        <v>0.21</v>
      </c>
      <c r="AW36" s="106">
        <v>0.21</v>
      </c>
      <c r="AY36" s="106">
        <v>0.21</v>
      </c>
      <c r="BA36" s="106">
        <v>0.21</v>
      </c>
      <c r="BG36" s="107"/>
    </row>
    <row r="37" spans="1:59" x14ac:dyDescent="0.3">
      <c r="A37" s="72"/>
      <c r="B37" s="72"/>
      <c r="C37" s="72"/>
      <c r="E37" s="99"/>
      <c r="G37" s="99"/>
      <c r="I37" s="99"/>
      <c r="K37" s="99"/>
      <c r="M37" s="99"/>
      <c r="O37" s="99"/>
      <c r="Q37" s="99"/>
      <c r="S37" s="99"/>
      <c r="U37" s="99"/>
      <c r="W37" s="99"/>
      <c r="Y37" s="99"/>
      <c r="AA37" s="99"/>
      <c r="AC37" s="99"/>
      <c r="AE37" s="99"/>
      <c r="AG37" s="99"/>
      <c r="AI37" s="99"/>
      <c r="AK37" s="99"/>
      <c r="AM37" s="99"/>
      <c r="AO37" s="99"/>
      <c r="AQ37" s="99"/>
      <c r="AS37" s="99"/>
      <c r="AU37" s="99"/>
      <c r="AW37" s="99"/>
      <c r="AY37" s="99"/>
      <c r="BA37" s="99"/>
      <c r="BG37" s="99"/>
    </row>
    <row r="38" spans="1:59" ht="13.5" thickBot="1" x14ac:dyDescent="0.35">
      <c r="A38" s="72"/>
      <c r="B38" s="85" t="str">
        <f>"Accum DFIT @ "&amp;B9&amp;" -  Asset &lt;Liability&gt;"</f>
        <v>Accum DFIT @ April 2025 -  Asset &lt;Liability&gt;</v>
      </c>
      <c r="C38" s="72"/>
      <c r="E38" s="108">
        <f>ROUND(E34*E36,0)</f>
        <v>-56633</v>
      </c>
      <c r="F38" s="89"/>
      <c r="G38" s="108">
        <f>ROUND(G34*G36,0)</f>
        <v>-251563</v>
      </c>
      <c r="H38" s="89"/>
      <c r="I38" s="108">
        <f>ROUND(I34*I36,0)</f>
        <v>-44591</v>
      </c>
      <c r="J38" s="89"/>
      <c r="K38" s="108">
        <f>ROUND(K34*K36,0)</f>
        <v>-89148</v>
      </c>
      <c r="L38" s="89"/>
      <c r="M38" s="108">
        <f>ROUND(M34*M36,0)</f>
        <v>-2216794</v>
      </c>
      <c r="N38" s="89"/>
      <c r="O38" s="108">
        <f>ROUND(O34*O36,0)</f>
        <v>-1445734</v>
      </c>
      <c r="P38" s="89"/>
      <c r="Q38" s="108">
        <f>ROUND(Q34*Q36,0)</f>
        <v>-29580087</v>
      </c>
      <c r="R38" s="89"/>
      <c r="S38" s="108">
        <f>ROUND(S34*S36,0)</f>
        <v>482911</v>
      </c>
      <c r="T38" s="89"/>
      <c r="U38" s="108">
        <f>ROUND(U34*U36,0)</f>
        <v>-572859</v>
      </c>
      <c r="V38" s="89"/>
      <c r="W38" s="108">
        <f>ROUND(W34*W36,0)</f>
        <v>-406422</v>
      </c>
      <c r="X38" s="89"/>
      <c r="Y38" s="108">
        <f>ROUND(Y34*Y36,0)</f>
        <v>-377309</v>
      </c>
      <c r="Z38" s="89"/>
      <c r="AA38" s="108">
        <f>ROUND(AA34*AA36,0)</f>
        <v>-210021</v>
      </c>
      <c r="AB38" s="89"/>
      <c r="AC38" s="108">
        <f>ROUND(AC34*AC36,0)</f>
        <v>-495554</v>
      </c>
      <c r="AD38" s="89"/>
      <c r="AE38" s="108">
        <f>ROUND(AE34*AE36,0)</f>
        <v>-16605164</v>
      </c>
      <c r="AF38" s="89"/>
      <c r="AG38" s="108">
        <f>ROUND(AG34*AG36,0)</f>
        <v>-1627803</v>
      </c>
      <c r="AH38" s="89"/>
      <c r="AI38" s="108">
        <f>ROUND(AI34*AI36,0)</f>
        <v>-31942</v>
      </c>
      <c r="AJ38" s="89"/>
      <c r="AK38" s="108">
        <f>ROUND(AK34*AK36,0)</f>
        <v>-154468</v>
      </c>
      <c r="AL38" s="89"/>
      <c r="AM38" s="108">
        <f>ROUND(AM34*AM36,0)</f>
        <v>-14111</v>
      </c>
      <c r="AN38" s="89"/>
      <c r="AO38" s="108">
        <f>ROUND(AO34*AO36,0)</f>
        <v>-1312768</v>
      </c>
      <c r="AP38" s="89"/>
      <c r="AQ38" s="108">
        <f>ROUND(AQ34*AQ36,0)</f>
        <v>-39620</v>
      </c>
      <c r="AR38" s="89"/>
      <c r="AS38" s="108">
        <f>ROUND(AS34*AS36,0)</f>
        <v>-59129</v>
      </c>
      <c r="AT38" s="89"/>
      <c r="AU38" s="108">
        <f>ROUND(AU34*AU36,0)</f>
        <v>-106637</v>
      </c>
      <c r="AV38" s="89"/>
      <c r="AW38" s="108">
        <f>ROUND(AW34*AW36,0)</f>
        <v>-11634</v>
      </c>
      <c r="AX38" s="89"/>
      <c r="AY38" s="108">
        <f>ROUND(AY34*AY36,0)</f>
        <v>-177567</v>
      </c>
      <c r="AZ38" s="89"/>
      <c r="BA38" s="108">
        <f>ROUND(BA34*BA36,0)</f>
        <v>-112</v>
      </c>
      <c r="BB38" s="89"/>
      <c r="BC38" s="89"/>
      <c r="BD38" s="89"/>
      <c r="BE38" s="89"/>
      <c r="BF38" s="89"/>
      <c r="BG38" s="102">
        <f>SUM(E38:BF38)</f>
        <v>-55404759</v>
      </c>
    </row>
    <row r="39" spans="1:59" ht="13.5" thickTop="1" x14ac:dyDescent="0.3">
      <c r="A39" s="72"/>
      <c r="B39" s="72"/>
      <c r="C39" s="72"/>
      <c r="E39" s="99"/>
      <c r="G39" s="99"/>
      <c r="I39" s="99"/>
      <c r="K39" s="99"/>
      <c r="M39" s="99"/>
      <c r="O39" s="99"/>
      <c r="Q39" s="99"/>
      <c r="S39" s="99"/>
      <c r="U39" s="99"/>
      <c r="W39" s="99"/>
      <c r="Y39" s="99"/>
      <c r="AA39" s="99"/>
      <c r="AC39" s="99"/>
      <c r="AE39" s="99"/>
      <c r="AG39" s="99"/>
      <c r="AI39" s="99"/>
      <c r="AK39" s="99"/>
      <c r="AM39" s="99"/>
      <c r="AO39" s="99"/>
      <c r="BG39" s="99"/>
    </row>
    <row r="40" spans="1:59" x14ac:dyDescent="0.3">
      <c r="A40" s="72"/>
      <c r="B40" s="72"/>
      <c r="C40" s="72"/>
      <c r="E40" s="99"/>
      <c r="G40" s="99"/>
      <c r="I40" s="99"/>
      <c r="K40" s="99"/>
      <c r="M40" s="99"/>
      <c r="O40" s="99"/>
      <c r="Q40" s="99"/>
      <c r="S40" s="99"/>
      <c r="U40" s="99"/>
      <c r="W40" s="99"/>
      <c r="Y40" s="99"/>
      <c r="AA40" s="99"/>
      <c r="AC40" s="99"/>
      <c r="AE40" s="99"/>
      <c r="AG40" s="99"/>
      <c r="AI40" s="99"/>
      <c r="AK40" s="99"/>
      <c r="AM40" s="99"/>
      <c r="AO40" s="99"/>
      <c r="BG40" s="99"/>
    </row>
    <row r="41" spans="1:59" x14ac:dyDescent="0.3">
      <c r="A41" s="72"/>
      <c r="B41" s="72"/>
      <c r="C41" s="72"/>
      <c r="E41" s="99"/>
      <c r="G41" s="99"/>
      <c r="I41" s="99"/>
      <c r="K41" s="99"/>
      <c r="M41" s="99"/>
      <c r="O41" s="99"/>
      <c r="Q41" s="99"/>
      <c r="S41" s="99"/>
      <c r="U41" s="99"/>
      <c r="W41" s="99"/>
      <c r="Y41" s="99"/>
      <c r="AA41" s="99"/>
      <c r="AC41" s="99"/>
      <c r="AE41" s="99"/>
      <c r="AG41" s="99"/>
      <c r="AI41" s="99"/>
      <c r="AK41" s="99"/>
      <c r="AM41" s="99"/>
      <c r="AO41" s="99"/>
      <c r="BG41" s="99"/>
    </row>
    <row r="42" spans="1:59" x14ac:dyDescent="0.3">
      <c r="A42" s="72"/>
      <c r="B42" s="72"/>
      <c r="C42" s="72"/>
      <c r="E42" s="99"/>
      <c r="G42" s="99"/>
      <c r="I42" s="99"/>
      <c r="K42" s="99"/>
      <c r="M42" s="99"/>
      <c r="O42" s="99"/>
      <c r="Q42" s="99"/>
      <c r="S42" s="99"/>
      <c r="U42" s="99"/>
      <c r="W42" s="99"/>
      <c r="Y42" s="99"/>
      <c r="AA42" s="99"/>
      <c r="AC42" s="99"/>
      <c r="AE42" s="99"/>
      <c r="AG42" s="99"/>
      <c r="AI42" s="99"/>
      <c r="AK42" s="99"/>
      <c r="AM42" s="99"/>
      <c r="AO42" s="99"/>
      <c r="BG42" s="99"/>
    </row>
    <row r="43" spans="1:59" x14ac:dyDescent="0.3">
      <c r="A43" s="72"/>
      <c r="B43" s="72"/>
      <c r="C43" s="72"/>
      <c r="E43" s="99"/>
      <c r="G43" s="99"/>
      <c r="I43" s="99"/>
      <c r="K43" s="99"/>
      <c r="M43" s="99"/>
      <c r="O43" s="99"/>
      <c r="Q43" s="99"/>
      <c r="S43" s="99"/>
      <c r="U43" s="99"/>
      <c r="W43" s="99"/>
      <c r="Y43" s="99"/>
      <c r="AA43" s="99"/>
      <c r="AC43" s="99"/>
      <c r="AE43" s="99"/>
      <c r="AG43" s="99"/>
      <c r="AI43" s="99"/>
      <c r="AK43" s="99"/>
      <c r="AM43" s="99"/>
      <c r="AO43" s="99"/>
      <c r="BG43" s="99"/>
    </row>
    <row r="44" spans="1:59" x14ac:dyDescent="0.3">
      <c r="A44" s="72"/>
      <c r="B44" s="72"/>
      <c r="C44" s="72"/>
      <c r="E44" s="99"/>
      <c r="G44" s="99"/>
      <c r="I44" s="99"/>
      <c r="K44" s="99"/>
      <c r="M44" s="99"/>
      <c r="O44" s="99"/>
      <c r="Q44" s="99"/>
      <c r="S44" s="99"/>
      <c r="U44" s="99"/>
      <c r="W44" s="99"/>
      <c r="Y44" s="99"/>
      <c r="AA44" s="99"/>
      <c r="AC44" s="99"/>
      <c r="AE44" s="99"/>
      <c r="AG44" s="99"/>
      <c r="AI44" s="99"/>
      <c r="AK44" s="99"/>
      <c r="AM44" s="99"/>
      <c r="AO44" s="99"/>
      <c r="BG44" s="99"/>
    </row>
    <row r="45" spans="1:59" x14ac:dyDescent="0.3">
      <c r="A45" s="72"/>
      <c r="B45" s="72"/>
      <c r="C45" s="72"/>
      <c r="E45" s="99"/>
      <c r="G45" s="99"/>
      <c r="I45" s="99"/>
      <c r="K45" s="99"/>
      <c r="M45" s="99"/>
      <c r="O45" s="99"/>
      <c r="Q45" s="99"/>
      <c r="S45" s="99"/>
      <c r="U45" s="99"/>
      <c r="W45" s="99"/>
      <c r="Y45" s="99"/>
      <c r="AA45" s="99"/>
      <c r="AC45" s="99"/>
      <c r="AE45" s="99"/>
      <c r="AG45" s="99"/>
      <c r="AI45" s="99"/>
      <c r="AK45" s="99"/>
      <c r="AM45" s="99"/>
      <c r="AO45" s="99"/>
      <c r="BG45" s="99"/>
    </row>
    <row r="46" spans="1:59" x14ac:dyDescent="0.3">
      <c r="A46" s="72"/>
      <c r="B46" s="72"/>
      <c r="C46" s="72"/>
      <c r="D46" s="93"/>
      <c r="E46" s="93"/>
      <c r="F46" s="72"/>
      <c r="G46" s="93"/>
      <c r="I46" s="93"/>
      <c r="K46" s="93"/>
      <c r="M46" s="93"/>
      <c r="N46" s="93"/>
      <c r="O46" s="93"/>
      <c r="Q46" s="93"/>
      <c r="S46" s="93"/>
      <c r="U46" s="93"/>
      <c r="W46" s="93"/>
      <c r="Y46" s="93"/>
      <c r="AA46" s="93"/>
      <c r="AC46" s="93"/>
      <c r="AE46" s="93"/>
      <c r="AG46" s="93"/>
      <c r="AI46" s="93"/>
      <c r="AK46" s="93"/>
      <c r="AM46" s="93"/>
      <c r="AO46" s="93"/>
    </row>
    <row r="47" spans="1:59" x14ac:dyDescent="0.3">
      <c r="A47" s="72"/>
      <c r="B47" s="72"/>
      <c r="C47" s="72"/>
      <c r="D47" s="93"/>
      <c r="E47" s="93"/>
      <c r="F47" s="72"/>
      <c r="G47" s="93"/>
      <c r="I47" s="93"/>
      <c r="K47" s="93"/>
      <c r="M47" s="93"/>
      <c r="N47" s="93"/>
      <c r="O47" s="93"/>
      <c r="Q47" s="93"/>
      <c r="S47" s="93"/>
      <c r="U47" s="93"/>
      <c r="W47" s="93"/>
      <c r="Y47" s="93"/>
      <c r="AA47" s="93"/>
      <c r="AC47" s="93"/>
      <c r="AE47" s="93"/>
      <c r="AG47" s="93"/>
      <c r="AI47" s="93"/>
      <c r="AK47" s="93"/>
      <c r="AM47" s="93"/>
      <c r="AO47" s="93"/>
    </row>
    <row r="48" spans="1:59" x14ac:dyDescent="0.3">
      <c r="A48" s="72"/>
      <c r="B48" s="72"/>
      <c r="C48" s="72"/>
      <c r="D48" s="93"/>
      <c r="E48" s="93"/>
      <c r="F48" s="72"/>
      <c r="G48" s="93"/>
      <c r="I48" s="93"/>
      <c r="K48" s="93"/>
      <c r="M48" s="93"/>
      <c r="N48" s="93"/>
      <c r="O48" s="93"/>
      <c r="Q48" s="93"/>
      <c r="S48" s="93"/>
      <c r="U48" s="93"/>
      <c r="W48" s="93"/>
      <c r="Y48" s="93"/>
      <c r="AA48" s="93"/>
      <c r="AC48" s="93"/>
      <c r="AE48" s="93"/>
      <c r="AG48" s="93"/>
      <c r="AI48" s="93"/>
      <c r="AK48" s="93"/>
      <c r="AM48" s="93"/>
      <c r="AO48" s="93"/>
    </row>
    <row r="49" spans="1:61" x14ac:dyDescent="0.3">
      <c r="A49" s="72"/>
      <c r="B49" s="72"/>
      <c r="C49" s="72"/>
      <c r="D49" s="93"/>
      <c r="E49" s="93"/>
      <c r="F49" s="72"/>
      <c r="G49" s="93"/>
      <c r="I49" s="93"/>
      <c r="K49" s="93"/>
      <c r="M49" s="93"/>
      <c r="N49" s="93"/>
      <c r="O49" s="93"/>
      <c r="Q49" s="93"/>
      <c r="S49" s="93"/>
      <c r="U49" s="93"/>
      <c r="W49" s="93"/>
      <c r="Y49" s="93"/>
      <c r="AA49" s="93"/>
      <c r="AC49" s="93"/>
      <c r="AE49" s="93"/>
      <c r="AG49" s="93"/>
      <c r="AI49" s="93"/>
      <c r="AK49" s="93"/>
      <c r="AM49" s="93"/>
      <c r="AO49" s="93"/>
    </row>
    <row r="50" spans="1:61" x14ac:dyDescent="0.3">
      <c r="A50" s="72"/>
      <c r="B50" s="73" t="s">
        <v>2413</v>
      </c>
      <c r="C50" s="72"/>
      <c r="D50" s="109"/>
      <c r="E50" s="109"/>
      <c r="F50" s="72"/>
      <c r="G50" s="72"/>
      <c r="I50" s="72"/>
      <c r="K50" s="72"/>
      <c r="M50" s="72"/>
      <c r="N50" s="72"/>
      <c r="O50" s="72"/>
      <c r="Q50" s="84"/>
      <c r="S50" s="72"/>
      <c r="U50" s="72"/>
      <c r="W50" s="72"/>
      <c r="X50" s="72"/>
      <c r="Y50" s="72"/>
      <c r="AA50" s="72"/>
      <c r="AC50" s="72"/>
      <c r="AE50" s="72"/>
      <c r="AG50" s="72"/>
      <c r="AI50" s="72"/>
      <c r="AK50" s="72"/>
      <c r="AM50" s="72"/>
      <c r="AO50" s="72"/>
    </row>
    <row r="51" spans="1:61" x14ac:dyDescent="0.3">
      <c r="A51" s="72"/>
      <c r="B51" s="73" t="s">
        <v>2414</v>
      </c>
      <c r="C51" s="72"/>
      <c r="D51" s="72"/>
      <c r="E51" s="72"/>
      <c r="F51" s="72"/>
      <c r="G51" s="72"/>
      <c r="H51" s="72"/>
      <c r="I51" s="72"/>
      <c r="J51" s="72"/>
      <c r="K51" s="72"/>
      <c r="L51" s="72"/>
      <c r="M51" s="72"/>
      <c r="N51" s="72"/>
      <c r="O51" s="72"/>
      <c r="P51" s="72"/>
      <c r="Q51" s="73"/>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row>
    <row r="52" spans="1:61" ht="13.5" thickBot="1" x14ac:dyDescent="0.35">
      <c r="A52" s="72"/>
      <c r="B52" s="73"/>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row>
    <row r="53" spans="1:61" ht="13.5" thickBot="1" x14ac:dyDescent="0.35">
      <c r="A53" s="72"/>
      <c r="B53" s="75" t="str">
        <f>B$3</f>
        <v>Mitchell Plant  - Non-FGD</v>
      </c>
      <c r="C53" s="72"/>
      <c r="D53" s="72"/>
      <c r="E53" s="72"/>
      <c r="F53" s="72"/>
      <c r="G53" s="72"/>
      <c r="H53" s="72"/>
      <c r="I53" s="72"/>
      <c r="J53" s="72"/>
      <c r="K53" s="72"/>
      <c r="L53" s="72"/>
      <c r="M53" s="72"/>
      <c r="N53" s="72"/>
      <c r="O53" s="72"/>
      <c r="P53" s="72"/>
      <c r="Q53" s="109"/>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row>
    <row r="54" spans="1:61" x14ac:dyDescent="0.3">
      <c r="A54" s="72"/>
      <c r="B54" s="72"/>
      <c r="C54" s="72"/>
      <c r="D54" s="72"/>
      <c r="E54" s="72"/>
      <c r="F54" s="72"/>
      <c r="G54" s="72"/>
      <c r="H54" s="72"/>
      <c r="I54" s="72"/>
      <c r="J54" s="72"/>
      <c r="K54" s="72"/>
      <c r="L54" s="72"/>
      <c r="M54" s="73"/>
      <c r="N54" s="73"/>
      <c r="O54" s="73"/>
      <c r="P54" s="72"/>
      <c r="Q54" s="84"/>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row>
    <row r="55" spans="1:61" x14ac:dyDescent="0.3">
      <c r="A55" s="72"/>
      <c r="B55" s="72"/>
      <c r="C55" s="72"/>
      <c r="D55" s="72"/>
      <c r="E55" s="72"/>
      <c r="F55" s="72"/>
      <c r="G55" s="72"/>
      <c r="H55" s="72"/>
      <c r="I55" s="72"/>
      <c r="J55" s="72"/>
      <c r="K55" s="72"/>
      <c r="L55" s="72"/>
      <c r="M55" s="72"/>
      <c r="N55" s="73"/>
      <c r="O55" s="72"/>
      <c r="P55" s="72"/>
      <c r="Q55" s="72"/>
      <c r="R55" s="72"/>
      <c r="S55" s="72"/>
      <c r="T55" s="73"/>
      <c r="U55" s="72"/>
      <c r="V55" s="73"/>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row>
    <row r="56" spans="1:61" x14ac:dyDescent="0.3">
      <c r="A56" s="72"/>
      <c r="B56" s="72"/>
      <c r="C56" s="72"/>
      <c r="D56" s="72"/>
      <c r="E56" s="73"/>
      <c r="F56" s="72"/>
      <c r="G56" s="73"/>
      <c r="H56" s="73"/>
      <c r="I56" s="73"/>
      <c r="J56" s="73"/>
      <c r="K56" s="73"/>
      <c r="L56" s="72"/>
      <c r="M56" s="73"/>
      <c r="N56" s="73"/>
      <c r="O56" s="73"/>
      <c r="P56" s="73"/>
      <c r="Q56" s="73"/>
      <c r="R56" s="73"/>
      <c r="S56" s="73"/>
      <c r="T56" s="73"/>
      <c r="U56" s="73"/>
      <c r="V56" s="73"/>
      <c r="W56" s="73"/>
      <c r="X56" s="72"/>
      <c r="Y56" s="73"/>
      <c r="Z56" s="73"/>
      <c r="AA56" s="73"/>
      <c r="AB56" s="73"/>
      <c r="AC56" s="73"/>
      <c r="AD56" s="73"/>
      <c r="AE56" s="73"/>
      <c r="AF56" s="72"/>
      <c r="AG56" s="73"/>
      <c r="AH56" s="72"/>
      <c r="AI56" s="73"/>
      <c r="AJ56" s="72"/>
      <c r="AK56" s="73"/>
      <c r="AL56" s="72"/>
      <c r="AM56" s="73"/>
      <c r="AN56" s="72"/>
      <c r="AO56" s="73"/>
      <c r="AP56" s="72"/>
      <c r="AQ56" s="72"/>
      <c r="AR56" s="72"/>
      <c r="AS56" s="72"/>
      <c r="AT56" s="72"/>
      <c r="AU56" s="72"/>
      <c r="AV56" s="72"/>
      <c r="AW56" s="72"/>
      <c r="AX56" s="72"/>
      <c r="AY56" s="72"/>
      <c r="AZ56" s="72"/>
      <c r="BA56" s="72"/>
      <c r="BB56" s="72"/>
      <c r="BC56" s="72"/>
      <c r="BD56" s="72"/>
      <c r="BE56" s="72"/>
      <c r="BF56" s="72"/>
    </row>
    <row r="57" spans="1:61" x14ac:dyDescent="0.3">
      <c r="A57" s="72"/>
      <c r="B57" s="72"/>
      <c r="C57" s="72"/>
      <c r="D57" s="72"/>
      <c r="E57" s="73" t="str">
        <f>E$7</f>
        <v xml:space="preserve">Air Pollution </v>
      </c>
      <c r="F57" s="72"/>
      <c r="G57" s="73" t="str">
        <f>G$7</f>
        <v>Air Pollution</v>
      </c>
      <c r="H57" s="73"/>
      <c r="I57" s="73" t="str">
        <f>I$7</f>
        <v>Air Pollution</v>
      </c>
      <c r="J57" s="73"/>
      <c r="K57" s="73" t="str">
        <f>K$7</f>
        <v>Air Pollution</v>
      </c>
      <c r="L57" s="72"/>
      <c r="M57" s="73" t="str">
        <f>M$7</f>
        <v>Air Pollution</v>
      </c>
      <c r="N57" s="73"/>
      <c r="O57" s="73" t="str">
        <f>O$7</f>
        <v>Air Pollution</v>
      </c>
      <c r="P57" s="73"/>
      <c r="Q57" s="73" t="str">
        <f>Q$7</f>
        <v>Air Pollution</v>
      </c>
      <c r="R57" s="73"/>
      <c r="S57" s="73" t="str">
        <f>S$7</f>
        <v>Air Pollution</v>
      </c>
      <c r="T57" s="73"/>
      <c r="U57" s="73" t="str">
        <f>U$7</f>
        <v>Air Pollution</v>
      </c>
      <c r="V57" s="73"/>
      <c r="W57" s="73" t="str">
        <f>W$7</f>
        <v>Air Pollution</v>
      </c>
      <c r="X57" s="72"/>
      <c r="Y57" s="73" t="str">
        <f>Y$7</f>
        <v>Air Pollution</v>
      </c>
      <c r="Z57" s="73"/>
      <c r="AA57" s="73" t="str">
        <f>AA$7</f>
        <v>Air Pollution</v>
      </c>
      <c r="AB57" s="73"/>
      <c r="AC57" s="73" t="str">
        <f>AC$7</f>
        <v>Air Pollution</v>
      </c>
      <c r="AD57" s="73"/>
      <c r="AE57" s="73" t="str">
        <f>AE$7</f>
        <v>Air Pollution</v>
      </c>
      <c r="AF57" s="72"/>
      <c r="AG57" s="73" t="str">
        <f>AG$7</f>
        <v>Air Pollution</v>
      </c>
      <c r="AH57" s="72"/>
      <c r="AI57" s="73" t="str">
        <f>AI$7</f>
        <v>Air Pollution</v>
      </c>
      <c r="AJ57" s="72"/>
      <c r="AK57" s="73" t="str">
        <f>AK$7</f>
        <v>Air Pollution</v>
      </c>
      <c r="AL57" s="72"/>
      <c r="AM57" s="73" t="str">
        <f>AM$7</f>
        <v>Air Pollution</v>
      </c>
      <c r="AN57" s="72"/>
      <c r="AO57" s="73" t="str">
        <f>AO$7</f>
        <v>Air Pollution</v>
      </c>
      <c r="AP57" s="72"/>
      <c r="AQ57" s="73" t="str">
        <f>AQ$7</f>
        <v>Air Pollution</v>
      </c>
      <c r="AR57" s="72"/>
      <c r="AS57" s="73" t="str">
        <f>AS$7</f>
        <v>Air Pollution</v>
      </c>
      <c r="AT57" s="72"/>
      <c r="AU57" s="73" t="str">
        <f>AU$7</f>
        <v>Air Pollution</v>
      </c>
      <c r="AV57" s="72"/>
      <c r="AW57" s="73" t="str">
        <f>AW$7</f>
        <v>Air Pollution</v>
      </c>
      <c r="AX57" s="72"/>
      <c r="AY57" s="73" t="str">
        <f>AY$7</f>
        <v>Air Pollution</v>
      </c>
      <c r="AZ57" s="72"/>
      <c r="BA57" s="73" t="str">
        <f>BA$7</f>
        <v>Air Pollution</v>
      </c>
      <c r="BB57" s="72"/>
      <c r="BC57" s="72"/>
      <c r="BD57" s="72"/>
      <c r="BE57" s="72"/>
      <c r="BF57" s="72"/>
      <c r="BG57" s="73" t="s">
        <v>2400</v>
      </c>
    </row>
    <row r="58" spans="1:61" ht="13.5" thickBot="1" x14ac:dyDescent="0.35">
      <c r="A58" s="110"/>
      <c r="B58" s="110"/>
      <c r="C58" s="110"/>
      <c r="D58" s="110"/>
      <c r="E58" s="111">
        <f>E$8</f>
        <v>2001</v>
      </c>
      <c r="F58" s="110"/>
      <c r="G58" s="111">
        <f>G$8</f>
        <v>2002</v>
      </c>
      <c r="H58" s="111"/>
      <c r="I58" s="111">
        <f>I$8</f>
        <v>2003</v>
      </c>
      <c r="J58" s="111"/>
      <c r="K58" s="111">
        <f>K$8</f>
        <v>2004</v>
      </c>
      <c r="L58" s="111">
        <f>+L8</f>
        <v>0</v>
      </c>
      <c r="M58" s="111">
        <f>M$8</f>
        <v>2005</v>
      </c>
      <c r="N58" s="111"/>
      <c r="O58" s="111">
        <f>O$8</f>
        <v>2006</v>
      </c>
      <c r="P58" s="111"/>
      <c r="Q58" s="111">
        <f>Q$8</f>
        <v>2007</v>
      </c>
      <c r="R58" s="111"/>
      <c r="S58" s="111">
        <f>S$8</f>
        <v>2008</v>
      </c>
      <c r="T58" s="111"/>
      <c r="U58" s="111">
        <f>U$8</f>
        <v>2009</v>
      </c>
      <c r="V58" s="111"/>
      <c r="W58" s="111">
        <f>W$8</f>
        <v>2010</v>
      </c>
      <c r="X58" s="110"/>
      <c r="Y58" s="111">
        <f>Y$8</f>
        <v>2011</v>
      </c>
      <c r="Z58" s="111"/>
      <c r="AA58" s="111">
        <f>AA$8</f>
        <v>2012</v>
      </c>
      <c r="AB58" s="111"/>
      <c r="AC58" s="111">
        <f>AC$8</f>
        <v>2013</v>
      </c>
      <c r="AD58" s="111"/>
      <c r="AE58" s="111">
        <f>AE$8</f>
        <v>2014</v>
      </c>
      <c r="AF58" s="110"/>
      <c r="AG58" s="111">
        <f>AG$8</f>
        <v>2015</v>
      </c>
      <c r="AH58" s="110"/>
      <c r="AI58" s="111">
        <f>AI$8</f>
        <v>2016</v>
      </c>
      <c r="AJ58" s="110"/>
      <c r="AK58" s="111">
        <f>AK$8</f>
        <v>2017</v>
      </c>
      <c r="AL58" s="110"/>
      <c r="AM58" s="111">
        <f>AM$8</f>
        <v>2018</v>
      </c>
      <c r="AN58" s="110"/>
      <c r="AO58" s="111">
        <f>AO$8</f>
        <v>2019</v>
      </c>
      <c r="AP58" s="110"/>
      <c r="AQ58" s="111">
        <f>AQ$8</f>
        <v>2020</v>
      </c>
      <c r="AR58" s="110"/>
      <c r="AS58" s="111">
        <f>AS$8</f>
        <v>2021</v>
      </c>
      <c r="AT58" s="110"/>
      <c r="AU58" s="111">
        <f>AU$8</f>
        <v>2022</v>
      </c>
      <c r="AV58" s="110"/>
      <c r="AW58" s="111">
        <f>AW$8</f>
        <v>2023</v>
      </c>
      <c r="AX58" s="110"/>
      <c r="AY58" s="111">
        <f>AY$8</f>
        <v>2024</v>
      </c>
      <c r="AZ58" s="110"/>
      <c r="BA58" s="111">
        <f>BA$8</f>
        <v>2025</v>
      </c>
      <c r="BB58" s="110"/>
      <c r="BC58" s="110"/>
      <c r="BD58" s="110"/>
      <c r="BE58" s="110"/>
      <c r="BF58" s="110"/>
      <c r="BG58" s="73"/>
      <c r="BH58" s="80"/>
      <c r="BI58" s="80"/>
    </row>
    <row r="59" spans="1:61" ht="14" thickTop="1" thickBot="1" x14ac:dyDescent="0.35">
      <c r="A59" s="72"/>
      <c r="B59" s="112" t="s">
        <v>2415</v>
      </c>
      <c r="C59" s="113"/>
      <c r="D59" s="72"/>
      <c r="E59" s="82" t="str">
        <f>E$9</f>
        <v>Non-FGD</v>
      </c>
      <c r="F59" s="72"/>
      <c r="G59" s="82" t="str">
        <f>G$9</f>
        <v>Non-FGD</v>
      </c>
      <c r="H59" s="73"/>
      <c r="I59" s="82" t="str">
        <f>I$9</f>
        <v>Non-FGD</v>
      </c>
      <c r="J59" s="73"/>
      <c r="K59" s="82" t="str">
        <f>K$9</f>
        <v>Non-FGD</v>
      </c>
      <c r="L59" s="72"/>
      <c r="M59" s="82" t="str">
        <f>M$9</f>
        <v>Non-FGD</v>
      </c>
      <c r="N59" s="73"/>
      <c r="O59" s="82" t="str">
        <f>O$9</f>
        <v>Non-FGD</v>
      </c>
      <c r="P59" s="73"/>
      <c r="Q59" s="82" t="str">
        <f>Q$9</f>
        <v>Non-FGD</v>
      </c>
      <c r="R59" s="73"/>
      <c r="S59" s="82" t="str">
        <f>S$9</f>
        <v>Non-FGD</v>
      </c>
      <c r="T59" s="73"/>
      <c r="U59" s="82" t="str">
        <f>U$9</f>
        <v>Non-FGD</v>
      </c>
      <c r="V59" s="73"/>
      <c r="W59" s="82" t="str">
        <f>W$9</f>
        <v>Non-FGD</v>
      </c>
      <c r="X59" s="72"/>
      <c r="Y59" s="82" t="str">
        <f>Y$9</f>
        <v>Non-FGD</v>
      </c>
      <c r="Z59" s="73"/>
      <c r="AA59" s="82" t="str">
        <f>AA$9</f>
        <v>Non-FGD</v>
      </c>
      <c r="AB59" s="73"/>
      <c r="AC59" s="82" t="str">
        <f>AC$9</f>
        <v>Non-FGD</v>
      </c>
      <c r="AD59" s="73"/>
      <c r="AE59" s="82" t="str">
        <f>AE$9</f>
        <v>Non-FGD</v>
      </c>
      <c r="AF59" s="72"/>
      <c r="AG59" s="82" t="str">
        <f>AG$9</f>
        <v>Non-FGD</v>
      </c>
      <c r="AH59" s="72"/>
      <c r="AI59" s="82" t="str">
        <f>AI$9</f>
        <v>Non-FGD</v>
      </c>
      <c r="AJ59" s="72"/>
      <c r="AK59" s="82" t="str">
        <f>AK$9</f>
        <v>Non-FGD</v>
      </c>
      <c r="AL59" s="72"/>
      <c r="AM59" s="82" t="str">
        <f>AM$9</f>
        <v>Non-FGD</v>
      </c>
      <c r="AN59" s="72"/>
      <c r="AO59" s="82" t="str">
        <f>AO$9</f>
        <v>Non-FGD</v>
      </c>
      <c r="AP59" s="72"/>
      <c r="AQ59" s="82" t="str">
        <f>AQ$9</f>
        <v>Non-FGD</v>
      </c>
      <c r="AR59" s="72"/>
      <c r="AS59" s="82" t="str">
        <f>AS$9</f>
        <v>Non-FGD</v>
      </c>
      <c r="AT59" s="72"/>
      <c r="AU59" s="82" t="str">
        <f>AU$9</f>
        <v>Non-FGD</v>
      </c>
      <c r="AV59" s="72"/>
      <c r="AW59" s="82" t="str">
        <f>AW$9</f>
        <v>Non-FGD</v>
      </c>
      <c r="AX59" s="72"/>
      <c r="AY59" s="82" t="str">
        <f>AY$9</f>
        <v>Non-FGD</v>
      </c>
      <c r="AZ59" s="72"/>
      <c r="BA59" s="82" t="str">
        <f>BA$9</f>
        <v>Non-FGD</v>
      </c>
      <c r="BB59" s="72"/>
      <c r="BC59" s="72"/>
      <c r="BD59" s="72"/>
      <c r="BE59" s="72"/>
      <c r="BF59" s="72"/>
      <c r="BG59" s="82"/>
    </row>
    <row r="60" spans="1:61" ht="13.5" thickTop="1" x14ac:dyDescent="0.3">
      <c r="A60" s="72"/>
      <c r="B60" s="114"/>
      <c r="C60" s="72"/>
      <c r="D60" s="72"/>
      <c r="E60" s="84"/>
      <c r="F60" s="72"/>
      <c r="G60" s="84"/>
      <c r="H60" s="72"/>
      <c r="I60" s="84"/>
      <c r="J60" s="72"/>
      <c r="K60" s="84"/>
      <c r="L60" s="72"/>
      <c r="M60" s="84"/>
      <c r="N60" s="84"/>
      <c r="O60" s="84"/>
      <c r="P60" s="72"/>
      <c r="Q60" s="84"/>
      <c r="R60" s="72"/>
      <c r="S60" s="84"/>
      <c r="T60" s="72"/>
      <c r="U60" s="84"/>
      <c r="V60" s="72"/>
      <c r="W60" s="84"/>
      <c r="X60" s="72"/>
      <c r="Y60" s="84"/>
      <c r="Z60" s="72"/>
      <c r="AA60" s="84"/>
      <c r="AB60" s="72"/>
      <c r="AC60" s="84"/>
      <c r="AD60" s="72"/>
      <c r="AE60" s="84"/>
      <c r="AF60" s="72"/>
      <c r="AG60" s="84"/>
      <c r="AH60" s="72"/>
      <c r="AI60" s="84"/>
      <c r="AJ60" s="72"/>
      <c r="AK60" s="84"/>
      <c r="AL60" s="72"/>
      <c r="AM60" s="84"/>
      <c r="AN60" s="72"/>
      <c r="AO60" s="84"/>
      <c r="AP60" s="72"/>
      <c r="AQ60" s="84"/>
      <c r="AR60" s="72"/>
      <c r="AS60" s="84"/>
      <c r="AT60" s="72"/>
      <c r="AU60" s="84"/>
      <c r="AV60" s="72"/>
      <c r="AW60" s="84"/>
      <c r="AX60" s="72"/>
      <c r="AY60" s="84"/>
      <c r="AZ60" s="72"/>
      <c r="BA60" s="84"/>
      <c r="BB60" s="72"/>
      <c r="BC60" s="72"/>
      <c r="BD60" s="72"/>
      <c r="BE60" s="72"/>
      <c r="BF60" s="72"/>
      <c r="BG60" s="84"/>
    </row>
    <row r="61" spans="1:61" x14ac:dyDescent="0.3">
      <c r="A61" s="72"/>
      <c r="B61" s="72"/>
      <c r="C61" s="72"/>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G61" s="115"/>
      <c r="AI61" s="115"/>
      <c r="AK61" s="115"/>
      <c r="AM61" s="115"/>
      <c r="AO61" s="115"/>
      <c r="AQ61" s="115"/>
      <c r="AS61" s="115"/>
      <c r="AU61" s="115"/>
      <c r="AW61" s="115"/>
      <c r="AY61" s="115"/>
      <c r="BA61" s="115"/>
    </row>
    <row r="62" spans="1:61" x14ac:dyDescent="0.3">
      <c r="A62" s="72"/>
      <c r="B62" s="72"/>
      <c r="C62" s="72"/>
      <c r="D62" s="72"/>
      <c r="E62" s="73"/>
      <c r="F62" s="72"/>
      <c r="G62" s="73"/>
      <c r="I62" s="73"/>
      <c r="K62" s="73"/>
      <c r="M62" s="73"/>
      <c r="N62" s="73"/>
      <c r="O62" s="73"/>
      <c r="Q62" s="73"/>
      <c r="S62" s="73"/>
      <c r="U62" s="73"/>
      <c r="W62" s="73"/>
      <c r="X62" s="72"/>
      <c r="Y62" s="73"/>
      <c r="AA62" s="73"/>
      <c r="AC62" s="73"/>
      <c r="AE62" s="73"/>
      <c r="AG62" s="73"/>
      <c r="AI62" s="73"/>
      <c r="AK62" s="73"/>
      <c r="AM62" s="73"/>
      <c r="AO62" s="73"/>
      <c r="AQ62" s="73"/>
      <c r="AS62" s="73"/>
      <c r="AU62" s="73"/>
      <c r="AW62" s="73"/>
      <c r="AY62" s="73"/>
      <c r="BA62" s="73"/>
    </row>
    <row r="63" spans="1:61" ht="13.5" x14ac:dyDescent="0.35">
      <c r="A63" s="72"/>
      <c r="B63" s="116" t="s">
        <v>2416</v>
      </c>
      <c r="C63" s="72"/>
      <c r="D63" s="72"/>
      <c r="E63" s="72"/>
      <c r="F63" s="72"/>
      <c r="G63" s="72"/>
      <c r="I63" s="72"/>
      <c r="K63" s="72"/>
      <c r="M63" s="72"/>
      <c r="N63" s="72"/>
      <c r="O63" s="72"/>
      <c r="Q63" s="72"/>
      <c r="S63" s="72"/>
      <c r="U63" s="72"/>
      <c r="W63" s="72"/>
      <c r="X63" s="72"/>
      <c r="Y63" s="72"/>
      <c r="AA63" s="72"/>
      <c r="AC63" s="72"/>
      <c r="AE63" s="72"/>
      <c r="AG63" s="72"/>
      <c r="AI63" s="72"/>
      <c r="AK63" s="72"/>
      <c r="AM63" s="72"/>
      <c r="AO63" s="72"/>
      <c r="AQ63" s="72"/>
      <c r="AS63" s="72"/>
      <c r="AU63" s="72"/>
      <c r="AW63" s="72"/>
      <c r="AY63" s="72"/>
      <c r="BA63" s="72"/>
    </row>
    <row r="64" spans="1:61" x14ac:dyDescent="0.3">
      <c r="A64" s="72"/>
      <c r="B64" s="85" t="s">
        <v>2417</v>
      </c>
      <c r="C64" s="72"/>
      <c r="D64" s="72"/>
      <c r="E64" s="93">
        <f>E126</f>
        <v>19150</v>
      </c>
      <c r="F64" s="72"/>
      <c r="G64" s="93">
        <f>G126</f>
        <v>0</v>
      </c>
      <c r="I64" s="93">
        <f>I126</f>
        <v>0</v>
      </c>
      <c r="K64" s="93">
        <f>K126</f>
        <v>0</v>
      </c>
      <c r="M64" s="93">
        <f>M126</f>
        <v>0</v>
      </c>
      <c r="N64" s="93"/>
      <c r="O64" s="93">
        <f>O126</f>
        <v>0</v>
      </c>
      <c r="Q64" s="93">
        <f>Q126</f>
        <v>0</v>
      </c>
      <c r="S64" s="93">
        <f>S126</f>
        <v>0</v>
      </c>
      <c r="U64" s="93">
        <f>U126</f>
        <v>0</v>
      </c>
      <c r="W64" s="93">
        <f>W126</f>
        <v>0</v>
      </c>
      <c r="X64" s="72"/>
      <c r="Y64" s="93">
        <f>Y126</f>
        <v>0</v>
      </c>
      <c r="AA64" s="93">
        <f>AA126</f>
        <v>0</v>
      </c>
      <c r="AC64" s="93">
        <f>AC126</f>
        <v>0</v>
      </c>
      <c r="AE64" s="93">
        <f>AE126</f>
        <v>0</v>
      </c>
      <c r="AG64" s="93">
        <f>AG126</f>
        <v>0</v>
      </c>
      <c r="AI64" s="93">
        <f>AI126</f>
        <v>0</v>
      </c>
      <c r="AK64" s="93">
        <f>AK126</f>
        <v>0</v>
      </c>
      <c r="AM64" s="93">
        <f>AM126</f>
        <v>0</v>
      </c>
      <c r="AO64" s="93">
        <f>AO126</f>
        <v>0</v>
      </c>
      <c r="AQ64" s="93">
        <f>AQ126</f>
        <v>0</v>
      </c>
      <c r="AS64" s="93">
        <f>AS126</f>
        <v>0</v>
      </c>
      <c r="AU64" s="93">
        <f>AU126</f>
        <v>0</v>
      </c>
      <c r="AW64" s="93">
        <f>AW126</f>
        <v>0</v>
      </c>
      <c r="AY64" s="93">
        <f>AY126</f>
        <v>0</v>
      </c>
      <c r="BA64" s="93">
        <f>BA126</f>
        <v>0</v>
      </c>
      <c r="BG64" s="103">
        <f t="shared" ref="BG64:BG87" si="0">SUM(E64:BF64)</f>
        <v>19150</v>
      </c>
    </row>
    <row r="65" spans="1:59" x14ac:dyDescent="0.3">
      <c r="A65" s="72"/>
      <c r="B65" s="85" t="s">
        <v>2418</v>
      </c>
      <c r="C65" s="72"/>
      <c r="D65" s="72"/>
      <c r="E65" s="93">
        <f>E137</f>
        <v>36865</v>
      </c>
      <c r="F65" s="72"/>
      <c r="G65" s="93">
        <f>G137</f>
        <v>78087</v>
      </c>
      <c r="I65" s="93">
        <f>I137</f>
        <v>0</v>
      </c>
      <c r="K65" s="93">
        <f>K137</f>
        <v>0</v>
      </c>
      <c r="M65" s="93">
        <f>M137</f>
        <v>0</v>
      </c>
      <c r="N65" s="93"/>
      <c r="O65" s="93">
        <f>O137</f>
        <v>0</v>
      </c>
      <c r="Q65" s="93">
        <f>Q137</f>
        <v>0</v>
      </c>
      <c r="S65" s="93">
        <f>S137</f>
        <v>0</v>
      </c>
      <c r="U65" s="93">
        <f>U137</f>
        <v>0</v>
      </c>
      <c r="W65" s="93">
        <f>W137</f>
        <v>0</v>
      </c>
      <c r="X65" s="72"/>
      <c r="Y65" s="93">
        <f>Y137</f>
        <v>0</v>
      </c>
      <c r="AA65" s="93">
        <f>AA137</f>
        <v>0</v>
      </c>
      <c r="AC65" s="93">
        <f>AC137</f>
        <v>0</v>
      </c>
      <c r="AE65" s="93">
        <f>AE137</f>
        <v>0</v>
      </c>
      <c r="AG65" s="93">
        <f>AG137</f>
        <v>0</v>
      </c>
      <c r="AI65" s="93">
        <f>AI137</f>
        <v>0</v>
      </c>
      <c r="AK65" s="93">
        <f>AK137</f>
        <v>0</v>
      </c>
      <c r="AM65" s="93">
        <f>AM137</f>
        <v>0</v>
      </c>
      <c r="AO65" s="93">
        <f>AO137</f>
        <v>0</v>
      </c>
      <c r="AQ65" s="93">
        <f>AQ137</f>
        <v>0</v>
      </c>
      <c r="AS65" s="93">
        <f>AS137</f>
        <v>0</v>
      </c>
      <c r="AU65" s="93">
        <f>AU137</f>
        <v>0</v>
      </c>
      <c r="AW65" s="93">
        <f>AW137</f>
        <v>0</v>
      </c>
      <c r="AY65" s="93">
        <f>AY137</f>
        <v>0</v>
      </c>
      <c r="BA65" s="93">
        <f>BA137</f>
        <v>0</v>
      </c>
      <c r="BG65" s="103">
        <f t="shared" si="0"/>
        <v>114952</v>
      </c>
    </row>
    <row r="66" spans="1:59" x14ac:dyDescent="0.3">
      <c r="A66" s="72"/>
      <c r="B66" s="85" t="s">
        <v>2419</v>
      </c>
      <c r="C66" s="72"/>
      <c r="D66" s="72"/>
      <c r="E66" s="93">
        <f>E148</f>
        <v>34097</v>
      </c>
      <c r="F66" s="72"/>
      <c r="G66" s="93">
        <f>G148</f>
        <v>150322</v>
      </c>
      <c r="I66" s="93">
        <f>I148</f>
        <v>107590</v>
      </c>
      <c r="K66" s="93">
        <f>K148</f>
        <v>0</v>
      </c>
      <c r="M66" s="93">
        <f>M148</f>
        <v>0</v>
      </c>
      <c r="N66" s="93"/>
      <c r="O66" s="93">
        <f>O148</f>
        <v>0</v>
      </c>
      <c r="Q66" s="93">
        <f>Q148</f>
        <v>0</v>
      </c>
      <c r="S66" s="93">
        <f>S148</f>
        <v>0</v>
      </c>
      <c r="U66" s="93">
        <f>U148</f>
        <v>0</v>
      </c>
      <c r="W66" s="93">
        <f>W148</f>
        <v>0</v>
      </c>
      <c r="X66" s="72"/>
      <c r="Y66" s="93">
        <f>Y148</f>
        <v>0</v>
      </c>
      <c r="AA66" s="93">
        <f>AA148</f>
        <v>0</v>
      </c>
      <c r="AC66" s="93">
        <f>AC148</f>
        <v>0</v>
      </c>
      <c r="AE66" s="93">
        <f>AE148</f>
        <v>0</v>
      </c>
      <c r="AG66" s="93">
        <f>AG148</f>
        <v>0</v>
      </c>
      <c r="AI66" s="93">
        <f>AI148</f>
        <v>0</v>
      </c>
      <c r="AK66" s="93">
        <f>AK148</f>
        <v>0</v>
      </c>
      <c r="AM66" s="93">
        <f>AM148</f>
        <v>0</v>
      </c>
      <c r="AO66" s="93">
        <f>AO148</f>
        <v>0</v>
      </c>
      <c r="AQ66" s="93">
        <f>AQ148</f>
        <v>0</v>
      </c>
      <c r="AS66" s="93">
        <f>AS148</f>
        <v>0</v>
      </c>
      <c r="AU66" s="93">
        <f>AU148</f>
        <v>0</v>
      </c>
      <c r="AW66" s="93">
        <f>AW148</f>
        <v>0</v>
      </c>
      <c r="AY66" s="93">
        <f>AY148</f>
        <v>0</v>
      </c>
      <c r="BA66" s="93">
        <f>BA148</f>
        <v>0</v>
      </c>
      <c r="BG66" s="103">
        <f t="shared" si="0"/>
        <v>292009</v>
      </c>
    </row>
    <row r="67" spans="1:59" x14ac:dyDescent="0.3">
      <c r="A67" s="72"/>
      <c r="B67" s="85" t="s">
        <v>2420</v>
      </c>
      <c r="C67" s="72"/>
      <c r="D67" s="72"/>
      <c r="E67" s="93">
        <f>E159</f>
        <v>31544</v>
      </c>
      <c r="F67" s="72"/>
      <c r="G67" s="93">
        <f>G159</f>
        <v>139036</v>
      </c>
      <c r="I67" s="93">
        <f>I159</f>
        <v>16665</v>
      </c>
      <c r="K67" s="93">
        <f>K159</f>
        <v>202438</v>
      </c>
      <c r="M67" s="93">
        <f>M159</f>
        <v>0</v>
      </c>
      <c r="N67" s="93"/>
      <c r="O67" s="93">
        <f>O159</f>
        <v>0</v>
      </c>
      <c r="Q67" s="93">
        <f>Q159</f>
        <v>0</v>
      </c>
      <c r="S67" s="93">
        <f>S159</f>
        <v>0</v>
      </c>
      <c r="U67" s="93">
        <f>U159</f>
        <v>0</v>
      </c>
      <c r="W67" s="93">
        <f>W159</f>
        <v>0</v>
      </c>
      <c r="X67" s="72"/>
      <c r="Y67" s="93">
        <f>Y159</f>
        <v>0</v>
      </c>
      <c r="AA67" s="93">
        <f>AA159</f>
        <v>0</v>
      </c>
      <c r="AC67" s="93">
        <f>AC159</f>
        <v>0</v>
      </c>
      <c r="AE67" s="93">
        <f>AE159</f>
        <v>0</v>
      </c>
      <c r="AG67" s="93">
        <f>AG159</f>
        <v>0</v>
      </c>
      <c r="AI67" s="93">
        <f>AI159</f>
        <v>0</v>
      </c>
      <c r="AK67" s="93">
        <f>AK159</f>
        <v>0</v>
      </c>
      <c r="AM67" s="93">
        <f>AM159</f>
        <v>0</v>
      </c>
      <c r="AO67" s="93">
        <f>AO159</f>
        <v>0</v>
      </c>
      <c r="AQ67" s="93">
        <f>AQ159</f>
        <v>0</v>
      </c>
      <c r="AS67" s="93">
        <f>AS159</f>
        <v>0</v>
      </c>
      <c r="AU67" s="93">
        <f>AU159</f>
        <v>0</v>
      </c>
      <c r="AW67" s="93">
        <f>AW159</f>
        <v>0</v>
      </c>
      <c r="AY67" s="93">
        <f>AY159</f>
        <v>0</v>
      </c>
      <c r="BA67" s="93">
        <f>BA159</f>
        <v>0</v>
      </c>
      <c r="BG67" s="103">
        <f t="shared" si="0"/>
        <v>389683</v>
      </c>
    </row>
    <row r="68" spans="1:59" x14ac:dyDescent="0.3">
      <c r="A68" s="72"/>
      <c r="B68" s="85" t="s">
        <v>2421</v>
      </c>
      <c r="C68" s="72"/>
      <c r="D68" s="72"/>
      <c r="E68" s="93">
        <f>E170</f>
        <v>29174</v>
      </c>
      <c r="F68" s="72"/>
      <c r="G68" s="93">
        <f>G170</f>
        <v>128624</v>
      </c>
      <c r="I68" s="93">
        <f>I170</f>
        <v>15413</v>
      </c>
      <c r="K68" s="93">
        <f>K170</f>
        <v>31356</v>
      </c>
      <c r="M68" s="93">
        <f>M170</f>
        <v>559510</v>
      </c>
      <c r="N68" s="93"/>
      <c r="O68" s="93">
        <f>O170</f>
        <v>0</v>
      </c>
      <c r="Q68" s="93">
        <f>Q170</f>
        <v>0</v>
      </c>
      <c r="S68" s="93">
        <f>S170</f>
        <v>0</v>
      </c>
      <c r="U68" s="93">
        <f>U170</f>
        <v>0</v>
      </c>
      <c r="W68" s="93">
        <f>W170</f>
        <v>0</v>
      </c>
      <c r="X68" s="72"/>
      <c r="Y68" s="93">
        <f>Y170</f>
        <v>0</v>
      </c>
      <c r="AA68" s="93">
        <f>AA170</f>
        <v>0</v>
      </c>
      <c r="AC68" s="93">
        <f>AC170</f>
        <v>0</v>
      </c>
      <c r="AE68" s="93">
        <f>AE170</f>
        <v>0</v>
      </c>
      <c r="AG68" s="93">
        <f>AG170</f>
        <v>0</v>
      </c>
      <c r="AI68" s="93">
        <f>AI170</f>
        <v>0</v>
      </c>
      <c r="AK68" s="93">
        <f>AK170</f>
        <v>0</v>
      </c>
      <c r="AM68" s="93">
        <f>AM170</f>
        <v>0</v>
      </c>
      <c r="AO68" s="93">
        <f>AO170</f>
        <v>0</v>
      </c>
      <c r="AQ68" s="93">
        <f>AQ170</f>
        <v>0</v>
      </c>
      <c r="AS68" s="93">
        <f>AS170</f>
        <v>0</v>
      </c>
      <c r="AU68" s="93">
        <f>AU170</f>
        <v>0</v>
      </c>
      <c r="AW68" s="93">
        <f>AW170</f>
        <v>0</v>
      </c>
      <c r="AY68" s="93">
        <f>AY170</f>
        <v>0</v>
      </c>
      <c r="BA68" s="93">
        <f>BA170</f>
        <v>0</v>
      </c>
      <c r="BG68" s="103">
        <f t="shared" si="0"/>
        <v>764077</v>
      </c>
    </row>
    <row r="69" spans="1:59" x14ac:dyDescent="0.3">
      <c r="A69" s="72"/>
      <c r="B69" s="85" t="s">
        <v>2422</v>
      </c>
      <c r="C69" s="72"/>
      <c r="D69" s="72"/>
      <c r="E69" s="93">
        <f>E181</f>
        <v>26989</v>
      </c>
      <c r="F69" s="72"/>
      <c r="G69" s="93">
        <f>G181</f>
        <v>118962</v>
      </c>
      <c r="I69" s="93">
        <f>I181</f>
        <v>14259</v>
      </c>
      <c r="K69" s="93">
        <f>K181</f>
        <v>29002</v>
      </c>
      <c r="M69" s="93">
        <f>M181</f>
        <v>1077094</v>
      </c>
      <c r="N69" s="93"/>
      <c r="O69" s="93">
        <f>O181</f>
        <v>374564</v>
      </c>
      <c r="Q69" s="93">
        <f>Q181</f>
        <v>0</v>
      </c>
      <c r="S69" s="93">
        <f>S181</f>
        <v>0</v>
      </c>
      <c r="U69" s="93">
        <f>U181</f>
        <v>0</v>
      </c>
      <c r="W69" s="93">
        <f>W181</f>
        <v>0</v>
      </c>
      <c r="X69" s="72"/>
      <c r="Y69" s="93">
        <f>Y181</f>
        <v>0</v>
      </c>
      <c r="AA69" s="93">
        <f>AA181</f>
        <v>0</v>
      </c>
      <c r="AC69" s="93">
        <f>AC181</f>
        <v>0</v>
      </c>
      <c r="AE69" s="93">
        <f>AE181</f>
        <v>0</v>
      </c>
      <c r="AG69" s="93">
        <f>AG181</f>
        <v>0</v>
      </c>
      <c r="AI69" s="93">
        <f>AI181</f>
        <v>0</v>
      </c>
      <c r="AK69" s="93">
        <f>AK181</f>
        <v>0</v>
      </c>
      <c r="AM69" s="93">
        <f>AM181</f>
        <v>0</v>
      </c>
      <c r="AO69" s="93">
        <f>AO181</f>
        <v>0</v>
      </c>
      <c r="AQ69" s="93">
        <f>AQ181</f>
        <v>0</v>
      </c>
      <c r="AS69" s="93">
        <f>AS181</f>
        <v>0</v>
      </c>
      <c r="AU69" s="93">
        <f>AU181</f>
        <v>0</v>
      </c>
      <c r="AW69" s="93">
        <f>AW181</f>
        <v>0</v>
      </c>
      <c r="AY69" s="93">
        <f>AY181</f>
        <v>0</v>
      </c>
      <c r="BA69" s="93">
        <f>BA181</f>
        <v>0</v>
      </c>
      <c r="BG69" s="103">
        <f t="shared" si="0"/>
        <v>1640870</v>
      </c>
    </row>
    <row r="70" spans="1:59" x14ac:dyDescent="0.3">
      <c r="A70" s="72"/>
      <c r="B70" s="85" t="s">
        <v>2423</v>
      </c>
      <c r="C70" s="72"/>
      <c r="D70" s="72"/>
      <c r="E70" s="93">
        <f>E192</f>
        <v>24961</v>
      </c>
      <c r="F70" s="72"/>
      <c r="G70" s="93">
        <f>G192</f>
        <v>110050</v>
      </c>
      <c r="I70" s="93">
        <f>I192</f>
        <v>13188</v>
      </c>
      <c r="K70" s="93">
        <f>K192</f>
        <v>26830</v>
      </c>
      <c r="M70" s="93">
        <f>M192</f>
        <v>996226</v>
      </c>
      <c r="N70" s="93"/>
      <c r="O70" s="93">
        <f>O192</f>
        <v>721061</v>
      </c>
      <c r="Q70" s="93">
        <f>Q192</f>
        <v>8057993</v>
      </c>
      <c r="S70" s="93">
        <f>S192</f>
        <v>0</v>
      </c>
      <c r="U70" s="93">
        <f>U192</f>
        <v>0</v>
      </c>
      <c r="W70" s="93">
        <f>W192</f>
        <v>0</v>
      </c>
      <c r="X70" s="72"/>
      <c r="Y70" s="93">
        <f>Y192</f>
        <v>0</v>
      </c>
      <c r="AA70" s="93">
        <f>AA192</f>
        <v>0</v>
      </c>
      <c r="AC70" s="93">
        <f>AC192</f>
        <v>0</v>
      </c>
      <c r="AE70" s="93">
        <f>AE192</f>
        <v>0</v>
      </c>
      <c r="AG70" s="93">
        <f>AG192</f>
        <v>0</v>
      </c>
      <c r="AI70" s="93">
        <f>AI192</f>
        <v>0</v>
      </c>
      <c r="AK70" s="93">
        <f>AK192</f>
        <v>0</v>
      </c>
      <c r="AM70" s="93">
        <f>AM192</f>
        <v>0</v>
      </c>
      <c r="AO70" s="93">
        <f>AO192</f>
        <v>0</v>
      </c>
      <c r="AQ70" s="93">
        <f>AQ192</f>
        <v>0</v>
      </c>
      <c r="AS70" s="93">
        <f>AS192</f>
        <v>0</v>
      </c>
      <c r="AU70" s="93">
        <f>AU192</f>
        <v>0</v>
      </c>
      <c r="AW70" s="93">
        <f>AW192</f>
        <v>0</v>
      </c>
      <c r="AY70" s="93">
        <f>AY192</f>
        <v>0</v>
      </c>
      <c r="BA70" s="93">
        <f>BA192</f>
        <v>0</v>
      </c>
      <c r="BG70" s="103">
        <f t="shared" si="0"/>
        <v>9950309</v>
      </c>
    </row>
    <row r="71" spans="1:59" x14ac:dyDescent="0.3">
      <c r="A71" s="72"/>
      <c r="B71" s="85" t="s">
        <v>2424</v>
      </c>
      <c r="C71" s="72"/>
      <c r="D71" s="72"/>
      <c r="E71" s="93">
        <f>E203</f>
        <v>23092</v>
      </c>
      <c r="F71" s="72"/>
      <c r="G71" s="93">
        <f>G203</f>
        <v>101783</v>
      </c>
      <c r="I71" s="93">
        <f>I203</f>
        <v>12200</v>
      </c>
      <c r="K71" s="93">
        <f>K203</f>
        <v>24814</v>
      </c>
      <c r="M71" s="93">
        <f>M203</f>
        <v>921624</v>
      </c>
      <c r="N71" s="93"/>
      <c r="O71" s="93">
        <f>O203</f>
        <v>666924</v>
      </c>
      <c r="Q71" s="93">
        <f>Q203</f>
        <v>15512173</v>
      </c>
      <c r="S71" s="93">
        <f>S203</f>
        <v>5900174</v>
      </c>
      <c r="U71" s="93">
        <f>U203</f>
        <v>0</v>
      </c>
      <c r="W71" s="93">
        <f>W203</f>
        <v>0</v>
      </c>
      <c r="X71" s="72"/>
      <c r="Y71" s="93">
        <f>Y203</f>
        <v>0</v>
      </c>
      <c r="AA71" s="93">
        <f>AA203</f>
        <v>0</v>
      </c>
      <c r="AC71" s="93">
        <f>AC203</f>
        <v>0</v>
      </c>
      <c r="AE71" s="93">
        <f>AE203</f>
        <v>0</v>
      </c>
      <c r="AG71" s="93">
        <f>AG203</f>
        <v>0</v>
      </c>
      <c r="AI71" s="93">
        <f>AI203</f>
        <v>0</v>
      </c>
      <c r="AK71" s="93">
        <f>AK203</f>
        <v>0</v>
      </c>
      <c r="AM71" s="93">
        <f>AM203</f>
        <v>0</v>
      </c>
      <c r="AO71" s="93">
        <f>AO203</f>
        <v>0</v>
      </c>
      <c r="AQ71" s="93">
        <f>AQ203</f>
        <v>0</v>
      </c>
      <c r="AS71" s="93">
        <f>AS203</f>
        <v>0</v>
      </c>
      <c r="AU71" s="93">
        <f>AU203</f>
        <v>0</v>
      </c>
      <c r="AW71" s="93">
        <f>AW203</f>
        <v>0</v>
      </c>
      <c r="AY71" s="93">
        <f>AY203</f>
        <v>0</v>
      </c>
      <c r="BA71" s="93">
        <f>BA203</f>
        <v>0</v>
      </c>
      <c r="BG71" s="103">
        <f t="shared" si="0"/>
        <v>23162784</v>
      </c>
    </row>
    <row r="72" spans="1:59" x14ac:dyDescent="0.3">
      <c r="A72" s="72"/>
      <c r="B72" s="85" t="s">
        <v>2425</v>
      </c>
      <c r="C72" s="72"/>
      <c r="D72" s="72"/>
      <c r="E72" s="93">
        <f>E214</f>
        <v>22786</v>
      </c>
      <c r="F72" s="72"/>
      <c r="G72" s="93">
        <f>G214</f>
        <v>94162</v>
      </c>
      <c r="I72" s="93">
        <f>I214</f>
        <v>11284</v>
      </c>
      <c r="K72" s="93">
        <f>K214</f>
        <v>22955</v>
      </c>
      <c r="M72" s="93">
        <f>M214</f>
        <v>852394</v>
      </c>
      <c r="N72" s="93"/>
      <c r="O72" s="93">
        <f>O214</f>
        <v>616982</v>
      </c>
      <c r="Q72" s="93">
        <f>Q214</f>
        <v>14347525</v>
      </c>
      <c r="S72" s="93">
        <f>S214</f>
        <v>410538</v>
      </c>
      <c r="U72" s="93">
        <f>U214</f>
        <v>2570821</v>
      </c>
      <c r="W72" s="93">
        <f>W214</f>
        <v>0</v>
      </c>
      <c r="X72" s="72"/>
      <c r="Y72" s="93">
        <f>Y214</f>
        <v>0</v>
      </c>
      <c r="AA72" s="93">
        <f>AA214</f>
        <v>0</v>
      </c>
      <c r="AC72" s="93">
        <f>AC214</f>
        <v>0</v>
      </c>
      <c r="AE72" s="93">
        <f>AE214</f>
        <v>0</v>
      </c>
      <c r="AG72" s="93">
        <f>AG214</f>
        <v>0</v>
      </c>
      <c r="AI72" s="93">
        <f>AI214</f>
        <v>0</v>
      </c>
      <c r="AK72" s="93">
        <f>AK214</f>
        <v>0</v>
      </c>
      <c r="AM72" s="93">
        <f>AM214</f>
        <v>0</v>
      </c>
      <c r="AO72" s="93">
        <f>AO214</f>
        <v>0</v>
      </c>
      <c r="AQ72" s="93">
        <f>AQ214</f>
        <v>0</v>
      </c>
      <c r="AS72" s="93">
        <f>AS214</f>
        <v>0</v>
      </c>
      <c r="AU72" s="93">
        <f>AU214</f>
        <v>0</v>
      </c>
      <c r="AW72" s="93">
        <f>AW214</f>
        <v>0</v>
      </c>
      <c r="AY72" s="93">
        <f>AY214</f>
        <v>0</v>
      </c>
      <c r="BA72" s="93">
        <f>BA214</f>
        <v>0</v>
      </c>
      <c r="BG72" s="103">
        <f t="shared" si="0"/>
        <v>18949447</v>
      </c>
    </row>
    <row r="73" spans="1:59" x14ac:dyDescent="0.3">
      <c r="A73" s="72"/>
      <c r="B73" s="85" t="s">
        <v>2426</v>
      </c>
      <c r="C73" s="72"/>
      <c r="D73" s="72"/>
      <c r="E73" s="93">
        <f>E225</f>
        <v>22781</v>
      </c>
      <c r="F73" s="72"/>
      <c r="G73" s="93">
        <f>G225</f>
        <v>92913</v>
      </c>
      <c r="I73" s="93">
        <f>I225</f>
        <v>10439</v>
      </c>
      <c r="K73" s="93">
        <f>K225</f>
        <v>21231</v>
      </c>
      <c r="M73" s="93">
        <f>M225</f>
        <v>788536</v>
      </c>
      <c r="N73" s="93"/>
      <c r="O73" s="93">
        <f>O225</f>
        <v>570636</v>
      </c>
      <c r="Q73" s="93">
        <f>Q225</f>
        <v>13273126</v>
      </c>
      <c r="S73" s="93">
        <f>S225</f>
        <v>379715</v>
      </c>
      <c r="U73" s="93">
        <f>U225</f>
        <v>178880</v>
      </c>
      <c r="W73" s="93">
        <f>W225</f>
        <v>1260756</v>
      </c>
      <c r="X73" s="72"/>
      <c r="Y73" s="93">
        <f>Y225</f>
        <v>0</v>
      </c>
      <c r="AA73" s="93">
        <f>AA225</f>
        <v>0</v>
      </c>
      <c r="AC73" s="93">
        <f>AC225</f>
        <v>0</v>
      </c>
      <c r="AE73" s="93">
        <f>AE225</f>
        <v>0</v>
      </c>
      <c r="AG73" s="93">
        <f>AG225</f>
        <v>0</v>
      </c>
      <c r="AI73" s="93">
        <f>AI225</f>
        <v>0</v>
      </c>
      <c r="AK73" s="93">
        <f>AK225</f>
        <v>0</v>
      </c>
      <c r="AM73" s="93">
        <f>AM225</f>
        <v>0</v>
      </c>
      <c r="AO73" s="93">
        <f>AO225</f>
        <v>0</v>
      </c>
      <c r="AQ73" s="93">
        <f>AQ225</f>
        <v>0</v>
      </c>
      <c r="AS73" s="93">
        <f>AS225</f>
        <v>0</v>
      </c>
      <c r="AU73" s="93">
        <f>AU225</f>
        <v>0</v>
      </c>
      <c r="AW73" s="93">
        <f>AW225</f>
        <v>0</v>
      </c>
      <c r="AY73" s="93">
        <f>AY225</f>
        <v>0</v>
      </c>
      <c r="BA73" s="93">
        <f>BA225</f>
        <v>0</v>
      </c>
      <c r="BG73" s="103">
        <f t="shared" si="0"/>
        <v>16599013</v>
      </c>
    </row>
    <row r="74" spans="1:59" x14ac:dyDescent="0.3">
      <c r="A74" s="72"/>
      <c r="B74" s="85" t="s">
        <v>2427</v>
      </c>
      <c r="C74" s="72"/>
      <c r="D74" s="72"/>
      <c r="E74" s="93">
        <f>E236</f>
        <v>22786</v>
      </c>
      <c r="F74" s="72"/>
      <c r="G74" s="93">
        <f>G236</f>
        <v>92892</v>
      </c>
      <c r="I74" s="93">
        <f>I236</f>
        <v>10300</v>
      </c>
      <c r="K74" s="93">
        <f>K236</f>
        <v>19641</v>
      </c>
      <c r="M74" s="93">
        <f>M236</f>
        <v>729302</v>
      </c>
      <c r="N74" s="93"/>
      <c r="O74" s="93">
        <f>O236</f>
        <v>527886</v>
      </c>
      <c r="Q74" s="93">
        <f>Q236</f>
        <v>12276083</v>
      </c>
      <c r="S74" s="93">
        <f>S236</f>
        <v>351281</v>
      </c>
      <c r="U74" s="93">
        <f>U236</f>
        <v>165449</v>
      </c>
      <c r="W74" s="93">
        <f>W236</f>
        <v>87724</v>
      </c>
      <c r="X74" s="72"/>
      <c r="Y74" s="93">
        <f>Y236</f>
        <v>1753975</v>
      </c>
      <c r="AA74" s="93">
        <f>AA236</f>
        <v>0</v>
      </c>
      <c r="AC74" s="93">
        <f>AC236</f>
        <v>0</v>
      </c>
      <c r="AE74" s="93">
        <f>AE236</f>
        <v>0</v>
      </c>
      <c r="AG74" s="93">
        <f>AG236</f>
        <v>0</v>
      </c>
      <c r="AI74" s="93">
        <f>AI236</f>
        <v>0</v>
      </c>
      <c r="AK74" s="93">
        <f>AK236</f>
        <v>0</v>
      </c>
      <c r="AM74" s="93">
        <f>AM236</f>
        <v>0</v>
      </c>
      <c r="AO74" s="93">
        <f>AO236</f>
        <v>0</v>
      </c>
      <c r="AQ74" s="93">
        <f>AQ236</f>
        <v>0</v>
      </c>
      <c r="AS74" s="93">
        <f>AS236</f>
        <v>0</v>
      </c>
      <c r="AU74" s="93">
        <f>AU236</f>
        <v>0</v>
      </c>
      <c r="AW74" s="93">
        <f>AW236</f>
        <v>0</v>
      </c>
      <c r="AY74" s="93">
        <f>AY236</f>
        <v>0</v>
      </c>
      <c r="BA74" s="93">
        <f>BA236</f>
        <v>0</v>
      </c>
      <c r="BG74" s="103">
        <f t="shared" si="0"/>
        <v>16037319</v>
      </c>
    </row>
    <row r="75" spans="1:59" x14ac:dyDescent="0.3">
      <c r="A75" s="72"/>
      <c r="B75" s="85" t="s">
        <v>2428</v>
      </c>
      <c r="C75" s="72"/>
      <c r="D75" s="93"/>
      <c r="E75" s="93">
        <f>E247</f>
        <v>22781</v>
      </c>
      <c r="F75" s="93"/>
      <c r="G75" s="93">
        <f>G247</f>
        <v>92913</v>
      </c>
      <c r="H75" s="93"/>
      <c r="I75" s="93">
        <f>I247</f>
        <v>10298</v>
      </c>
      <c r="J75" s="93"/>
      <c r="K75" s="93">
        <f>K247</f>
        <v>19381</v>
      </c>
      <c r="L75" s="93"/>
      <c r="M75" s="93">
        <f>M247</f>
        <v>674694</v>
      </c>
      <c r="N75" s="93"/>
      <c r="O75" s="93">
        <f>O247</f>
        <v>488232</v>
      </c>
      <c r="P75" s="93"/>
      <c r="Q75" s="93">
        <f>Q247</f>
        <v>11356398</v>
      </c>
      <c r="R75" s="93"/>
      <c r="S75" s="93">
        <f>S247</f>
        <v>324893</v>
      </c>
      <c r="T75" s="93"/>
      <c r="U75" s="93">
        <f>U247</f>
        <v>153060</v>
      </c>
      <c r="V75" s="93"/>
      <c r="W75" s="93">
        <f>W247</f>
        <v>81138</v>
      </c>
      <c r="X75" s="93"/>
      <c r="Y75" s="93">
        <f>Y247</f>
        <v>0</v>
      </c>
      <c r="Z75" s="93"/>
      <c r="AA75" s="93">
        <f>AA247</f>
        <v>1676829</v>
      </c>
      <c r="AB75" s="93"/>
      <c r="AC75" s="93">
        <f>AC247</f>
        <v>0</v>
      </c>
      <c r="AD75" s="93"/>
      <c r="AE75" s="93">
        <f>AE247</f>
        <v>0</v>
      </c>
      <c r="AG75" s="93">
        <f>AG247</f>
        <v>0</v>
      </c>
      <c r="AI75" s="93">
        <f>AI247</f>
        <v>0</v>
      </c>
      <c r="AK75" s="93">
        <f>AK247</f>
        <v>0</v>
      </c>
      <c r="AM75" s="93">
        <f>AM247</f>
        <v>0</v>
      </c>
      <c r="AO75" s="93">
        <f>AO247</f>
        <v>0</v>
      </c>
      <c r="AQ75" s="93">
        <f>AQ247</f>
        <v>0</v>
      </c>
      <c r="AS75" s="93">
        <f>AS247</f>
        <v>0</v>
      </c>
      <c r="AU75" s="93">
        <f>AU247</f>
        <v>0</v>
      </c>
      <c r="AW75" s="93">
        <f>AW247</f>
        <v>0</v>
      </c>
      <c r="AY75" s="93">
        <f>AY247</f>
        <v>0</v>
      </c>
      <c r="BA75" s="93">
        <f>BA247</f>
        <v>0</v>
      </c>
      <c r="BG75" s="103">
        <f t="shared" si="0"/>
        <v>14900617</v>
      </c>
    </row>
    <row r="76" spans="1:59" x14ac:dyDescent="0.3">
      <c r="A76" s="72"/>
      <c r="B76" s="85" t="s">
        <v>2429</v>
      </c>
      <c r="C76" s="72"/>
      <c r="D76" s="93"/>
      <c r="E76" s="93">
        <f>E258</f>
        <v>22786</v>
      </c>
      <c r="F76" s="93"/>
      <c r="G76" s="93">
        <f>G258</f>
        <v>92892</v>
      </c>
      <c r="H76" s="93"/>
      <c r="I76" s="93">
        <f>I258</f>
        <v>10300</v>
      </c>
      <c r="J76" s="93"/>
      <c r="K76" s="93">
        <f>K258</f>
        <v>19376</v>
      </c>
      <c r="L76" s="93"/>
      <c r="M76" s="93">
        <f>M258</f>
        <v>665742</v>
      </c>
      <c r="N76" s="93"/>
      <c r="O76" s="93">
        <f>O258</f>
        <v>451674</v>
      </c>
      <c r="P76" s="93"/>
      <c r="Q76" s="93">
        <f>Q258</f>
        <v>10503325</v>
      </c>
      <c r="R76" s="93"/>
      <c r="S76" s="93">
        <f>S258</f>
        <v>300553</v>
      </c>
      <c r="T76" s="93"/>
      <c r="U76" s="93">
        <f>U258</f>
        <v>141562</v>
      </c>
      <c r="V76" s="93"/>
      <c r="W76" s="93">
        <f>W258</f>
        <v>75062</v>
      </c>
      <c r="X76" s="93"/>
      <c r="Y76" s="93">
        <f>Y258</f>
        <v>0</v>
      </c>
      <c r="Z76" s="93"/>
      <c r="AA76" s="93">
        <f>AA258</f>
        <v>116675</v>
      </c>
      <c r="AB76" s="93"/>
      <c r="AC76" s="93">
        <f>AC258</f>
        <v>1418984</v>
      </c>
      <c r="AD76" s="93"/>
      <c r="AE76" s="93">
        <f>AE258</f>
        <v>0</v>
      </c>
      <c r="AG76" s="93">
        <f>AG258</f>
        <v>0</v>
      </c>
      <c r="AI76" s="93">
        <f>AI258</f>
        <v>0</v>
      </c>
      <c r="AK76" s="93">
        <f>AK258</f>
        <v>0</v>
      </c>
      <c r="AM76" s="93">
        <f>AM258</f>
        <v>0</v>
      </c>
      <c r="AO76" s="93">
        <f>AO258</f>
        <v>0</v>
      </c>
      <c r="AQ76" s="93">
        <f>AQ258</f>
        <v>0</v>
      </c>
      <c r="AS76" s="93">
        <f>AS258</f>
        <v>0</v>
      </c>
      <c r="AU76" s="93">
        <f>AU258</f>
        <v>0</v>
      </c>
      <c r="AW76" s="93">
        <f>AW258</f>
        <v>0</v>
      </c>
      <c r="AY76" s="93">
        <f>AY258</f>
        <v>0</v>
      </c>
      <c r="BA76" s="93">
        <f>BA258</f>
        <v>0</v>
      </c>
      <c r="BG76" s="103">
        <f t="shared" si="0"/>
        <v>13818931</v>
      </c>
    </row>
    <row r="77" spans="1:59" x14ac:dyDescent="0.3">
      <c r="A77" s="72"/>
      <c r="B77" s="85" t="s">
        <v>2430</v>
      </c>
      <c r="E77" s="93">
        <f>E269</f>
        <v>22781</v>
      </c>
      <c r="G77" s="93">
        <f>G269</f>
        <v>92913</v>
      </c>
      <c r="I77" s="93">
        <f>I269</f>
        <v>10298</v>
      </c>
      <c r="K77" s="93">
        <f>K269</f>
        <v>19381</v>
      </c>
      <c r="M77" s="93">
        <f>M269</f>
        <v>665593</v>
      </c>
      <c r="O77" s="93">
        <f>O269</f>
        <v>445681</v>
      </c>
      <c r="Q77" s="93">
        <f>Q269</f>
        <v>9716865</v>
      </c>
      <c r="S77" s="93">
        <f>S269</f>
        <v>277976</v>
      </c>
      <c r="U77" s="93">
        <f>U269</f>
        <v>130957</v>
      </c>
      <c r="W77" s="93">
        <f>W269</f>
        <v>69424</v>
      </c>
      <c r="Y77" s="93">
        <f>Y269</f>
        <v>0</v>
      </c>
      <c r="AA77" s="93">
        <f>AA269</f>
        <v>107915</v>
      </c>
      <c r="AC77" s="93">
        <f>AC269</f>
        <v>98734</v>
      </c>
      <c r="AE77" s="93">
        <f>AE269</f>
        <v>50465261</v>
      </c>
      <c r="AG77" s="93">
        <f>AG269</f>
        <v>0</v>
      </c>
      <c r="AI77" s="93">
        <f>AI269</f>
        <v>0</v>
      </c>
      <c r="AK77" s="93">
        <f>AK269</f>
        <v>0</v>
      </c>
      <c r="AM77" s="93">
        <f>AM269</f>
        <v>0</v>
      </c>
      <c r="AO77" s="93">
        <f>AO269</f>
        <v>0</v>
      </c>
      <c r="AQ77" s="93">
        <f>AQ269</f>
        <v>0</v>
      </c>
      <c r="AS77" s="93">
        <f>AS269</f>
        <v>0</v>
      </c>
      <c r="AU77" s="93">
        <f>AU269</f>
        <v>0</v>
      </c>
      <c r="AW77" s="93">
        <f>AW269</f>
        <v>0</v>
      </c>
      <c r="AY77" s="93">
        <f>AY269</f>
        <v>0</v>
      </c>
      <c r="BA77" s="93">
        <f>BA269</f>
        <v>0</v>
      </c>
      <c r="BG77" s="103">
        <f t="shared" si="0"/>
        <v>62123779</v>
      </c>
    </row>
    <row r="78" spans="1:59" x14ac:dyDescent="0.3">
      <c r="A78" s="72"/>
      <c r="B78" s="85" t="s">
        <v>2431</v>
      </c>
      <c r="E78" s="93">
        <f>E280</f>
        <v>22786</v>
      </c>
      <c r="G78" s="93">
        <f>G280</f>
        <v>92892</v>
      </c>
      <c r="I78" s="93">
        <f>I280</f>
        <v>10300</v>
      </c>
      <c r="K78" s="93">
        <f>K280</f>
        <v>19376</v>
      </c>
      <c r="M78" s="93">
        <f>M280</f>
        <v>665742</v>
      </c>
      <c r="O78" s="93">
        <f>O280</f>
        <v>445581</v>
      </c>
      <c r="Q78" s="93">
        <f>Q280</f>
        <v>9587937</v>
      </c>
      <c r="S78" s="93">
        <f>S280</f>
        <v>257162</v>
      </c>
      <c r="U78" s="93">
        <f>U280</f>
        <v>121120</v>
      </c>
      <c r="W78" s="93">
        <f>W280</f>
        <v>64223</v>
      </c>
      <c r="Y78" s="93">
        <f>Y280</f>
        <v>0</v>
      </c>
      <c r="AA78" s="93">
        <f>AA280</f>
        <v>99834</v>
      </c>
      <c r="AC78" s="93">
        <f>AC280</f>
        <v>91321</v>
      </c>
      <c r="AE78" s="93">
        <f>AE280</f>
        <v>3511409</v>
      </c>
      <c r="AG78" s="93">
        <f>AG280</f>
        <v>4908769</v>
      </c>
      <c r="AI78" s="93">
        <f>AI280</f>
        <v>0</v>
      </c>
      <c r="AK78" s="93">
        <f>AK280</f>
        <v>0</v>
      </c>
      <c r="AM78" s="93">
        <f>AM280</f>
        <v>0</v>
      </c>
      <c r="AO78" s="93">
        <f>AO280</f>
        <v>0</v>
      </c>
      <c r="AQ78" s="93">
        <f>AQ280</f>
        <v>0</v>
      </c>
      <c r="AS78" s="93">
        <f>AS280</f>
        <v>0</v>
      </c>
      <c r="AU78" s="93">
        <f>AU280</f>
        <v>0</v>
      </c>
      <c r="AW78" s="93">
        <f>AW280</f>
        <v>0</v>
      </c>
      <c r="AY78" s="93">
        <f>AY280</f>
        <v>0</v>
      </c>
      <c r="BA78" s="93">
        <f>BA280</f>
        <v>0</v>
      </c>
      <c r="BG78" s="103">
        <f t="shared" si="0"/>
        <v>19898452</v>
      </c>
    </row>
    <row r="79" spans="1:59" x14ac:dyDescent="0.3">
      <c r="A79" s="72"/>
      <c r="B79" s="85" t="s">
        <v>2432</v>
      </c>
      <c r="E79" s="93">
        <f>E291</f>
        <v>22781</v>
      </c>
      <c r="G79" s="93">
        <f>G291</f>
        <v>92913</v>
      </c>
      <c r="I79" s="93">
        <f>I291</f>
        <v>10298</v>
      </c>
      <c r="K79" s="93">
        <f>K291</f>
        <v>19381</v>
      </c>
      <c r="M79" s="93">
        <f>M291</f>
        <v>665593</v>
      </c>
      <c r="O79" s="93">
        <f>O291</f>
        <v>445681</v>
      </c>
      <c r="Q79" s="93">
        <f>Q291</f>
        <v>9585788</v>
      </c>
      <c r="S79" s="93">
        <f>S291</f>
        <v>253750</v>
      </c>
      <c r="U79" s="93">
        <f>U291</f>
        <v>112051</v>
      </c>
      <c r="W79" s="93">
        <f>W291</f>
        <v>59398</v>
      </c>
      <c r="Y79" s="93">
        <f>Y291</f>
        <v>0</v>
      </c>
      <c r="AA79" s="93">
        <f>AA291</f>
        <v>92335</v>
      </c>
      <c r="AC79" s="93">
        <f>AC291</f>
        <v>84483</v>
      </c>
      <c r="AE79" s="93">
        <f>AE291</f>
        <v>3247774</v>
      </c>
      <c r="AG79" s="93">
        <f>AG291</f>
        <v>341556</v>
      </c>
      <c r="AI79" s="93">
        <f>AI291</f>
        <v>747500</v>
      </c>
      <c r="AK79" s="93">
        <f>AK291</f>
        <v>0</v>
      </c>
      <c r="AM79" s="93">
        <f>AM291</f>
        <v>0</v>
      </c>
      <c r="AO79" s="93">
        <f>AO291</f>
        <v>0</v>
      </c>
      <c r="AQ79" s="93">
        <f>AQ291</f>
        <v>0</v>
      </c>
      <c r="AS79" s="93">
        <f>AS291</f>
        <v>0</v>
      </c>
      <c r="AU79" s="93">
        <f>AU291</f>
        <v>0</v>
      </c>
      <c r="AW79" s="93">
        <f>AW291</f>
        <v>0</v>
      </c>
      <c r="AY79" s="93">
        <f>AY291</f>
        <v>0</v>
      </c>
      <c r="BA79" s="93">
        <f>BA291</f>
        <v>0</v>
      </c>
      <c r="BG79" s="103">
        <f t="shared" si="0"/>
        <v>15781282</v>
      </c>
    </row>
    <row r="80" spans="1:59" x14ac:dyDescent="0.3">
      <c r="A80" s="72"/>
      <c r="B80" s="85" t="s">
        <v>2433</v>
      </c>
      <c r="E80" s="93">
        <f>E302</f>
        <v>22786</v>
      </c>
      <c r="G80" s="93">
        <f t="shared" ref="G80:AM80" si="1">G302</f>
        <v>92892</v>
      </c>
      <c r="H80" s="93">
        <f t="shared" si="1"/>
        <v>0</v>
      </c>
      <c r="I80" s="93">
        <f t="shared" si="1"/>
        <v>10300</v>
      </c>
      <c r="J80" s="93">
        <f t="shared" si="1"/>
        <v>0</v>
      </c>
      <c r="K80" s="93">
        <f t="shared" si="1"/>
        <v>19376</v>
      </c>
      <c r="L80" s="93">
        <f t="shared" si="1"/>
        <v>0</v>
      </c>
      <c r="M80" s="93">
        <f t="shared" si="1"/>
        <v>665742</v>
      </c>
      <c r="N80" s="93">
        <f t="shared" si="1"/>
        <v>0</v>
      </c>
      <c r="O80" s="93">
        <f t="shared" si="1"/>
        <v>445581</v>
      </c>
      <c r="P80" s="93">
        <f t="shared" si="1"/>
        <v>0</v>
      </c>
      <c r="Q80" s="93">
        <f t="shared" si="1"/>
        <v>9587937</v>
      </c>
      <c r="R80" s="93">
        <f t="shared" si="1"/>
        <v>0</v>
      </c>
      <c r="S80" s="93">
        <f t="shared" si="1"/>
        <v>253693</v>
      </c>
      <c r="T80" s="93">
        <f t="shared" si="1"/>
        <v>0</v>
      </c>
      <c r="U80" s="93">
        <f t="shared" si="1"/>
        <v>110564</v>
      </c>
      <c r="V80" s="93">
        <f t="shared" si="1"/>
        <v>0</v>
      </c>
      <c r="W80" s="93">
        <f t="shared" si="1"/>
        <v>54951</v>
      </c>
      <c r="X80" s="93">
        <f t="shared" si="1"/>
        <v>0</v>
      </c>
      <c r="Y80" s="93">
        <f t="shared" si="1"/>
        <v>0</v>
      </c>
      <c r="Z80" s="93">
        <f t="shared" si="1"/>
        <v>0</v>
      </c>
      <c r="AA80" s="93">
        <f t="shared" si="1"/>
        <v>85417</v>
      </c>
      <c r="AB80" s="93">
        <f t="shared" si="1"/>
        <v>0</v>
      </c>
      <c r="AC80" s="93">
        <f t="shared" si="1"/>
        <v>78136</v>
      </c>
      <c r="AD80" s="93">
        <f t="shared" si="1"/>
        <v>0</v>
      </c>
      <c r="AE80" s="93">
        <f t="shared" si="1"/>
        <v>3004568</v>
      </c>
      <c r="AF80" s="93">
        <f t="shared" si="1"/>
        <v>0</v>
      </c>
      <c r="AG80" s="93">
        <f t="shared" si="1"/>
        <v>315912</v>
      </c>
      <c r="AH80" s="93">
        <f t="shared" si="1"/>
        <v>0</v>
      </c>
      <c r="AI80" s="93">
        <f t="shared" si="1"/>
        <v>52012</v>
      </c>
      <c r="AJ80" s="93">
        <f t="shared" si="1"/>
        <v>0</v>
      </c>
      <c r="AK80" s="93">
        <f t="shared" si="1"/>
        <v>453964</v>
      </c>
      <c r="AL80" s="93">
        <f t="shared" si="1"/>
        <v>0</v>
      </c>
      <c r="AM80" s="93">
        <f t="shared" si="1"/>
        <v>0</v>
      </c>
      <c r="AN80" s="93">
        <f>AN302</f>
        <v>0</v>
      </c>
      <c r="AO80" s="93">
        <f>AO302</f>
        <v>0</v>
      </c>
      <c r="AQ80" s="93">
        <f>AQ302</f>
        <v>0</v>
      </c>
      <c r="AS80" s="93">
        <f>AS302</f>
        <v>0</v>
      </c>
      <c r="AU80" s="93">
        <f>AU302</f>
        <v>0</v>
      </c>
      <c r="AW80" s="93">
        <f>AW302</f>
        <v>0</v>
      </c>
      <c r="AY80" s="93">
        <f>AY302</f>
        <v>0</v>
      </c>
      <c r="BA80" s="93">
        <f>BA302</f>
        <v>0</v>
      </c>
      <c r="BG80" s="103">
        <f t="shared" si="0"/>
        <v>15253831</v>
      </c>
    </row>
    <row r="81" spans="1:59" x14ac:dyDescent="0.3">
      <c r="A81" s="72"/>
      <c r="B81" s="85" t="s">
        <v>2434</v>
      </c>
      <c r="E81" s="93">
        <f>E313</f>
        <v>22781</v>
      </c>
      <c r="G81" s="93">
        <f t="shared" ref="G81:AO81" si="2">G313</f>
        <v>92913</v>
      </c>
      <c r="H81" s="93">
        <f t="shared" si="2"/>
        <v>0</v>
      </c>
      <c r="I81" s="93">
        <f t="shared" si="2"/>
        <v>10298</v>
      </c>
      <c r="J81" s="93">
        <f t="shared" si="2"/>
        <v>0</v>
      </c>
      <c r="K81" s="93">
        <f t="shared" si="2"/>
        <v>19381</v>
      </c>
      <c r="L81" s="93">
        <f t="shared" si="2"/>
        <v>0</v>
      </c>
      <c r="M81" s="93">
        <f t="shared" si="2"/>
        <v>665593</v>
      </c>
      <c r="N81" s="93">
        <f t="shared" si="2"/>
        <v>0</v>
      </c>
      <c r="O81" s="93">
        <f t="shared" si="2"/>
        <v>445681</v>
      </c>
      <c r="P81" s="93">
        <f t="shared" si="2"/>
        <v>0</v>
      </c>
      <c r="Q81" s="93">
        <f t="shared" si="2"/>
        <v>9585788</v>
      </c>
      <c r="R81" s="93">
        <f t="shared" si="2"/>
        <v>0</v>
      </c>
      <c r="S81" s="93">
        <f t="shared" si="2"/>
        <v>253750</v>
      </c>
      <c r="T81" s="93">
        <f t="shared" si="2"/>
        <v>0</v>
      </c>
      <c r="U81" s="93">
        <f t="shared" si="2"/>
        <v>110539</v>
      </c>
      <c r="V81" s="93">
        <f t="shared" si="2"/>
        <v>0</v>
      </c>
      <c r="W81" s="93">
        <f t="shared" si="2"/>
        <v>54222</v>
      </c>
      <c r="X81" s="93">
        <f t="shared" si="2"/>
        <v>0</v>
      </c>
      <c r="Y81" s="93">
        <f t="shared" si="2"/>
        <v>0</v>
      </c>
      <c r="Z81" s="93">
        <f t="shared" si="2"/>
        <v>0</v>
      </c>
      <c r="AA81" s="93">
        <f t="shared" si="2"/>
        <v>79001</v>
      </c>
      <c r="AB81" s="93">
        <f t="shared" si="2"/>
        <v>0</v>
      </c>
      <c r="AC81" s="93">
        <f t="shared" si="2"/>
        <v>72283</v>
      </c>
      <c r="AD81" s="93">
        <f t="shared" si="2"/>
        <v>0</v>
      </c>
      <c r="AE81" s="93">
        <f t="shared" si="2"/>
        <v>2778873</v>
      </c>
      <c r="AF81" s="93">
        <f t="shared" si="2"/>
        <v>0</v>
      </c>
      <c r="AG81" s="93">
        <f t="shared" si="2"/>
        <v>292255</v>
      </c>
      <c r="AH81" s="93">
        <f t="shared" si="2"/>
        <v>0</v>
      </c>
      <c r="AI81" s="93">
        <f t="shared" si="2"/>
        <v>48107</v>
      </c>
      <c r="AJ81" s="93">
        <f t="shared" si="2"/>
        <v>0</v>
      </c>
      <c r="AK81" s="93">
        <f t="shared" si="2"/>
        <v>31587</v>
      </c>
      <c r="AL81" s="93">
        <f t="shared" si="2"/>
        <v>0</v>
      </c>
      <c r="AM81" s="93">
        <f t="shared" si="2"/>
        <v>11654</v>
      </c>
      <c r="AN81" s="93">
        <f t="shared" si="2"/>
        <v>0</v>
      </c>
      <c r="AO81" s="93">
        <f t="shared" si="2"/>
        <v>0</v>
      </c>
      <c r="AQ81" s="93">
        <f>AQ313</f>
        <v>0</v>
      </c>
      <c r="AS81" s="93">
        <f>AS313</f>
        <v>0</v>
      </c>
      <c r="AU81" s="93">
        <f>AU313</f>
        <v>0</v>
      </c>
      <c r="AW81" s="93">
        <f>AW313</f>
        <v>0</v>
      </c>
      <c r="AY81" s="93">
        <f>AY313</f>
        <v>0</v>
      </c>
      <c r="BA81" s="93">
        <f>BA313</f>
        <v>0</v>
      </c>
      <c r="BG81" s="103">
        <f t="shared" si="0"/>
        <v>14574706</v>
      </c>
    </row>
    <row r="82" spans="1:59" x14ac:dyDescent="0.3">
      <c r="A82" s="72"/>
      <c r="B82" s="85" t="s">
        <v>2435</v>
      </c>
      <c r="E82" s="93">
        <f>E324</f>
        <v>22786</v>
      </c>
      <c r="G82" s="93">
        <f>G324</f>
        <v>92892</v>
      </c>
      <c r="H82" s="93"/>
      <c r="I82" s="93">
        <f>I324</f>
        <v>10300</v>
      </c>
      <c r="J82" s="93"/>
      <c r="K82" s="93">
        <f>K324</f>
        <v>19376</v>
      </c>
      <c r="L82" s="93"/>
      <c r="M82" s="93">
        <f>M324</f>
        <v>665742</v>
      </c>
      <c r="N82" s="93"/>
      <c r="O82" s="93">
        <f>O324</f>
        <v>445581</v>
      </c>
      <c r="P82" s="93"/>
      <c r="Q82" s="93">
        <f>Q324</f>
        <v>9587937</v>
      </c>
      <c r="R82" s="93"/>
      <c r="S82" s="93">
        <f>S324</f>
        <v>253693</v>
      </c>
      <c r="T82" s="93"/>
      <c r="U82" s="93">
        <f>U324</f>
        <v>110564</v>
      </c>
      <c r="V82" s="93"/>
      <c r="W82" s="93">
        <f>W324</f>
        <v>54209</v>
      </c>
      <c r="X82" s="93"/>
      <c r="Y82" s="93">
        <f>Y324</f>
        <v>0</v>
      </c>
      <c r="Z82" s="93"/>
      <c r="AA82" s="93">
        <f>AA324</f>
        <v>73086</v>
      </c>
      <c r="AB82" s="93"/>
      <c r="AC82" s="93">
        <f>AC324</f>
        <v>66853</v>
      </c>
      <c r="AD82" s="93"/>
      <c r="AE82" s="93">
        <f>AE324</f>
        <v>2570688</v>
      </c>
      <c r="AF82" s="93"/>
      <c r="AG82" s="93">
        <f>AG324</f>
        <v>270302</v>
      </c>
      <c r="AH82" s="93"/>
      <c r="AI82" s="93">
        <f>AI324</f>
        <v>44504</v>
      </c>
      <c r="AJ82" s="93"/>
      <c r="AK82" s="93">
        <f>AK324</f>
        <v>29216</v>
      </c>
      <c r="AL82" s="93"/>
      <c r="AM82" s="93">
        <f>AM324</f>
        <v>22435</v>
      </c>
      <c r="AN82" s="93"/>
      <c r="AO82" s="93">
        <f>AO324</f>
        <v>5849714</v>
      </c>
      <c r="AQ82" s="93">
        <f>AQ324</f>
        <v>0</v>
      </c>
      <c r="AS82" s="93">
        <f>AS324</f>
        <v>0</v>
      </c>
      <c r="AU82" s="93">
        <f>AU324</f>
        <v>0</v>
      </c>
      <c r="AW82" s="93">
        <f>AW324</f>
        <v>0</v>
      </c>
      <c r="AY82" s="93">
        <f>AY324</f>
        <v>0</v>
      </c>
      <c r="BA82" s="93">
        <f>BA324</f>
        <v>0</v>
      </c>
      <c r="BG82" s="103">
        <f t="shared" si="0"/>
        <v>20189878</v>
      </c>
    </row>
    <row r="83" spans="1:59" x14ac:dyDescent="0.3">
      <c r="A83" s="72"/>
      <c r="B83" s="85" t="s">
        <v>2436</v>
      </c>
      <c r="E83" s="93">
        <f>E335</f>
        <v>22781</v>
      </c>
      <c r="G83" s="93">
        <f>G335</f>
        <v>92913</v>
      </c>
      <c r="H83" s="93"/>
      <c r="I83" s="93">
        <f>I335</f>
        <v>10298</v>
      </c>
      <c r="J83" s="93"/>
      <c r="K83" s="93">
        <f>K335</f>
        <v>19381</v>
      </c>
      <c r="L83" s="93"/>
      <c r="M83" s="93">
        <f>M335</f>
        <v>665593</v>
      </c>
      <c r="N83" s="93"/>
      <c r="O83" s="93">
        <f>O335</f>
        <v>445681</v>
      </c>
      <c r="P83" s="93"/>
      <c r="Q83" s="93">
        <f>Q335</f>
        <v>9585788</v>
      </c>
      <c r="R83" s="93"/>
      <c r="S83" s="93">
        <f>S335</f>
        <v>253750</v>
      </c>
      <c r="T83" s="93"/>
      <c r="U83" s="93">
        <f>U335</f>
        <v>110539</v>
      </c>
      <c r="V83" s="93"/>
      <c r="W83" s="93">
        <f>W335</f>
        <v>54222</v>
      </c>
      <c r="X83" s="93"/>
      <c r="Y83" s="93">
        <f>Y335</f>
        <v>0</v>
      </c>
      <c r="Z83" s="93"/>
      <c r="AA83" s="93">
        <f>AA335</f>
        <v>72116</v>
      </c>
      <c r="AB83" s="93"/>
      <c r="AC83" s="93">
        <f>AC335</f>
        <v>61847</v>
      </c>
      <c r="AD83" s="93"/>
      <c r="AE83" s="93">
        <f>AE335</f>
        <v>2377583</v>
      </c>
      <c r="AF83" s="93"/>
      <c r="AG83" s="93">
        <f>AG335</f>
        <v>250052</v>
      </c>
      <c r="AH83" s="93"/>
      <c r="AI83" s="93">
        <f>AI335</f>
        <v>41161</v>
      </c>
      <c r="AJ83" s="93"/>
      <c r="AK83" s="93">
        <f>AK335</f>
        <v>27028</v>
      </c>
      <c r="AL83" s="93"/>
      <c r="AM83" s="93">
        <f>AM335</f>
        <v>20750</v>
      </c>
      <c r="AN83" s="93"/>
      <c r="AO83" s="93">
        <f>AO335</f>
        <v>599703</v>
      </c>
      <c r="AQ83" s="93">
        <f>AQ335</f>
        <v>40435</v>
      </c>
      <c r="AS83" s="93">
        <f>AS335</f>
        <v>0</v>
      </c>
      <c r="AU83" s="93">
        <f>AU335</f>
        <v>0</v>
      </c>
      <c r="AW83" s="93">
        <f>AW335</f>
        <v>0</v>
      </c>
      <c r="AY83" s="93">
        <f>AY335</f>
        <v>0</v>
      </c>
      <c r="BA83" s="93">
        <f>BA335</f>
        <v>0</v>
      </c>
      <c r="BG83" s="103">
        <f t="shared" si="0"/>
        <v>14751621</v>
      </c>
    </row>
    <row r="84" spans="1:59" x14ac:dyDescent="0.3">
      <c r="A84" s="72"/>
      <c r="B84" s="85" t="s">
        <v>2437</v>
      </c>
      <c r="E84" s="93">
        <f>E346</f>
        <v>11393</v>
      </c>
      <c r="F84" s="93">
        <f t="shared" ref="F84:AU84" si="3">F346</f>
        <v>0</v>
      </c>
      <c r="G84" s="93">
        <f t="shared" si="3"/>
        <v>92892</v>
      </c>
      <c r="H84" s="93">
        <f t="shared" si="3"/>
        <v>0</v>
      </c>
      <c r="I84" s="93">
        <f t="shared" si="3"/>
        <v>10300</v>
      </c>
      <c r="J84" s="93">
        <f t="shared" si="3"/>
        <v>0</v>
      </c>
      <c r="K84" s="93">
        <f t="shared" si="3"/>
        <v>19376</v>
      </c>
      <c r="L84" s="93">
        <f t="shared" si="3"/>
        <v>0</v>
      </c>
      <c r="M84" s="93">
        <f t="shared" si="3"/>
        <v>665742</v>
      </c>
      <c r="N84" s="93">
        <f t="shared" si="3"/>
        <v>0</v>
      </c>
      <c r="O84" s="93">
        <f t="shared" si="3"/>
        <v>445581</v>
      </c>
      <c r="P84" s="93">
        <f t="shared" si="3"/>
        <v>0</v>
      </c>
      <c r="Q84" s="93">
        <f t="shared" si="3"/>
        <v>9587937</v>
      </c>
      <c r="R84" s="93">
        <f t="shared" si="3"/>
        <v>0</v>
      </c>
      <c r="S84" s="93">
        <f t="shared" si="3"/>
        <v>253693</v>
      </c>
      <c r="T84" s="93">
        <f t="shared" si="3"/>
        <v>0</v>
      </c>
      <c r="U84" s="93">
        <f t="shared" si="3"/>
        <v>110564</v>
      </c>
      <c r="V84" s="93">
        <f t="shared" si="3"/>
        <v>0</v>
      </c>
      <c r="W84" s="93">
        <f t="shared" si="3"/>
        <v>54209</v>
      </c>
      <c r="X84" s="93">
        <f t="shared" si="3"/>
        <v>0</v>
      </c>
      <c r="Y84" s="93">
        <f t="shared" si="3"/>
        <v>0</v>
      </c>
      <c r="Z84" s="93">
        <f t="shared" si="3"/>
        <v>0</v>
      </c>
      <c r="AA84" s="93">
        <f t="shared" si="3"/>
        <v>72100</v>
      </c>
      <c r="AB84" s="93">
        <f t="shared" si="3"/>
        <v>0</v>
      </c>
      <c r="AC84" s="93">
        <f t="shared" si="3"/>
        <v>61027</v>
      </c>
      <c r="AD84" s="93">
        <f t="shared" si="3"/>
        <v>0</v>
      </c>
      <c r="AE84" s="93">
        <f t="shared" si="3"/>
        <v>2199556</v>
      </c>
      <c r="AF84" s="93">
        <f t="shared" si="3"/>
        <v>0</v>
      </c>
      <c r="AG84" s="93">
        <f t="shared" si="3"/>
        <v>231268</v>
      </c>
      <c r="AH84" s="93">
        <f t="shared" si="3"/>
        <v>0</v>
      </c>
      <c r="AI84" s="93">
        <f t="shared" si="3"/>
        <v>38077</v>
      </c>
      <c r="AJ84" s="93">
        <f t="shared" si="3"/>
        <v>0</v>
      </c>
      <c r="AK84" s="93">
        <f t="shared" si="3"/>
        <v>24998</v>
      </c>
      <c r="AL84" s="93">
        <f t="shared" si="3"/>
        <v>0</v>
      </c>
      <c r="AM84" s="93">
        <f t="shared" si="3"/>
        <v>19196</v>
      </c>
      <c r="AN84" s="93">
        <f t="shared" si="3"/>
        <v>0</v>
      </c>
      <c r="AO84" s="93">
        <f t="shared" si="3"/>
        <v>554678</v>
      </c>
      <c r="AP84" s="93">
        <f t="shared" si="3"/>
        <v>0</v>
      </c>
      <c r="AQ84" s="93">
        <f t="shared" si="3"/>
        <v>77840</v>
      </c>
      <c r="AR84" s="93">
        <f t="shared" si="3"/>
        <v>0</v>
      </c>
      <c r="AS84" s="93">
        <f t="shared" si="3"/>
        <v>71478</v>
      </c>
      <c r="AT84" s="93">
        <f t="shared" si="3"/>
        <v>0</v>
      </c>
      <c r="AU84" s="93">
        <f t="shared" si="3"/>
        <v>0</v>
      </c>
      <c r="AW84" s="93">
        <f>AW346</f>
        <v>0</v>
      </c>
      <c r="AY84" s="93">
        <f>AY346</f>
        <v>0</v>
      </c>
      <c r="BA84" s="93">
        <f>BA346</f>
        <v>0</v>
      </c>
      <c r="BG84" s="103">
        <f t="shared" si="0"/>
        <v>14601905</v>
      </c>
    </row>
    <row r="85" spans="1:59" x14ac:dyDescent="0.3">
      <c r="A85" s="72"/>
      <c r="B85" s="85" t="s">
        <v>2438</v>
      </c>
      <c r="E85" s="93">
        <f>E357</f>
        <v>0</v>
      </c>
      <c r="F85" s="93">
        <f t="shared" ref="F85:AW85" si="4">F357</f>
        <v>0</v>
      </c>
      <c r="G85" s="93">
        <f t="shared" si="4"/>
        <v>46456</v>
      </c>
      <c r="H85" s="93">
        <f t="shared" si="4"/>
        <v>0</v>
      </c>
      <c r="I85" s="93">
        <f t="shared" si="4"/>
        <v>10298</v>
      </c>
      <c r="J85" s="93">
        <f t="shared" si="4"/>
        <v>0</v>
      </c>
      <c r="K85" s="93">
        <f t="shared" si="4"/>
        <v>19381</v>
      </c>
      <c r="L85" s="93">
        <f t="shared" si="4"/>
        <v>0</v>
      </c>
      <c r="M85" s="93">
        <f t="shared" si="4"/>
        <v>665593</v>
      </c>
      <c r="N85" s="93">
        <f t="shared" si="4"/>
        <v>0</v>
      </c>
      <c r="O85" s="93">
        <f t="shared" si="4"/>
        <v>445681</v>
      </c>
      <c r="P85" s="93">
        <f t="shared" si="4"/>
        <v>0</v>
      </c>
      <c r="Q85" s="93">
        <f t="shared" si="4"/>
        <v>9585788</v>
      </c>
      <c r="R85" s="93">
        <f t="shared" si="4"/>
        <v>0</v>
      </c>
      <c r="S85" s="93">
        <f t="shared" si="4"/>
        <v>253750</v>
      </c>
      <c r="T85" s="93">
        <f t="shared" si="4"/>
        <v>0</v>
      </c>
      <c r="U85" s="93">
        <f t="shared" si="4"/>
        <v>110539</v>
      </c>
      <c r="V85" s="93">
        <f t="shared" si="4"/>
        <v>0</v>
      </c>
      <c r="W85" s="93">
        <f t="shared" si="4"/>
        <v>54222</v>
      </c>
      <c r="X85" s="93">
        <f t="shared" si="4"/>
        <v>0</v>
      </c>
      <c r="Y85" s="93">
        <f t="shared" si="4"/>
        <v>0</v>
      </c>
      <c r="Z85" s="93">
        <f t="shared" si="4"/>
        <v>0</v>
      </c>
      <c r="AA85" s="93">
        <f t="shared" si="4"/>
        <v>72116</v>
      </c>
      <c r="AB85" s="93">
        <f t="shared" si="4"/>
        <v>0</v>
      </c>
      <c r="AC85" s="93">
        <f t="shared" si="4"/>
        <v>61013</v>
      </c>
      <c r="AD85" s="93">
        <f t="shared" si="4"/>
        <v>0</v>
      </c>
      <c r="AE85" s="93">
        <f t="shared" si="4"/>
        <v>2170371</v>
      </c>
      <c r="AF85" s="93">
        <f t="shared" si="4"/>
        <v>0</v>
      </c>
      <c r="AG85" s="93">
        <f t="shared" si="4"/>
        <v>213951</v>
      </c>
      <c r="AH85" s="93">
        <f t="shared" si="4"/>
        <v>0</v>
      </c>
      <c r="AI85" s="93">
        <f t="shared" si="4"/>
        <v>35217</v>
      </c>
      <c r="AJ85" s="93">
        <f t="shared" si="4"/>
        <v>0</v>
      </c>
      <c r="AK85" s="93">
        <f t="shared" si="4"/>
        <v>23125</v>
      </c>
      <c r="AL85" s="93">
        <f t="shared" si="4"/>
        <v>0</v>
      </c>
      <c r="AM85" s="93">
        <f t="shared" si="4"/>
        <v>17754</v>
      </c>
      <c r="AN85" s="93">
        <f t="shared" si="4"/>
        <v>0</v>
      </c>
      <c r="AO85" s="93">
        <f t="shared" si="4"/>
        <v>513141</v>
      </c>
      <c r="AP85" s="93">
        <f t="shared" si="4"/>
        <v>0</v>
      </c>
      <c r="AQ85" s="93">
        <f t="shared" si="4"/>
        <v>71996</v>
      </c>
      <c r="AR85" s="93">
        <f t="shared" si="4"/>
        <v>0</v>
      </c>
      <c r="AS85" s="93">
        <f t="shared" si="4"/>
        <v>137600</v>
      </c>
      <c r="AT85" s="93">
        <f t="shared" si="4"/>
        <v>0</v>
      </c>
      <c r="AU85" s="93">
        <f t="shared" si="4"/>
        <v>155406</v>
      </c>
      <c r="AV85" s="93">
        <f t="shared" si="4"/>
        <v>0</v>
      </c>
      <c r="AW85" s="93">
        <f t="shared" si="4"/>
        <v>0</v>
      </c>
      <c r="AY85" s="93">
        <f>AY357</f>
        <v>0</v>
      </c>
      <c r="BA85" s="93">
        <f>BA357</f>
        <v>0</v>
      </c>
      <c r="BG85" s="103">
        <f t="shared" si="0"/>
        <v>14663398</v>
      </c>
    </row>
    <row r="86" spans="1:59" x14ac:dyDescent="0.3">
      <c r="A86" s="72"/>
      <c r="B86" s="85" t="s">
        <v>2439</v>
      </c>
      <c r="E86" s="93">
        <f>E368</f>
        <v>0</v>
      </c>
      <c r="F86" s="93">
        <f t="shared" ref="F86:BA86" si="5">F368</f>
        <v>0</v>
      </c>
      <c r="G86" s="93">
        <f t="shared" si="5"/>
        <v>0</v>
      </c>
      <c r="H86" s="93">
        <f t="shared" si="5"/>
        <v>0</v>
      </c>
      <c r="I86" s="93">
        <f t="shared" si="5"/>
        <v>5150</v>
      </c>
      <c r="J86" s="93">
        <f t="shared" si="5"/>
        <v>0</v>
      </c>
      <c r="K86" s="93">
        <f t="shared" si="5"/>
        <v>19376</v>
      </c>
      <c r="L86" s="93">
        <f t="shared" si="5"/>
        <v>0</v>
      </c>
      <c r="M86" s="93">
        <f t="shared" si="5"/>
        <v>665742</v>
      </c>
      <c r="N86" s="93">
        <f t="shared" si="5"/>
        <v>0</v>
      </c>
      <c r="O86" s="93">
        <f t="shared" si="5"/>
        <v>445581</v>
      </c>
      <c r="P86" s="93">
        <f t="shared" si="5"/>
        <v>0</v>
      </c>
      <c r="Q86" s="93">
        <f t="shared" si="5"/>
        <v>9587937</v>
      </c>
      <c r="R86" s="93">
        <f t="shared" si="5"/>
        <v>0</v>
      </c>
      <c r="S86" s="93">
        <f t="shared" si="5"/>
        <v>253693</v>
      </c>
      <c r="T86" s="93">
        <f t="shared" si="5"/>
        <v>0</v>
      </c>
      <c r="U86" s="93">
        <f t="shared" si="5"/>
        <v>110564</v>
      </c>
      <c r="V86" s="93">
        <f t="shared" si="5"/>
        <v>0</v>
      </c>
      <c r="W86" s="93">
        <f t="shared" si="5"/>
        <v>54209</v>
      </c>
      <c r="X86" s="93">
        <f t="shared" si="5"/>
        <v>0</v>
      </c>
      <c r="Y86" s="93">
        <f t="shared" si="5"/>
        <v>0</v>
      </c>
      <c r="Z86" s="93">
        <f t="shared" si="5"/>
        <v>0</v>
      </c>
      <c r="AA86" s="93">
        <f t="shared" si="5"/>
        <v>72100</v>
      </c>
      <c r="AB86" s="93">
        <f t="shared" si="5"/>
        <v>0</v>
      </c>
      <c r="AC86" s="93">
        <f t="shared" si="5"/>
        <v>61027</v>
      </c>
      <c r="AD86" s="93">
        <f t="shared" si="5"/>
        <v>0</v>
      </c>
      <c r="AE86" s="93">
        <f t="shared" si="5"/>
        <v>2169885</v>
      </c>
      <c r="AF86" s="93">
        <f t="shared" si="5"/>
        <v>0</v>
      </c>
      <c r="AG86" s="93">
        <f t="shared" si="5"/>
        <v>211113</v>
      </c>
      <c r="AH86" s="93">
        <f t="shared" si="5"/>
        <v>0</v>
      </c>
      <c r="AI86" s="93">
        <f t="shared" si="5"/>
        <v>32580</v>
      </c>
      <c r="AJ86" s="93">
        <f t="shared" si="5"/>
        <v>0</v>
      </c>
      <c r="AK86" s="93">
        <f t="shared" si="5"/>
        <v>21388</v>
      </c>
      <c r="AL86" s="93">
        <f t="shared" si="5"/>
        <v>0</v>
      </c>
      <c r="AM86" s="93">
        <f t="shared" si="5"/>
        <v>16424</v>
      </c>
      <c r="AN86" s="93">
        <f t="shared" si="5"/>
        <v>0</v>
      </c>
      <c r="AO86" s="93">
        <f t="shared" si="5"/>
        <v>474595</v>
      </c>
      <c r="AP86" s="93">
        <f t="shared" si="5"/>
        <v>0</v>
      </c>
      <c r="AQ86" s="93">
        <f t="shared" si="5"/>
        <v>66604</v>
      </c>
      <c r="AR86" s="93">
        <f t="shared" si="5"/>
        <v>0</v>
      </c>
      <c r="AS86" s="93">
        <f t="shared" si="5"/>
        <v>127269</v>
      </c>
      <c r="AT86" s="93">
        <f t="shared" si="5"/>
        <v>0</v>
      </c>
      <c r="AU86" s="93">
        <f t="shared" si="5"/>
        <v>299167</v>
      </c>
      <c r="AV86" s="93">
        <f t="shared" si="5"/>
        <v>0</v>
      </c>
      <c r="AW86" s="93">
        <f t="shared" si="5"/>
        <v>26451</v>
      </c>
      <c r="AX86" s="93">
        <f t="shared" si="5"/>
        <v>0</v>
      </c>
      <c r="AY86" s="93">
        <f t="shared" si="5"/>
        <v>0</v>
      </c>
      <c r="AZ86" s="93">
        <f t="shared" si="5"/>
        <v>0</v>
      </c>
      <c r="BA86" s="93">
        <f t="shared" si="5"/>
        <v>0</v>
      </c>
      <c r="BG86" s="103">
        <f t="shared" si="0"/>
        <v>14720855</v>
      </c>
    </row>
    <row r="87" spans="1:59" x14ac:dyDescent="0.3">
      <c r="A87" s="72"/>
      <c r="B87" s="85" t="s">
        <v>2440</v>
      </c>
      <c r="E87" s="93">
        <f>E379</f>
        <v>0</v>
      </c>
      <c r="F87" s="93">
        <f t="shared" ref="F87:BA87" si="6">F379</f>
        <v>0</v>
      </c>
      <c r="G87" s="93">
        <f t="shared" si="6"/>
        <v>0</v>
      </c>
      <c r="H87" s="93">
        <f t="shared" si="6"/>
        <v>0</v>
      </c>
      <c r="I87" s="93">
        <f t="shared" si="6"/>
        <v>0</v>
      </c>
      <c r="J87" s="93">
        <f t="shared" si="6"/>
        <v>0</v>
      </c>
      <c r="K87" s="93">
        <f t="shared" si="6"/>
        <v>9690</v>
      </c>
      <c r="L87" s="93">
        <f t="shared" si="6"/>
        <v>0</v>
      </c>
      <c r="M87" s="93">
        <f t="shared" si="6"/>
        <v>665593</v>
      </c>
      <c r="N87" s="93">
        <f t="shared" si="6"/>
        <v>0</v>
      </c>
      <c r="O87" s="93">
        <f t="shared" si="6"/>
        <v>445681</v>
      </c>
      <c r="P87" s="93">
        <f t="shared" si="6"/>
        <v>0</v>
      </c>
      <c r="Q87" s="93">
        <f t="shared" si="6"/>
        <v>9585788</v>
      </c>
      <c r="R87" s="93">
        <f t="shared" si="6"/>
        <v>0</v>
      </c>
      <c r="S87" s="93">
        <f t="shared" si="6"/>
        <v>253750</v>
      </c>
      <c r="T87" s="93">
        <f t="shared" si="6"/>
        <v>0</v>
      </c>
      <c r="U87" s="93">
        <f t="shared" si="6"/>
        <v>110539</v>
      </c>
      <c r="V87" s="93">
        <f t="shared" si="6"/>
        <v>0</v>
      </c>
      <c r="W87" s="93">
        <f t="shared" si="6"/>
        <v>54222</v>
      </c>
      <c r="X87" s="93">
        <f t="shared" si="6"/>
        <v>0</v>
      </c>
      <c r="Y87" s="93">
        <f t="shared" si="6"/>
        <v>0</v>
      </c>
      <c r="Z87" s="93">
        <f t="shared" si="6"/>
        <v>0</v>
      </c>
      <c r="AA87" s="93">
        <f t="shared" si="6"/>
        <v>72116</v>
      </c>
      <c r="AB87" s="93">
        <f t="shared" si="6"/>
        <v>0</v>
      </c>
      <c r="AC87" s="93">
        <f t="shared" si="6"/>
        <v>61013</v>
      </c>
      <c r="AD87" s="93">
        <f t="shared" si="6"/>
        <v>0</v>
      </c>
      <c r="AE87" s="93">
        <f t="shared" si="6"/>
        <v>2170371</v>
      </c>
      <c r="AF87" s="93">
        <f t="shared" si="6"/>
        <v>0</v>
      </c>
      <c r="AG87" s="93">
        <f t="shared" si="6"/>
        <v>211065</v>
      </c>
      <c r="AH87" s="93">
        <f t="shared" si="6"/>
        <v>0</v>
      </c>
      <c r="AI87" s="93">
        <f t="shared" si="6"/>
        <v>32148</v>
      </c>
      <c r="AJ87" s="93">
        <f t="shared" si="6"/>
        <v>0</v>
      </c>
      <c r="AK87" s="93">
        <f t="shared" si="6"/>
        <v>19786</v>
      </c>
      <c r="AL87" s="93">
        <f t="shared" si="6"/>
        <v>0</v>
      </c>
      <c r="AM87" s="93">
        <f t="shared" si="6"/>
        <v>15191</v>
      </c>
      <c r="AN87" s="93">
        <f t="shared" si="6"/>
        <v>0</v>
      </c>
      <c r="AO87" s="93">
        <f t="shared" si="6"/>
        <v>439040</v>
      </c>
      <c r="AP87" s="93">
        <f t="shared" si="6"/>
        <v>0</v>
      </c>
      <c r="AQ87" s="93">
        <f t="shared" si="6"/>
        <v>61601</v>
      </c>
      <c r="AR87" s="93">
        <f t="shared" si="6"/>
        <v>0</v>
      </c>
      <c r="AS87" s="93">
        <f t="shared" si="6"/>
        <v>117739</v>
      </c>
      <c r="AT87" s="93">
        <f t="shared" si="6"/>
        <v>0</v>
      </c>
      <c r="AU87" s="93">
        <f t="shared" si="6"/>
        <v>276705</v>
      </c>
      <c r="AV87" s="93">
        <f t="shared" si="6"/>
        <v>0</v>
      </c>
      <c r="AW87" s="93">
        <f t="shared" si="6"/>
        <v>50921</v>
      </c>
      <c r="AX87" s="93">
        <f t="shared" si="6"/>
        <v>0</v>
      </c>
      <c r="AY87" s="93">
        <f t="shared" si="6"/>
        <v>838136</v>
      </c>
      <c r="AZ87" s="93">
        <f t="shared" si="6"/>
        <v>0</v>
      </c>
      <c r="BA87" s="93">
        <f t="shared" si="6"/>
        <v>0</v>
      </c>
      <c r="BG87" s="103">
        <f t="shared" si="0"/>
        <v>15491095</v>
      </c>
    </row>
    <row r="88" spans="1:59" x14ac:dyDescent="0.3">
      <c r="A88" s="72"/>
      <c r="B88" s="85"/>
      <c r="E88" s="93"/>
      <c r="G88" s="93"/>
      <c r="I88" s="93"/>
      <c r="K88" s="93"/>
      <c r="M88" s="93"/>
      <c r="O88" s="93"/>
      <c r="Q88" s="93"/>
      <c r="S88" s="93"/>
      <c r="U88" s="93"/>
      <c r="W88" s="93"/>
      <c r="Y88" s="93"/>
      <c r="AA88" s="93"/>
      <c r="AC88" s="93"/>
      <c r="AE88" s="93"/>
      <c r="AG88" s="93"/>
      <c r="AI88" s="93"/>
      <c r="AK88" s="93"/>
      <c r="AM88" s="93"/>
      <c r="AO88" s="93"/>
      <c r="AQ88" s="93"/>
      <c r="AS88" s="93"/>
      <c r="AU88" s="93"/>
      <c r="AW88" s="93"/>
      <c r="AY88" s="93"/>
      <c r="BA88" s="93"/>
      <c r="BG88" s="103"/>
    </row>
    <row r="89" spans="1:59" x14ac:dyDescent="0.3">
      <c r="A89" s="72"/>
      <c r="B89" s="85"/>
      <c r="C89" s="72"/>
      <c r="D89" s="72"/>
      <c r="E89" s="93"/>
      <c r="F89" s="72"/>
      <c r="G89" s="93"/>
      <c r="I89" s="93"/>
      <c r="K89" s="93"/>
      <c r="M89" s="93"/>
      <c r="N89" s="93"/>
      <c r="O89" s="93"/>
      <c r="Q89" s="93"/>
      <c r="S89" s="93"/>
      <c r="U89" s="93"/>
      <c r="W89" s="93"/>
      <c r="X89" s="72"/>
      <c r="Y89" s="93"/>
      <c r="AA89" s="93"/>
      <c r="AC89" s="93"/>
      <c r="AE89" s="93"/>
      <c r="AG89" s="93"/>
      <c r="AI89" s="93"/>
      <c r="AK89" s="93"/>
      <c r="AM89" s="93"/>
      <c r="AO89" s="93"/>
      <c r="AQ89" s="93"/>
      <c r="AS89" s="93"/>
      <c r="AU89" s="93"/>
      <c r="AW89" s="93"/>
      <c r="AY89" s="93"/>
      <c r="BA89" s="93"/>
      <c r="BG89" s="103"/>
    </row>
    <row r="90" spans="1:59" ht="13.5" thickBot="1" x14ac:dyDescent="0.35">
      <c r="A90" s="72"/>
      <c r="B90" s="85" t="s">
        <v>2441</v>
      </c>
      <c r="C90" s="72"/>
      <c r="D90" s="85"/>
      <c r="E90" s="117">
        <f t="shared" ref="E90:AU90" si="7">SUM(E64:E89)</f>
        <v>510667</v>
      </c>
      <c r="F90" s="117">
        <f t="shared" si="7"/>
        <v>0</v>
      </c>
      <c r="G90" s="117">
        <f t="shared" si="7"/>
        <v>2082312</v>
      </c>
      <c r="H90" s="117">
        <f t="shared" si="7"/>
        <v>0</v>
      </c>
      <c r="I90" s="117">
        <f t="shared" si="7"/>
        <v>329776</v>
      </c>
      <c r="J90" s="117">
        <f t="shared" si="7"/>
        <v>0</v>
      </c>
      <c r="K90" s="117">
        <f t="shared" si="7"/>
        <v>620499</v>
      </c>
      <c r="L90" s="117">
        <f t="shared" si="7"/>
        <v>0</v>
      </c>
      <c r="M90" s="117">
        <f t="shared" si="7"/>
        <v>14587390</v>
      </c>
      <c r="N90" s="117">
        <f t="shared" si="7"/>
        <v>0</v>
      </c>
      <c r="O90" s="117">
        <f t="shared" si="7"/>
        <v>9319950</v>
      </c>
      <c r="P90" s="117">
        <f t="shared" si="7"/>
        <v>0</v>
      </c>
      <c r="Q90" s="117">
        <f t="shared" si="7"/>
        <v>190912113</v>
      </c>
      <c r="R90" s="117">
        <f t="shared" si="7"/>
        <v>0</v>
      </c>
      <c r="S90" s="117">
        <f t="shared" si="7"/>
        <v>10485814</v>
      </c>
      <c r="T90" s="117">
        <f t="shared" si="7"/>
        <v>0</v>
      </c>
      <c r="U90" s="117">
        <f t="shared" si="7"/>
        <v>4458312</v>
      </c>
      <c r="V90" s="117">
        <f t="shared" si="7"/>
        <v>0</v>
      </c>
      <c r="W90" s="117">
        <f t="shared" si="7"/>
        <v>2132191</v>
      </c>
      <c r="X90" s="117">
        <f t="shared" si="7"/>
        <v>0</v>
      </c>
      <c r="Y90" s="117">
        <f t="shared" si="7"/>
        <v>1753975</v>
      </c>
      <c r="Z90" s="117">
        <f t="shared" si="7"/>
        <v>0</v>
      </c>
      <c r="AA90" s="117">
        <f t="shared" si="7"/>
        <v>2691640</v>
      </c>
      <c r="AB90" s="117">
        <f t="shared" si="7"/>
        <v>0</v>
      </c>
      <c r="AC90" s="117">
        <f t="shared" si="7"/>
        <v>2216721</v>
      </c>
      <c r="AD90" s="117">
        <f t="shared" si="7"/>
        <v>0</v>
      </c>
      <c r="AE90" s="117">
        <f t="shared" si="7"/>
        <v>76666339</v>
      </c>
      <c r="AF90" s="117">
        <f t="shared" si="7"/>
        <v>0</v>
      </c>
      <c r="AG90" s="117">
        <f t="shared" si="7"/>
        <v>7246243</v>
      </c>
      <c r="AH90" s="117">
        <f t="shared" si="7"/>
        <v>0</v>
      </c>
      <c r="AI90" s="117">
        <f t="shared" si="7"/>
        <v>1071306</v>
      </c>
      <c r="AJ90" s="117">
        <f t="shared" si="7"/>
        <v>0</v>
      </c>
      <c r="AK90" s="117">
        <f t="shared" si="7"/>
        <v>631092</v>
      </c>
      <c r="AL90" s="117">
        <f t="shared" si="7"/>
        <v>0</v>
      </c>
      <c r="AM90" s="117">
        <f t="shared" si="7"/>
        <v>123404</v>
      </c>
      <c r="AN90" s="117">
        <f t="shared" si="7"/>
        <v>0</v>
      </c>
      <c r="AO90" s="117">
        <f t="shared" si="7"/>
        <v>8430871</v>
      </c>
      <c r="AP90" s="117">
        <f t="shared" si="7"/>
        <v>0</v>
      </c>
      <c r="AQ90" s="117">
        <f t="shared" si="7"/>
        <v>318476</v>
      </c>
      <c r="AR90" s="117">
        <f t="shared" si="7"/>
        <v>0</v>
      </c>
      <c r="AS90" s="117">
        <f t="shared" si="7"/>
        <v>454086</v>
      </c>
      <c r="AT90" s="117">
        <f t="shared" si="7"/>
        <v>0</v>
      </c>
      <c r="AU90" s="117">
        <f t="shared" si="7"/>
        <v>731278</v>
      </c>
      <c r="AW90" s="117">
        <f>SUM(AW64:AW89)</f>
        <v>77372</v>
      </c>
      <c r="AY90" s="117">
        <f>SUM(AY64:AY89)</f>
        <v>838136</v>
      </c>
      <c r="BA90" s="117">
        <f>SUM(BA64:BA89)</f>
        <v>0</v>
      </c>
      <c r="BG90" s="117">
        <f>SUM(BG64:BG89)</f>
        <v>338689963</v>
      </c>
    </row>
    <row r="91" spans="1:59" ht="13.5" thickTop="1" x14ac:dyDescent="0.3">
      <c r="A91" s="72"/>
      <c r="B91" s="72"/>
      <c r="C91" s="72"/>
      <c r="D91" s="72"/>
      <c r="E91" s="72"/>
      <c r="F91" s="72"/>
      <c r="G91" s="72"/>
      <c r="I91" s="72"/>
      <c r="K91" s="72"/>
      <c r="M91" s="72"/>
      <c r="N91" s="72"/>
      <c r="O91" s="72"/>
      <c r="Q91" s="93"/>
      <c r="S91" s="72"/>
      <c r="U91" s="72"/>
      <c r="W91" s="72"/>
      <c r="X91" s="72"/>
      <c r="Y91" s="72"/>
      <c r="AA91" s="72"/>
      <c r="AC91" s="72"/>
      <c r="AE91" s="72"/>
      <c r="AG91" s="72"/>
      <c r="AI91" s="72"/>
      <c r="AK91" s="72"/>
      <c r="AM91" s="72"/>
      <c r="AO91" s="72"/>
      <c r="AQ91" s="72"/>
      <c r="AS91" s="72"/>
      <c r="AU91" s="72"/>
      <c r="AW91" s="72"/>
      <c r="AY91" s="72"/>
      <c r="BA91" s="72"/>
    </row>
    <row r="92" spans="1:59" x14ac:dyDescent="0.3">
      <c r="A92" s="72"/>
      <c r="B92" s="72"/>
      <c r="C92" s="72"/>
      <c r="D92" s="72"/>
      <c r="E92" s="72"/>
      <c r="F92" s="72"/>
      <c r="G92" s="72"/>
      <c r="I92" s="72"/>
      <c r="K92" s="72"/>
      <c r="M92" s="72"/>
      <c r="N92" s="72"/>
      <c r="O92" s="72"/>
      <c r="Q92" s="93"/>
      <c r="S92" s="72"/>
      <c r="U92" s="72"/>
      <c r="W92" s="72"/>
      <c r="X92" s="72"/>
      <c r="Y92" s="72"/>
      <c r="AA92" s="72"/>
      <c r="AC92" s="72"/>
      <c r="AE92" s="72"/>
      <c r="AG92" s="72"/>
      <c r="AI92" s="72"/>
      <c r="AK92" s="72"/>
      <c r="AM92" s="72"/>
      <c r="AO92" s="72"/>
      <c r="AQ92" s="72"/>
      <c r="AS92" s="72"/>
      <c r="AU92" s="72"/>
      <c r="AW92" s="72"/>
      <c r="AY92" s="72"/>
      <c r="BA92" s="72"/>
    </row>
    <row r="93" spans="1:59" ht="13.5" thickBot="1" x14ac:dyDescent="0.35">
      <c r="A93" s="72"/>
      <c r="B93" s="85" t="s">
        <v>2442</v>
      </c>
      <c r="C93" s="72"/>
      <c r="D93" s="93"/>
      <c r="E93" s="101">
        <f>ROUND(E390/12*$C$19,0)</f>
        <v>0</v>
      </c>
      <c r="F93" s="101">
        <f t="shared" ref="F93:BA93" si="8">ROUND(F390/12*$C$19,0)</f>
        <v>0</v>
      </c>
      <c r="G93" s="101">
        <f t="shared" si="8"/>
        <v>0</v>
      </c>
      <c r="H93" s="101">
        <f t="shared" si="8"/>
        <v>0</v>
      </c>
      <c r="I93" s="101">
        <f t="shared" si="8"/>
        <v>0</v>
      </c>
      <c r="J93" s="101">
        <f t="shared" si="8"/>
        <v>0</v>
      </c>
      <c r="K93" s="101">
        <f t="shared" si="8"/>
        <v>0</v>
      </c>
      <c r="L93" s="101">
        <f t="shared" si="8"/>
        <v>0</v>
      </c>
      <c r="M93" s="101">
        <f t="shared" si="8"/>
        <v>110957</v>
      </c>
      <c r="N93" s="101">
        <f t="shared" si="8"/>
        <v>0</v>
      </c>
      <c r="O93" s="101">
        <f t="shared" si="8"/>
        <v>148527</v>
      </c>
      <c r="P93" s="101">
        <f t="shared" si="8"/>
        <v>0</v>
      </c>
      <c r="Q93" s="101">
        <f t="shared" si="8"/>
        <v>3195979</v>
      </c>
      <c r="R93" s="101">
        <f t="shared" si="8"/>
        <v>0</v>
      </c>
      <c r="S93" s="101">
        <f t="shared" si="8"/>
        <v>84564</v>
      </c>
      <c r="T93" s="101">
        <f t="shared" si="8"/>
        <v>0</v>
      </c>
      <c r="U93" s="101">
        <f t="shared" si="8"/>
        <v>36855</v>
      </c>
      <c r="V93" s="101">
        <f t="shared" si="8"/>
        <v>0</v>
      </c>
      <c r="W93" s="101">
        <f t="shared" si="8"/>
        <v>18070</v>
      </c>
      <c r="X93" s="101">
        <f t="shared" si="8"/>
        <v>0</v>
      </c>
      <c r="Y93" s="101">
        <f t="shared" si="8"/>
        <v>0</v>
      </c>
      <c r="Z93" s="101">
        <f t="shared" si="8"/>
        <v>0</v>
      </c>
      <c r="AA93" s="101">
        <f t="shared" si="8"/>
        <v>24033</v>
      </c>
      <c r="AB93" s="101">
        <f t="shared" si="8"/>
        <v>0</v>
      </c>
      <c r="AC93" s="101">
        <f t="shared" si="8"/>
        <v>20342</v>
      </c>
      <c r="AD93" s="101">
        <f t="shared" si="8"/>
        <v>0</v>
      </c>
      <c r="AE93" s="101">
        <f t="shared" si="8"/>
        <v>723295</v>
      </c>
      <c r="AF93" s="101">
        <f t="shared" si="8"/>
        <v>0</v>
      </c>
      <c r="AG93" s="101">
        <f t="shared" si="8"/>
        <v>70371</v>
      </c>
      <c r="AH93" s="101">
        <f t="shared" si="8"/>
        <v>0</v>
      </c>
      <c r="AI93" s="101">
        <f t="shared" si="8"/>
        <v>10714</v>
      </c>
      <c r="AJ93" s="101">
        <f t="shared" si="8"/>
        <v>0</v>
      </c>
      <c r="AK93" s="101">
        <f t="shared" si="8"/>
        <v>6508</v>
      </c>
      <c r="AL93" s="101">
        <f t="shared" si="8"/>
        <v>0</v>
      </c>
      <c r="AM93" s="101">
        <f t="shared" si="8"/>
        <v>4684</v>
      </c>
      <c r="AN93" s="101">
        <f t="shared" si="8"/>
        <v>0</v>
      </c>
      <c r="AO93" s="101">
        <f t="shared" si="8"/>
        <v>135353</v>
      </c>
      <c r="AP93" s="101">
        <f t="shared" si="8"/>
        <v>0</v>
      </c>
      <c r="AQ93" s="101">
        <f t="shared" si="8"/>
        <v>18995</v>
      </c>
      <c r="AR93" s="101">
        <f t="shared" si="8"/>
        <v>0</v>
      </c>
      <c r="AS93" s="101">
        <f t="shared" si="8"/>
        <v>36298</v>
      </c>
      <c r="AT93" s="101">
        <f t="shared" si="8"/>
        <v>0</v>
      </c>
      <c r="AU93" s="101">
        <f t="shared" si="8"/>
        <v>85328</v>
      </c>
      <c r="AV93" s="101">
        <f t="shared" si="8"/>
        <v>0</v>
      </c>
      <c r="AW93" s="101">
        <f t="shared" si="8"/>
        <v>15699</v>
      </c>
      <c r="AX93" s="101">
        <f t="shared" si="8"/>
        <v>0</v>
      </c>
      <c r="AY93" s="101">
        <f t="shared" si="8"/>
        <v>537822</v>
      </c>
      <c r="AZ93" s="101">
        <f t="shared" si="8"/>
        <v>0</v>
      </c>
      <c r="BA93" s="101">
        <f t="shared" si="8"/>
        <v>864</v>
      </c>
      <c r="BG93" s="101">
        <f>SUM(E93:BF93)</f>
        <v>5285258</v>
      </c>
    </row>
    <row r="94" spans="1:59" ht="13.5" thickTop="1" x14ac:dyDescent="0.3">
      <c r="A94" s="72"/>
      <c r="B94" s="72"/>
      <c r="C94" s="72"/>
      <c r="D94" s="72"/>
      <c r="E94" s="72"/>
      <c r="F94" s="72"/>
      <c r="G94" s="72"/>
      <c r="I94" s="72"/>
      <c r="K94" s="72"/>
      <c r="M94" s="72"/>
      <c r="N94" s="72"/>
      <c r="O94" s="72"/>
      <c r="Q94" s="93"/>
      <c r="S94" s="72"/>
      <c r="U94" s="72"/>
      <c r="W94" s="72"/>
      <c r="X94" s="72"/>
      <c r="Y94" s="72"/>
      <c r="AA94" s="72"/>
      <c r="AC94" s="72"/>
      <c r="AE94" s="72"/>
      <c r="AG94" s="72"/>
      <c r="AI94" s="72"/>
      <c r="AK94" s="72"/>
      <c r="AM94" s="72"/>
      <c r="AO94" s="72"/>
      <c r="AQ94" s="72"/>
      <c r="AS94" s="72"/>
      <c r="AU94" s="72"/>
      <c r="AW94" s="72"/>
      <c r="AY94" s="72"/>
      <c r="BA94" s="72"/>
    </row>
    <row r="95" spans="1:59" x14ac:dyDescent="0.3">
      <c r="A95" s="72"/>
      <c r="B95" s="72"/>
      <c r="C95" s="72"/>
      <c r="D95" s="72"/>
      <c r="E95" s="72"/>
      <c r="F95" s="72"/>
      <c r="G95" s="72"/>
      <c r="I95" s="72"/>
      <c r="K95" s="72"/>
      <c r="M95" s="72"/>
      <c r="N95" s="72"/>
      <c r="O95" s="72"/>
      <c r="Q95" s="93"/>
      <c r="S95" s="72"/>
      <c r="U95" s="72"/>
      <c r="W95" s="72"/>
      <c r="X95" s="72"/>
      <c r="Y95" s="72"/>
      <c r="AA95" s="72"/>
      <c r="AC95" s="72"/>
      <c r="AE95" s="72"/>
      <c r="AG95" s="72"/>
      <c r="AI95" s="72"/>
      <c r="AK95" s="72"/>
      <c r="AM95" s="72"/>
      <c r="AO95" s="72"/>
      <c r="AQ95" s="72"/>
      <c r="AS95" s="72"/>
      <c r="AU95" s="72"/>
      <c r="AW95" s="72"/>
      <c r="AY95" s="72"/>
      <c r="BA95" s="72"/>
    </row>
    <row r="96" spans="1:59" ht="14" thickBot="1" x14ac:dyDescent="0.4">
      <c r="A96" s="72"/>
      <c r="B96" s="85" t="s">
        <v>2443</v>
      </c>
      <c r="C96" s="72"/>
      <c r="D96" s="118"/>
      <c r="E96" s="108">
        <f>E90+E93</f>
        <v>510667</v>
      </c>
      <c r="F96" s="108">
        <f t="shared" ref="F96:AU96" si="9">F90+F93</f>
        <v>0</v>
      </c>
      <c r="G96" s="108">
        <f t="shared" si="9"/>
        <v>2082312</v>
      </c>
      <c r="H96" s="108">
        <f t="shared" si="9"/>
        <v>0</v>
      </c>
      <c r="I96" s="108">
        <f t="shared" si="9"/>
        <v>329776</v>
      </c>
      <c r="J96" s="108">
        <f t="shared" si="9"/>
        <v>0</v>
      </c>
      <c r="K96" s="108">
        <f t="shared" si="9"/>
        <v>620499</v>
      </c>
      <c r="L96" s="108">
        <f t="shared" si="9"/>
        <v>0</v>
      </c>
      <c r="M96" s="108">
        <f t="shared" si="9"/>
        <v>14698347</v>
      </c>
      <c r="N96" s="108">
        <f t="shared" si="9"/>
        <v>0</v>
      </c>
      <c r="O96" s="108">
        <f t="shared" si="9"/>
        <v>9468477</v>
      </c>
      <c r="P96" s="108">
        <f t="shared" si="9"/>
        <v>0</v>
      </c>
      <c r="Q96" s="108">
        <f t="shared" si="9"/>
        <v>194108092</v>
      </c>
      <c r="R96" s="108">
        <f t="shared" si="9"/>
        <v>0</v>
      </c>
      <c r="S96" s="108">
        <f t="shared" si="9"/>
        <v>10570378</v>
      </c>
      <c r="T96" s="108">
        <f t="shared" si="9"/>
        <v>0</v>
      </c>
      <c r="U96" s="108">
        <f t="shared" si="9"/>
        <v>4495167</v>
      </c>
      <c r="V96" s="108">
        <f t="shared" si="9"/>
        <v>0</v>
      </c>
      <c r="W96" s="108">
        <f t="shared" si="9"/>
        <v>2150261</v>
      </c>
      <c r="X96" s="108">
        <f t="shared" si="9"/>
        <v>0</v>
      </c>
      <c r="Y96" s="108">
        <f t="shared" si="9"/>
        <v>1753975</v>
      </c>
      <c r="Z96" s="108">
        <f t="shared" si="9"/>
        <v>0</v>
      </c>
      <c r="AA96" s="108">
        <f t="shared" si="9"/>
        <v>2715673</v>
      </c>
      <c r="AB96" s="108">
        <f t="shared" si="9"/>
        <v>0</v>
      </c>
      <c r="AC96" s="108">
        <f t="shared" si="9"/>
        <v>2237063</v>
      </c>
      <c r="AD96" s="108">
        <f t="shared" si="9"/>
        <v>0</v>
      </c>
      <c r="AE96" s="108">
        <f t="shared" si="9"/>
        <v>77389634</v>
      </c>
      <c r="AF96" s="108">
        <f t="shared" si="9"/>
        <v>0</v>
      </c>
      <c r="AG96" s="108">
        <f t="shared" si="9"/>
        <v>7316614</v>
      </c>
      <c r="AH96" s="108">
        <f t="shared" si="9"/>
        <v>0</v>
      </c>
      <c r="AI96" s="108">
        <f t="shared" si="9"/>
        <v>1082020</v>
      </c>
      <c r="AJ96" s="108">
        <f t="shared" si="9"/>
        <v>0</v>
      </c>
      <c r="AK96" s="108">
        <f t="shared" si="9"/>
        <v>637600</v>
      </c>
      <c r="AL96" s="108">
        <f t="shared" si="9"/>
        <v>0</v>
      </c>
      <c r="AM96" s="108">
        <f t="shared" si="9"/>
        <v>128088</v>
      </c>
      <c r="AN96" s="108">
        <f t="shared" si="9"/>
        <v>0</v>
      </c>
      <c r="AO96" s="108">
        <f t="shared" si="9"/>
        <v>8566224</v>
      </c>
      <c r="AP96" s="108">
        <f t="shared" si="9"/>
        <v>0</v>
      </c>
      <c r="AQ96" s="108">
        <f t="shared" si="9"/>
        <v>337471</v>
      </c>
      <c r="AR96" s="108">
        <f t="shared" si="9"/>
        <v>0</v>
      </c>
      <c r="AS96" s="108">
        <f t="shared" si="9"/>
        <v>490384</v>
      </c>
      <c r="AT96" s="108">
        <f t="shared" si="9"/>
        <v>0</v>
      </c>
      <c r="AU96" s="108">
        <f t="shared" si="9"/>
        <v>816606</v>
      </c>
      <c r="AW96" s="108">
        <f>AW90+AW93</f>
        <v>93071</v>
      </c>
      <c r="AY96" s="108">
        <f>AY90+AY93</f>
        <v>1375958</v>
      </c>
      <c r="BA96" s="108">
        <f>BA90+BA93</f>
        <v>864</v>
      </c>
      <c r="BG96" s="108">
        <f>BG90+BG93</f>
        <v>343975221</v>
      </c>
    </row>
    <row r="97" spans="1:43" ht="13.5" thickTop="1" x14ac:dyDescent="0.3">
      <c r="A97" s="72"/>
      <c r="B97" s="72"/>
      <c r="C97" s="72"/>
      <c r="D97" s="72"/>
      <c r="E97" s="72"/>
      <c r="F97" s="72"/>
      <c r="G97" s="72"/>
    </row>
    <row r="98" spans="1:43" x14ac:dyDescent="0.3">
      <c r="A98" s="72"/>
      <c r="B98" s="72"/>
      <c r="C98" s="72"/>
      <c r="D98" s="93"/>
      <c r="E98" s="93"/>
      <c r="F98" s="72"/>
      <c r="G98" s="93"/>
      <c r="I98" s="93"/>
      <c r="K98" s="93"/>
      <c r="M98" s="93"/>
      <c r="N98" s="93"/>
      <c r="O98" s="93"/>
      <c r="Q98" s="93"/>
      <c r="S98" s="93"/>
      <c r="U98" s="93"/>
      <c r="W98" s="93"/>
      <c r="Y98" s="93"/>
      <c r="AA98" s="93"/>
      <c r="AC98" s="93"/>
      <c r="AE98" s="93"/>
      <c r="AG98" s="93"/>
      <c r="AI98" s="93"/>
      <c r="AK98" s="93"/>
      <c r="AM98" s="93"/>
      <c r="AO98" s="93"/>
      <c r="AQ98" s="93"/>
    </row>
    <row r="99" spans="1:43" x14ac:dyDescent="0.3">
      <c r="A99" s="72"/>
      <c r="B99" s="72"/>
      <c r="C99" s="72"/>
      <c r="D99" s="93"/>
      <c r="E99" s="93"/>
      <c r="F99" s="72"/>
      <c r="G99" s="93"/>
      <c r="I99" s="93"/>
      <c r="K99" s="93"/>
      <c r="M99" s="93"/>
      <c r="N99" s="93"/>
      <c r="O99" s="93"/>
      <c r="Q99" s="93"/>
      <c r="S99" s="93"/>
      <c r="U99" s="93"/>
      <c r="W99" s="93"/>
      <c r="Y99" s="93"/>
      <c r="AA99" s="93"/>
      <c r="AC99" s="93"/>
      <c r="AE99" s="93"/>
      <c r="AG99" s="93"/>
      <c r="AI99" s="93"/>
      <c r="AK99" s="93"/>
      <c r="AM99" s="93"/>
      <c r="AO99" s="93"/>
      <c r="AQ99" s="93"/>
    </row>
    <row r="100" spans="1:43" x14ac:dyDescent="0.3">
      <c r="A100" s="72"/>
      <c r="B100" s="72"/>
      <c r="C100" s="72"/>
      <c r="D100" s="93"/>
      <c r="E100" s="93"/>
      <c r="F100" s="72"/>
      <c r="G100" s="93"/>
      <c r="I100" s="93"/>
      <c r="K100" s="93"/>
      <c r="M100" s="93"/>
      <c r="N100" s="93"/>
      <c r="O100" s="93"/>
      <c r="Q100" s="93"/>
      <c r="S100" s="93"/>
      <c r="U100" s="93"/>
      <c r="W100" s="93"/>
      <c r="Y100" s="93"/>
      <c r="AA100" s="93"/>
      <c r="AC100" s="93"/>
      <c r="AE100" s="93"/>
      <c r="AG100" s="93"/>
      <c r="AI100" s="93"/>
      <c r="AK100" s="93"/>
      <c r="AM100" s="93"/>
      <c r="AO100" s="93"/>
      <c r="AQ100" s="93"/>
    </row>
    <row r="101" spans="1:43" x14ac:dyDescent="0.3">
      <c r="A101" s="72"/>
      <c r="B101" s="72"/>
      <c r="C101" s="72"/>
      <c r="D101" s="93"/>
      <c r="E101" s="93"/>
      <c r="F101" s="72"/>
      <c r="G101" s="93"/>
      <c r="I101" s="93"/>
      <c r="K101" s="93"/>
      <c r="M101" s="93"/>
      <c r="N101" s="93"/>
      <c r="O101" s="93"/>
      <c r="Q101" s="93"/>
      <c r="S101" s="93"/>
      <c r="U101" s="93"/>
      <c r="W101" s="93"/>
      <c r="Y101" s="93"/>
      <c r="AA101" s="93"/>
      <c r="AC101" s="93"/>
      <c r="AE101" s="93"/>
      <c r="AG101" s="93"/>
      <c r="AI101" s="93"/>
      <c r="AK101" s="93"/>
      <c r="AM101" s="93"/>
      <c r="AO101" s="93"/>
      <c r="AQ101" s="93"/>
    </row>
    <row r="102" spans="1:43" x14ac:dyDescent="0.3">
      <c r="A102" s="72"/>
      <c r="B102" s="72"/>
      <c r="C102" s="72"/>
      <c r="D102" s="93"/>
      <c r="E102" s="93"/>
      <c r="F102" s="72"/>
      <c r="G102" s="93"/>
      <c r="I102" s="93"/>
      <c r="K102" s="93"/>
      <c r="M102" s="93"/>
      <c r="N102" s="93"/>
      <c r="O102" s="93"/>
      <c r="Q102" s="93"/>
      <c r="S102" s="93"/>
      <c r="U102" s="93"/>
      <c r="W102" s="93"/>
      <c r="Y102" s="93"/>
      <c r="AA102" s="93"/>
      <c r="AC102" s="93"/>
      <c r="AE102" s="93"/>
      <c r="AG102" s="93"/>
      <c r="AI102" s="93"/>
      <c r="AK102" s="93"/>
      <c r="AM102" s="93"/>
      <c r="AO102" s="93"/>
      <c r="AQ102" s="93"/>
    </row>
    <row r="103" spans="1:43" x14ac:dyDescent="0.3">
      <c r="A103" s="72"/>
      <c r="B103" s="72"/>
      <c r="C103" s="72"/>
      <c r="D103" s="93"/>
      <c r="E103" s="93"/>
      <c r="F103" s="72"/>
      <c r="G103" s="93"/>
      <c r="I103" s="93"/>
      <c r="K103" s="93"/>
      <c r="M103" s="93"/>
      <c r="N103" s="93"/>
      <c r="O103" s="93"/>
      <c r="Q103" s="93"/>
      <c r="S103" s="93"/>
      <c r="U103" s="93"/>
      <c r="W103" s="93"/>
      <c r="Y103" s="93"/>
      <c r="AA103" s="93"/>
      <c r="AC103" s="93"/>
      <c r="AE103" s="93"/>
      <c r="AG103" s="93"/>
      <c r="AI103" s="93"/>
      <c r="AK103" s="93"/>
      <c r="AM103" s="93"/>
      <c r="AO103" s="93"/>
      <c r="AQ103" s="93"/>
    </row>
    <row r="104" spans="1:43" x14ac:dyDescent="0.3">
      <c r="A104" s="72"/>
      <c r="B104" s="72"/>
      <c r="C104" s="72"/>
      <c r="D104" s="93"/>
      <c r="E104" s="93"/>
      <c r="F104" s="72"/>
      <c r="G104" s="93"/>
      <c r="I104" s="93"/>
      <c r="K104" s="93"/>
      <c r="M104" s="93"/>
      <c r="N104" s="93"/>
      <c r="O104" s="93"/>
      <c r="Q104" s="93"/>
      <c r="S104" s="93"/>
      <c r="U104" s="93"/>
      <c r="W104" s="93"/>
      <c r="Y104" s="93"/>
      <c r="AA104" s="93"/>
      <c r="AC104" s="93"/>
      <c r="AE104" s="93"/>
      <c r="AG104" s="93"/>
      <c r="AI104" s="93"/>
      <c r="AK104" s="93"/>
      <c r="AM104" s="93"/>
      <c r="AO104" s="93"/>
      <c r="AQ104" s="93"/>
    </row>
    <row r="105" spans="1:43" x14ac:dyDescent="0.3">
      <c r="A105" s="72"/>
      <c r="B105" s="72"/>
      <c r="C105" s="72"/>
      <c r="D105" s="93"/>
      <c r="E105" s="93"/>
      <c r="F105" s="72"/>
      <c r="G105" s="93"/>
      <c r="I105" s="93"/>
      <c r="K105" s="93"/>
      <c r="M105" s="93"/>
      <c r="N105" s="93"/>
      <c r="O105" s="93"/>
      <c r="Q105" s="93"/>
      <c r="S105" s="93"/>
      <c r="U105" s="93"/>
      <c r="W105" s="93"/>
      <c r="Y105" s="93"/>
      <c r="AA105" s="93"/>
      <c r="AC105" s="93"/>
      <c r="AE105" s="93"/>
      <c r="AG105" s="93"/>
      <c r="AI105" s="93"/>
      <c r="AK105" s="93"/>
      <c r="AM105" s="93"/>
      <c r="AO105" s="93"/>
      <c r="AQ105" s="93"/>
    </row>
    <row r="106" spans="1:43" x14ac:dyDescent="0.3">
      <c r="A106" s="72"/>
      <c r="B106" s="73" t="s">
        <v>2413</v>
      </c>
      <c r="C106" s="72"/>
      <c r="D106" s="109"/>
      <c r="E106" s="109"/>
      <c r="F106" s="72"/>
      <c r="G106" s="109"/>
      <c r="I106" s="109"/>
      <c r="K106" s="109"/>
      <c r="Q106" s="109"/>
      <c r="S106" s="109"/>
      <c r="U106" s="109"/>
      <c r="Y106" s="109"/>
      <c r="AA106" s="109"/>
      <c r="AC106" s="109"/>
      <c r="AE106" s="109"/>
      <c r="AG106" s="109"/>
      <c r="AI106" s="109"/>
      <c r="AK106" s="109"/>
      <c r="AM106" s="109"/>
      <c r="AO106" s="109"/>
      <c r="AQ106" s="109"/>
    </row>
    <row r="107" spans="1:43" x14ac:dyDescent="0.3">
      <c r="A107" s="72"/>
      <c r="B107" s="73" t="s">
        <v>2414</v>
      </c>
      <c r="C107" s="72"/>
      <c r="D107" s="72"/>
      <c r="E107" s="72"/>
      <c r="F107" s="72"/>
      <c r="G107" s="72"/>
      <c r="I107" s="72"/>
      <c r="K107" s="72"/>
      <c r="Q107" s="72"/>
      <c r="S107" s="72"/>
      <c r="U107" s="72"/>
      <c r="Y107" s="72"/>
      <c r="AA107" s="72"/>
      <c r="AC107" s="72"/>
      <c r="AE107" s="72"/>
      <c r="AG107" s="72"/>
      <c r="AI107" s="72"/>
      <c r="AK107" s="72"/>
      <c r="AM107" s="72"/>
      <c r="AO107" s="72"/>
      <c r="AQ107" s="72"/>
    </row>
    <row r="108" spans="1:43" ht="13.5" thickBot="1" x14ac:dyDescent="0.35">
      <c r="A108" s="72"/>
      <c r="B108" s="73"/>
      <c r="C108" s="72"/>
      <c r="D108" s="72"/>
      <c r="E108" s="72"/>
      <c r="F108" s="72"/>
      <c r="G108" s="72"/>
      <c r="I108" s="72"/>
      <c r="K108" s="72"/>
      <c r="Q108" s="72"/>
      <c r="S108" s="72"/>
      <c r="U108" s="72"/>
      <c r="Y108" s="72"/>
      <c r="AA108" s="72"/>
      <c r="AC108" s="72"/>
      <c r="AE108" s="72"/>
      <c r="AG108" s="72"/>
      <c r="AI108" s="72"/>
      <c r="AK108" s="72"/>
      <c r="AM108" s="72"/>
      <c r="AO108" s="72"/>
      <c r="AQ108" s="72"/>
    </row>
    <row r="109" spans="1:43" ht="13.5" thickBot="1" x14ac:dyDescent="0.35">
      <c r="A109" s="72"/>
      <c r="B109" s="75" t="str">
        <f>B$3</f>
        <v>Mitchell Plant  - Non-FGD</v>
      </c>
      <c r="C109" s="72"/>
      <c r="D109" s="72"/>
      <c r="E109" s="72"/>
      <c r="F109" s="72"/>
      <c r="G109" s="72"/>
      <c r="I109" s="72"/>
      <c r="K109" s="72"/>
      <c r="Q109" s="72"/>
      <c r="S109" s="72"/>
      <c r="U109" s="72"/>
      <c r="Y109" s="72"/>
      <c r="AA109" s="72"/>
      <c r="AC109" s="72"/>
      <c r="AE109" s="72"/>
      <c r="AG109" s="72"/>
      <c r="AI109" s="72"/>
      <c r="AK109" s="72"/>
      <c r="AM109" s="72"/>
      <c r="AO109" s="72"/>
      <c r="AQ109" s="72"/>
    </row>
    <row r="110" spans="1:43" x14ac:dyDescent="0.3">
      <c r="A110" s="72"/>
      <c r="B110" s="72"/>
      <c r="C110" s="72"/>
      <c r="D110" s="72"/>
      <c r="E110" s="72"/>
      <c r="F110" s="72"/>
      <c r="G110" s="72"/>
      <c r="I110" s="72"/>
      <c r="K110" s="72"/>
      <c r="M110" s="73" t="str">
        <f>IF(M4="","",M4)</f>
        <v/>
      </c>
      <c r="N110" s="73"/>
      <c r="O110" s="73" t="str">
        <f>IF(O4="","",O4)</f>
        <v/>
      </c>
      <c r="Q110" s="72"/>
      <c r="S110" s="72"/>
      <c r="U110" s="72"/>
      <c r="Y110" s="72"/>
      <c r="AA110" s="72"/>
      <c r="AC110" s="72"/>
      <c r="AE110" s="72"/>
      <c r="AG110" s="72"/>
      <c r="AI110" s="72"/>
      <c r="AK110" s="72"/>
      <c r="AM110" s="72"/>
      <c r="AO110" s="72"/>
      <c r="AQ110" s="72"/>
    </row>
    <row r="111" spans="1:43" x14ac:dyDescent="0.3">
      <c r="A111" s="72"/>
      <c r="B111" s="72"/>
      <c r="C111" s="72"/>
      <c r="D111" s="72"/>
      <c r="E111" s="72"/>
      <c r="F111" s="72"/>
      <c r="G111" s="72"/>
      <c r="I111" s="72"/>
      <c r="K111" s="72"/>
      <c r="M111" s="73" t="str">
        <f>IF(M5="","",M5)</f>
        <v/>
      </c>
      <c r="N111" s="73"/>
      <c r="O111" s="73" t="str">
        <f>IF(O5="","",O5)</f>
        <v/>
      </c>
      <c r="Q111" s="72"/>
      <c r="S111" s="72"/>
      <c r="U111" s="72"/>
      <c r="W111" s="73" t="str">
        <f>IF(W5="","",W5)</f>
        <v/>
      </c>
      <c r="Y111" s="73" t="str">
        <f>IF(Y5="","",Y5)</f>
        <v/>
      </c>
      <c r="AA111" s="72"/>
      <c r="AC111" s="72"/>
      <c r="AE111" s="72"/>
      <c r="AG111" s="72"/>
      <c r="AI111" s="72"/>
      <c r="AK111" s="72"/>
      <c r="AM111" s="72"/>
      <c r="AO111" s="72"/>
      <c r="AQ111" s="72"/>
    </row>
    <row r="112" spans="1:43" x14ac:dyDescent="0.3">
      <c r="A112" s="72"/>
      <c r="B112" s="72"/>
      <c r="C112" s="72"/>
      <c r="D112" s="72"/>
      <c r="E112" s="72"/>
      <c r="F112" s="72"/>
      <c r="G112" s="73"/>
      <c r="I112" s="73"/>
      <c r="K112" s="73" t="str">
        <f>IF(K6="","",K6)</f>
        <v/>
      </c>
      <c r="M112" s="73" t="str">
        <f>IF(M6="","",M6)</f>
        <v/>
      </c>
      <c r="N112" s="73"/>
      <c r="O112" s="73" t="str">
        <f>IF(O6="","",O6)</f>
        <v/>
      </c>
      <c r="Q112" s="73" t="str">
        <f>IF(Q6="","",Q6)</f>
        <v/>
      </c>
      <c r="S112" s="73" t="str">
        <f>IF(S6="","",S6)</f>
        <v/>
      </c>
      <c r="U112" s="72"/>
      <c r="W112" s="73" t="str">
        <f>IF(W6="","",W6)</f>
        <v/>
      </c>
      <c r="Y112" s="73" t="str">
        <f>IF(Y6="","",Y6)</f>
        <v/>
      </c>
      <c r="AA112" s="73" t="str">
        <f>IF(AA6="","",AA6)</f>
        <v/>
      </c>
      <c r="AC112" s="73" t="str">
        <f>IF(AC6="","",AC6)</f>
        <v/>
      </c>
      <c r="AE112" s="73" t="str">
        <f>IF(AE6="","",AE6)</f>
        <v/>
      </c>
      <c r="AG112" s="73" t="str">
        <f>IF(AG6="","",AG6)</f>
        <v/>
      </c>
      <c r="AI112" s="73" t="str">
        <f>IF(AI6="","",AI6)</f>
        <v/>
      </c>
      <c r="AK112" s="73" t="str">
        <f>IF(AK6="","",AK6)</f>
        <v/>
      </c>
      <c r="AM112" s="73" t="str">
        <f>IF(AM6="","",AM6)</f>
        <v/>
      </c>
      <c r="AO112" s="73" t="str">
        <f>IF(AO6="","",AO6)</f>
        <v/>
      </c>
      <c r="AQ112" s="73" t="str">
        <f>IF(AQ6="","",AQ6)</f>
        <v/>
      </c>
    </row>
    <row r="113" spans="1:258" x14ac:dyDescent="0.3">
      <c r="A113" s="72"/>
      <c r="B113" s="72"/>
      <c r="C113" s="72"/>
      <c r="D113" s="73"/>
      <c r="E113" s="73" t="str">
        <f>E$7</f>
        <v xml:space="preserve">Air Pollution </v>
      </c>
      <c r="F113" s="72"/>
      <c r="G113" s="73" t="str">
        <f>G$7</f>
        <v>Air Pollution</v>
      </c>
      <c r="I113" s="73" t="str">
        <f>I$7</f>
        <v>Air Pollution</v>
      </c>
      <c r="K113" s="73" t="str">
        <f>K$7</f>
        <v>Air Pollution</v>
      </c>
      <c r="M113" s="73" t="str">
        <f>M$7</f>
        <v>Air Pollution</v>
      </c>
      <c r="N113" s="73"/>
      <c r="O113" s="73" t="str">
        <f>O$7</f>
        <v>Air Pollution</v>
      </c>
      <c r="Q113" s="73" t="str">
        <f>Q$7</f>
        <v>Air Pollution</v>
      </c>
      <c r="S113" s="73" t="str">
        <f>S$7</f>
        <v>Air Pollution</v>
      </c>
      <c r="U113" s="73" t="str">
        <f>U$7</f>
        <v>Air Pollution</v>
      </c>
      <c r="W113" s="73" t="str">
        <f>W$7</f>
        <v>Air Pollution</v>
      </c>
      <c r="Y113" s="73" t="str">
        <f>Y$7</f>
        <v>Air Pollution</v>
      </c>
      <c r="AA113" s="73" t="str">
        <f>AA$7</f>
        <v>Air Pollution</v>
      </c>
      <c r="AC113" s="73" t="str">
        <f>AC$7</f>
        <v>Air Pollution</v>
      </c>
      <c r="AE113" s="73" t="str">
        <f>AE$7</f>
        <v>Air Pollution</v>
      </c>
      <c r="AG113" s="73" t="str">
        <f>AG$7</f>
        <v>Air Pollution</v>
      </c>
      <c r="AI113" s="73" t="str">
        <f>AI$7</f>
        <v>Air Pollution</v>
      </c>
      <c r="AK113" s="73" t="str">
        <f>AK$7</f>
        <v>Air Pollution</v>
      </c>
      <c r="AM113" s="73" t="str">
        <f>AM$7</f>
        <v>Air Pollution</v>
      </c>
      <c r="AO113" s="73" t="str">
        <f>AO$7</f>
        <v>Air Pollution</v>
      </c>
      <c r="AQ113" s="73" t="str">
        <f>AQ$7</f>
        <v>Air Pollution</v>
      </c>
      <c r="AS113" s="73" t="str">
        <f>AS$7</f>
        <v>Air Pollution</v>
      </c>
      <c r="AU113" s="73" t="str">
        <f>AU$7</f>
        <v>Air Pollution</v>
      </c>
      <c r="AW113" s="73" t="str">
        <f>AW$7</f>
        <v>Air Pollution</v>
      </c>
      <c r="AY113" s="73" t="str">
        <f>AY$7</f>
        <v>Air Pollution</v>
      </c>
      <c r="BA113" s="73" t="str">
        <f>BA$7</f>
        <v>Air Pollution</v>
      </c>
      <c r="BG113" s="73"/>
    </row>
    <row r="114" spans="1:258" ht="13.5" thickBot="1" x14ac:dyDescent="0.35">
      <c r="A114" s="72"/>
      <c r="B114" s="72"/>
      <c r="C114" s="72"/>
      <c r="D114" s="73"/>
      <c r="E114" s="111">
        <f>E$8</f>
        <v>2001</v>
      </c>
      <c r="F114" s="110"/>
      <c r="G114" s="111">
        <f>G$8</f>
        <v>2002</v>
      </c>
      <c r="H114" s="80"/>
      <c r="I114" s="111">
        <f>I$8</f>
        <v>2003</v>
      </c>
      <c r="K114" s="111">
        <f>K$8</f>
        <v>2004</v>
      </c>
      <c r="M114" s="111">
        <f>M$8</f>
        <v>2005</v>
      </c>
      <c r="N114" s="111"/>
      <c r="O114" s="111">
        <f>O$8</f>
        <v>2006</v>
      </c>
      <c r="P114" s="80"/>
      <c r="Q114" s="111">
        <f>Q$8</f>
        <v>2007</v>
      </c>
      <c r="R114" s="80"/>
      <c r="S114" s="111">
        <f>S$8</f>
        <v>2008</v>
      </c>
      <c r="T114" s="80"/>
      <c r="U114" s="111">
        <f>U$8</f>
        <v>2009</v>
      </c>
      <c r="V114" s="80"/>
      <c r="W114" s="111">
        <f>W$8</f>
        <v>2010</v>
      </c>
      <c r="X114" s="80"/>
      <c r="Y114" s="111">
        <f>Y$8</f>
        <v>2011</v>
      </c>
      <c r="Z114" s="80"/>
      <c r="AA114" s="111">
        <f>AA$8</f>
        <v>2012</v>
      </c>
      <c r="AB114" s="80"/>
      <c r="AC114" s="111">
        <f>AC$8</f>
        <v>2013</v>
      </c>
      <c r="AD114" s="80"/>
      <c r="AE114" s="111">
        <f>AE$8</f>
        <v>2014</v>
      </c>
      <c r="AG114" s="111">
        <f>AG$8</f>
        <v>2015</v>
      </c>
      <c r="AI114" s="111">
        <f>AI$8</f>
        <v>2016</v>
      </c>
      <c r="AK114" s="111">
        <f>AK$8</f>
        <v>2017</v>
      </c>
      <c r="AM114" s="111">
        <f>AM$8</f>
        <v>2018</v>
      </c>
      <c r="AO114" s="111">
        <f>AO$8</f>
        <v>2019</v>
      </c>
      <c r="AQ114" s="111">
        <f>AQ$8</f>
        <v>2020</v>
      </c>
      <c r="AS114" s="111">
        <f>AS$8</f>
        <v>2021</v>
      </c>
      <c r="AU114" s="111">
        <f>AU$8</f>
        <v>2022</v>
      </c>
      <c r="AW114" s="111">
        <f>AW$8</f>
        <v>2023</v>
      </c>
      <c r="AY114" s="111">
        <f>AY$8</f>
        <v>2024</v>
      </c>
      <c r="BA114" s="111">
        <f>BA$8</f>
        <v>2025</v>
      </c>
      <c r="BG114" s="73"/>
    </row>
    <row r="115" spans="1:258" ht="14" thickTop="1" thickBot="1" x14ac:dyDescent="0.35">
      <c r="A115" s="72"/>
      <c r="B115" s="112" t="s">
        <v>2444</v>
      </c>
      <c r="C115" s="113"/>
      <c r="D115" s="73"/>
      <c r="E115" s="82" t="str">
        <f>E$9</f>
        <v>Non-FGD</v>
      </c>
      <c r="F115" s="72"/>
      <c r="G115" s="82" t="str">
        <f>G$9</f>
        <v>Non-FGD</v>
      </c>
      <c r="I115" s="82" t="str">
        <f>I$9</f>
        <v>Non-FGD</v>
      </c>
      <c r="K115" s="82" t="str">
        <f>K$9</f>
        <v>Non-FGD</v>
      </c>
      <c r="M115" s="82" t="str">
        <f>M$9</f>
        <v>Non-FGD</v>
      </c>
      <c r="N115" s="73"/>
      <c r="O115" s="82" t="str">
        <f>O$9</f>
        <v>Non-FGD</v>
      </c>
      <c r="Q115" s="82" t="str">
        <f>Q$9</f>
        <v>Non-FGD</v>
      </c>
      <c r="S115" s="82" t="str">
        <f>S$9</f>
        <v>Non-FGD</v>
      </c>
      <c r="U115" s="82" t="str">
        <f>U$9</f>
        <v>Non-FGD</v>
      </c>
      <c r="W115" s="82" t="str">
        <f>W$9</f>
        <v>Non-FGD</v>
      </c>
      <c r="Y115" s="82" t="str">
        <f>Y$9</f>
        <v>Non-FGD</v>
      </c>
      <c r="AA115" s="82" t="str">
        <f>AA$9</f>
        <v>Non-FGD</v>
      </c>
      <c r="AC115" s="82" t="str">
        <f>AC$9</f>
        <v>Non-FGD</v>
      </c>
      <c r="AE115" s="82" t="str">
        <f>AE$9</f>
        <v>Non-FGD</v>
      </c>
      <c r="AG115" s="82" t="str">
        <f>AG$9</f>
        <v>Non-FGD</v>
      </c>
      <c r="AI115" s="82" t="str">
        <f>AI$9</f>
        <v>Non-FGD</v>
      </c>
      <c r="AK115" s="82" t="str">
        <f>AK$9</f>
        <v>Non-FGD</v>
      </c>
      <c r="AM115" s="82" t="str">
        <f>AM$9</f>
        <v>Non-FGD</v>
      </c>
      <c r="AO115" s="82" t="str">
        <f>AO$9</f>
        <v>Non-FGD</v>
      </c>
      <c r="AQ115" s="82" t="str">
        <f>AQ$9</f>
        <v>Non-FGD</v>
      </c>
      <c r="AS115" s="82" t="str">
        <f>AS$9</f>
        <v>Non-FGD</v>
      </c>
      <c r="AU115" s="82" t="str">
        <f>AU$9</f>
        <v>Non-FGD</v>
      </c>
      <c r="AW115" s="82" t="str">
        <f>AW$9</f>
        <v>Non-FGD</v>
      </c>
      <c r="AY115" s="82" t="str">
        <f>AY$9</f>
        <v>Non-FGD</v>
      </c>
      <c r="BA115" s="82" t="str">
        <f>BA$9</f>
        <v>Non-FGD</v>
      </c>
      <c r="BG115" s="73"/>
    </row>
    <row r="116" spans="1:258" ht="13.5" thickTop="1" x14ac:dyDescent="0.3">
      <c r="A116" s="72"/>
      <c r="B116" s="114"/>
      <c r="C116" s="72"/>
      <c r="D116" s="72"/>
      <c r="E116" s="84"/>
      <c r="F116" s="72"/>
      <c r="G116" s="84"/>
      <c r="I116" s="84"/>
      <c r="K116" s="84"/>
      <c r="M116" s="84"/>
      <c r="N116" s="84"/>
      <c r="O116" s="84"/>
      <c r="Q116" s="84"/>
      <c r="S116" s="84"/>
      <c r="U116" s="84"/>
      <c r="W116" s="84"/>
      <c r="Y116" s="84"/>
      <c r="AA116" s="84"/>
      <c r="AC116" s="84"/>
      <c r="AE116" s="84"/>
      <c r="AG116" s="84"/>
      <c r="AI116" s="84"/>
      <c r="AK116" s="84"/>
      <c r="AM116" s="84"/>
      <c r="AO116" s="84"/>
      <c r="AQ116" s="84"/>
      <c r="AS116" s="84"/>
      <c r="AU116" s="84"/>
      <c r="AW116" s="84"/>
      <c r="AY116" s="84"/>
      <c r="BA116" s="84"/>
    </row>
    <row r="117" spans="1:258" x14ac:dyDescent="0.3">
      <c r="A117" s="72"/>
      <c r="B117" s="72"/>
      <c r="C117" s="72"/>
      <c r="D117" s="72"/>
      <c r="E117" s="72"/>
      <c r="F117" s="72"/>
      <c r="G117" s="72"/>
      <c r="I117" s="72"/>
      <c r="K117" s="72"/>
      <c r="M117" s="72"/>
      <c r="N117" s="72"/>
      <c r="O117" s="72"/>
      <c r="Q117" s="72"/>
      <c r="S117" s="72"/>
      <c r="U117" s="72"/>
      <c r="W117" s="72"/>
      <c r="Y117" s="72"/>
      <c r="AA117" s="72"/>
      <c r="AC117" s="72"/>
      <c r="AE117" s="72"/>
      <c r="AG117" s="72"/>
      <c r="AI117" s="72"/>
      <c r="AK117" s="72"/>
      <c r="AM117" s="72"/>
      <c r="AO117" s="72"/>
      <c r="AQ117" s="72"/>
      <c r="AS117" s="72"/>
      <c r="AU117" s="72"/>
      <c r="AW117" s="72"/>
      <c r="AY117" s="72"/>
      <c r="BA117" s="72"/>
    </row>
    <row r="118" spans="1:258" x14ac:dyDescent="0.3">
      <c r="A118" s="72"/>
      <c r="B118" s="119">
        <v>2001</v>
      </c>
      <c r="F118" s="72"/>
      <c r="X118" s="72"/>
    </row>
    <row r="119" spans="1:258" x14ac:dyDescent="0.3">
      <c r="A119" s="72"/>
      <c r="B119" s="85" t="s">
        <v>2408</v>
      </c>
      <c r="C119" s="72"/>
      <c r="D119" s="72"/>
      <c r="E119" s="120">
        <f>IF(E$114&lt;=$B118,E$24,0)</f>
        <v>510665.11</v>
      </c>
      <c r="F119" s="120"/>
      <c r="G119" s="120">
        <f>IF(G$114&lt;=$B118,G$24,0)</f>
        <v>0</v>
      </c>
      <c r="I119" s="120">
        <f>IF(I$114&lt;=$B118,I$24,0)</f>
        <v>0</v>
      </c>
      <c r="K119" s="120">
        <f>IF(K$114&lt;=$B118,K$24,0)</f>
        <v>0</v>
      </c>
      <c r="M119" s="120">
        <f>IF(M$114&lt;=$B118,M$24,0)</f>
        <v>0</v>
      </c>
      <c r="N119" s="120"/>
      <c r="O119" s="120">
        <f>IF(O$114&lt;=$B118,O$24,0)</f>
        <v>0</v>
      </c>
      <c r="Q119" s="120">
        <f>IF(Q$114&lt;=$B118,Q$24,0)</f>
        <v>0</v>
      </c>
      <c r="S119" s="120">
        <f>IF(S$114&lt;=$B118,S$24,0)</f>
        <v>0</v>
      </c>
      <c r="U119" s="120">
        <f>IF(U$114&lt;=$B118,U$24,0)</f>
        <v>0</v>
      </c>
      <c r="W119" s="120">
        <f>IF(W$114&lt;=$B118,W$24,0)</f>
        <v>0</v>
      </c>
      <c r="X119" s="120"/>
      <c r="Y119" s="120">
        <f>IF(Y$114&lt;=$B118,Y$24,0)</f>
        <v>0</v>
      </c>
      <c r="AA119" s="120">
        <f>IF(AA$114&lt;=$B118,AA$24,0)</f>
        <v>0</v>
      </c>
      <c r="AC119" s="120">
        <f>IF(AC$114&lt;=$B118,AC$24,0)</f>
        <v>0</v>
      </c>
      <c r="AE119" s="120">
        <f>IF(AE$114&lt;=$B118,AE$24,0)</f>
        <v>0</v>
      </c>
      <c r="AG119" s="120">
        <f>IF(AG$114&lt;=$B118,AG$24,0)</f>
        <v>0</v>
      </c>
      <c r="AI119" s="120">
        <f>IF(AI$114&lt;=$B118,AI$24,0)</f>
        <v>0</v>
      </c>
      <c r="AK119" s="120">
        <f>IF(AK$114&lt;=$B118,AK$24,0)</f>
        <v>0</v>
      </c>
      <c r="AM119" s="120">
        <f>IF(AM$114&lt;=$B118,AM$24,0)</f>
        <v>0</v>
      </c>
      <c r="AO119" s="120">
        <f>IF(AO$114&lt;=$B118,AO$24,0)</f>
        <v>0</v>
      </c>
      <c r="AQ119" s="120">
        <f>IF(AQ$114&lt;=$B118,AQ$24,0)</f>
        <v>0</v>
      </c>
      <c r="AS119" s="120">
        <f>IF(AS$114&lt;=$B118,AS$24,0)</f>
        <v>0</v>
      </c>
      <c r="AU119" s="120">
        <f>IF(AU$114&lt;=$B118,AU$24,0)</f>
        <v>0</v>
      </c>
      <c r="AW119" s="120">
        <f>IF(AW$114&lt;=$B118,AW$24,0)</f>
        <v>0</v>
      </c>
      <c r="AY119" s="120">
        <f>IF(AY$114&lt;=$B118,AY$24,0)</f>
        <v>0</v>
      </c>
      <c r="BA119" s="120">
        <f>IF(BA$114&lt;=$B118,BA$24,0)</f>
        <v>0</v>
      </c>
    </row>
    <row r="120" spans="1:258" x14ac:dyDescent="0.3">
      <c r="A120" s="72"/>
      <c r="B120" s="85" t="s">
        <v>2445</v>
      </c>
      <c r="C120" s="72"/>
      <c r="D120" s="72"/>
      <c r="E120" s="121">
        <f>ROUND(E119*E$12,0)</f>
        <v>0</v>
      </c>
      <c r="F120" s="120"/>
      <c r="G120" s="121">
        <f>ROUND(G119*G$12,0)</f>
        <v>0</v>
      </c>
      <c r="I120" s="121">
        <f>ROUND(I119*I$12,0)</f>
        <v>0</v>
      </c>
      <c r="K120" s="121">
        <f>ROUND(K119*K$12,0)</f>
        <v>0</v>
      </c>
      <c r="M120" s="121">
        <f>ROUND(M119*M$12,0)</f>
        <v>0</v>
      </c>
      <c r="N120" s="120"/>
      <c r="O120" s="121">
        <f>ROUND(O119*O$12,0)</f>
        <v>0</v>
      </c>
      <c r="Q120" s="121">
        <f>ROUND(Q119*Q$12,0)</f>
        <v>0</v>
      </c>
      <c r="S120" s="121">
        <f>ROUND(S119*S$12,0)</f>
        <v>0</v>
      </c>
      <c r="U120" s="121">
        <f>ROUND(U119*U$12,0)</f>
        <v>0</v>
      </c>
      <c r="W120" s="121">
        <f>ROUND(W119*W$12,0)</f>
        <v>0</v>
      </c>
      <c r="X120" s="120"/>
      <c r="Y120" s="121">
        <f>ROUND(Y119*Y$12,0)</f>
        <v>0</v>
      </c>
      <c r="AA120" s="121">
        <f>ROUND(AA119*AA$12,0)</f>
        <v>0</v>
      </c>
      <c r="AC120" s="121">
        <f>ROUND(AC119*AC$12,0)</f>
        <v>0</v>
      </c>
      <c r="AE120" s="121">
        <f>ROUND(AE119*AE$12,0)</f>
        <v>0</v>
      </c>
      <c r="AG120" s="121">
        <f>ROUND(AG119*AG$12,0)</f>
        <v>0</v>
      </c>
      <c r="AI120" s="121">
        <f>ROUND(AI119*AI$12,0)</f>
        <v>0</v>
      </c>
      <c r="AK120" s="121">
        <f>ROUND(AK119*AK$12,0)</f>
        <v>0</v>
      </c>
      <c r="AM120" s="121">
        <f>ROUND(AM119*AM$12,0)</f>
        <v>0</v>
      </c>
      <c r="AO120" s="121">
        <f>ROUND(AO119*AO$12,0)</f>
        <v>0</v>
      </c>
      <c r="AQ120" s="121">
        <f>ROUND(AQ119*AQ$12,0)</f>
        <v>0</v>
      </c>
      <c r="AS120" s="121">
        <f>ROUND(AS119*AS$12,0)</f>
        <v>0</v>
      </c>
      <c r="AU120" s="121">
        <f>ROUND(AU119*AU$12,0)</f>
        <v>0</v>
      </c>
      <c r="AW120" s="121">
        <f>ROUND(AW119*AW$12,0)</f>
        <v>0</v>
      </c>
      <c r="AY120" s="121">
        <f>ROUND(AY119*AY$12,0)</f>
        <v>0</v>
      </c>
      <c r="BA120" s="121">
        <f>ROUND(BA119*BA$12,0)</f>
        <v>0</v>
      </c>
    </row>
    <row r="121" spans="1:258" x14ac:dyDescent="0.3">
      <c r="A121" s="72"/>
      <c r="B121" s="85" t="s">
        <v>2446</v>
      </c>
      <c r="C121" s="72"/>
      <c r="D121" s="72"/>
      <c r="E121" s="120">
        <f>E119-E120</f>
        <v>510665.11</v>
      </c>
      <c r="F121" s="120"/>
      <c r="G121" s="120">
        <f>G119-G120</f>
        <v>0</v>
      </c>
      <c r="I121" s="120">
        <f>I119-I120</f>
        <v>0</v>
      </c>
      <c r="K121" s="120">
        <f>K119-K120</f>
        <v>0</v>
      </c>
      <c r="M121" s="120">
        <f>M119-M120</f>
        <v>0</v>
      </c>
      <c r="N121" s="120"/>
      <c r="O121" s="120">
        <f>O119-O120</f>
        <v>0</v>
      </c>
      <c r="Q121" s="120">
        <f>Q119-Q120</f>
        <v>0</v>
      </c>
      <c r="S121" s="120">
        <f>S119-S120</f>
        <v>0</v>
      </c>
      <c r="U121" s="120">
        <f>U119-U120</f>
        <v>0</v>
      </c>
      <c r="W121" s="120">
        <f>W119-W120</f>
        <v>0</v>
      </c>
      <c r="X121" s="120"/>
      <c r="Y121" s="120">
        <f>Y119-Y120</f>
        <v>0</v>
      </c>
      <c r="AA121" s="120">
        <f>AA119-AA120</f>
        <v>0</v>
      </c>
      <c r="AC121" s="120">
        <f>AC119-AC120</f>
        <v>0</v>
      </c>
      <c r="AE121" s="120">
        <f>AE119-AE120</f>
        <v>0</v>
      </c>
      <c r="AG121" s="120">
        <f>AG119-AG120</f>
        <v>0</v>
      </c>
      <c r="AI121" s="120">
        <f>AI119-AI120</f>
        <v>0</v>
      </c>
      <c r="AK121" s="120">
        <f>AK119-AK120</f>
        <v>0</v>
      </c>
      <c r="AM121" s="120">
        <f>AM119-AM120</f>
        <v>0</v>
      </c>
      <c r="AO121" s="120">
        <f>AO119-AO120</f>
        <v>0</v>
      </c>
      <c r="AQ121" s="120">
        <f>AQ119-AQ120</f>
        <v>0</v>
      </c>
      <c r="AS121" s="120">
        <f>AS119-AS120</f>
        <v>0</v>
      </c>
      <c r="AU121" s="120">
        <f>AU119-AU120</f>
        <v>0</v>
      </c>
      <c r="AW121" s="120">
        <f>AW119-AW120</f>
        <v>0</v>
      </c>
      <c r="AY121" s="120">
        <f>AY119-AY120</f>
        <v>0</v>
      </c>
      <c r="BA121" s="120">
        <f>BA119-BA120</f>
        <v>0</v>
      </c>
    </row>
    <row r="122" spans="1:258" x14ac:dyDescent="0.3">
      <c r="A122" s="72"/>
      <c r="B122" s="85" t="s">
        <v>2447</v>
      </c>
      <c r="C122" s="72"/>
      <c r="D122" s="109"/>
      <c r="E122" s="132">
        <f>IF($B118-E$8&lt;0,0,LOOKUP($B118-(E$8-1),$C$396:$C$417,$E$396:$E$417))</f>
        <v>3.7499999999999999E-2</v>
      </c>
      <c r="F122" s="133"/>
      <c r="G122" s="132">
        <f>IF($B118-G$8&lt;0,0,LOOKUP($B118-(G$8-1),$C$396:$C$417,$E$396:$E$417))</f>
        <v>0</v>
      </c>
      <c r="H122" s="134"/>
      <c r="I122" s="132">
        <f>IF($B118-I$8&lt;0,0,LOOKUP($B118-(I$8-1),$C$396:$C$417,$E$396:$E$417))</f>
        <v>0</v>
      </c>
      <c r="J122" s="134"/>
      <c r="K122" s="132">
        <f>IF($B118-K$8&lt;0,0,LOOKUP($B118-(K$8-1),$C$396:$C$417,$E$396:$E$417))</f>
        <v>0</v>
      </c>
      <c r="L122" s="134"/>
      <c r="M122" s="132">
        <f>IF($B118-M$8&lt;0,0,LOOKUP($B118-(M$8-1),$C$396:$C$417,$E$396:$E$417))</f>
        <v>0</v>
      </c>
      <c r="N122" s="133"/>
      <c r="O122" s="132">
        <f>IF($B118-O$8&lt;0,0,LOOKUP($B118-(O$8-1),$C$396:$C$417,$E$396:$E$417))</f>
        <v>0</v>
      </c>
      <c r="P122" s="134"/>
      <c r="Q122" s="132">
        <f>IF($B118-Q$8&lt;0,0,LOOKUP($B118-(Q$8-1),$C$396:$C$417,$E$396:$E$417))</f>
        <v>0</v>
      </c>
      <c r="R122" s="134"/>
      <c r="S122" s="132">
        <f>IF($B118-S$8&lt;0,0,LOOKUP($B118-(S$8-1),$C$396:$C$417,$E$396:$E$417))</f>
        <v>0</v>
      </c>
      <c r="T122" s="134"/>
      <c r="U122" s="132">
        <f>IF($B118-U$8&lt;0,0,LOOKUP($B118-(U$8-1),$C$396:$C$417,$E$396:$E$417))</f>
        <v>0</v>
      </c>
      <c r="V122" s="134"/>
      <c r="W122" s="132">
        <f>IF($B118-W$8&lt;0,0,LOOKUP($B118-(W$8-1),$C$396:$C$417,$E$396:$E$417))</f>
        <v>0</v>
      </c>
      <c r="X122" s="133"/>
      <c r="Y122" s="132">
        <f>IF($B118-Y$8&lt;0,0,LOOKUP($B118-(Y$8-1),$C$396:$C$417,$E$396:$E$417))</f>
        <v>0</v>
      </c>
      <c r="Z122" s="134"/>
      <c r="AA122" s="132">
        <f>IF($B118-AA$8&lt;0,0,LOOKUP($B118-(AA$8-1),$C$396:$C$417,$E$396:$E$417))</f>
        <v>0</v>
      </c>
      <c r="AB122" s="134"/>
      <c r="AC122" s="132">
        <f>IF($B118-AC$8&lt;0,0,LOOKUP($B118-(AC$8-1),$C$396:$C$417,$E$396:$E$417))</f>
        <v>0</v>
      </c>
      <c r="AD122" s="134"/>
      <c r="AE122" s="132">
        <f>IF($B118-AE$8&lt;0,0,LOOKUP($B118-(AE$8-1),$C$396:$C$417,$E$396:$E$417))</f>
        <v>0</v>
      </c>
      <c r="AF122" s="134"/>
      <c r="AG122" s="132">
        <f>IF($B118-AG$8&lt;0,0,LOOKUP($B118-(AG$8-1),$C$396:$C$417,$E$396:$E$417))</f>
        <v>0</v>
      </c>
      <c r="AH122" s="134"/>
      <c r="AI122" s="132">
        <f>IF($B118-AI$8&lt;0,0,LOOKUP($B118-(AI$8-1),$C$396:$C$417,$E$396:$E$417))</f>
        <v>0</v>
      </c>
      <c r="AJ122" s="134"/>
      <c r="AK122" s="132">
        <f>IF($B118-AK$8&lt;0,0,LOOKUP($B118-(AK$8-1),$C$396:$C$417,$E$396:$E$417))</f>
        <v>0</v>
      </c>
      <c r="AM122" s="132">
        <f>IF($B118-AM$8&lt;0,0,LOOKUP($B118-(AM$8-1),$C$396:$C$417,$E$396:$E$417))</f>
        <v>0</v>
      </c>
      <c r="AO122" s="132">
        <f>IF($B118-AO$8&lt;0,0,LOOKUP($B118-(AO$8-1),$C$396:$C$417,$E$396:$E$417))</f>
        <v>0</v>
      </c>
      <c r="AQ122" s="132">
        <f>IF($B118-AQ$8&lt;0,0,LOOKUP($B118-(AQ$8-1),$C$396:$C$417,$E$396:$E$417))</f>
        <v>0</v>
      </c>
      <c r="AS122" s="132">
        <f>IF($B118-AS$8&lt;0,0,LOOKUP($B118-(AS$8-1),$C$396:$C$417,$E$396:$E$417))</f>
        <v>0</v>
      </c>
      <c r="AU122" s="132">
        <f>IF($B118-AU$8&lt;0,0,LOOKUP($B118-(AU$8-1),$C$396:$C$417,$E$396:$E$417))</f>
        <v>0</v>
      </c>
      <c r="AW122" s="132">
        <f>IF($B118-AW$8&lt;0,0,LOOKUP($B118-(AW$8-1),$C$396:$C$417,$E$396:$E$417))</f>
        <v>0</v>
      </c>
      <c r="AY122" s="132">
        <f>IF($B118-AY$8&lt;0,0,LOOKUP($B118-(AY$8-1),$C$396:$C$417,$E$396:$E$417))</f>
        <v>0</v>
      </c>
      <c r="BA122" s="132">
        <f>IF($B118-BA$8&lt;0,0,LOOKUP($B118-(BA$8-1),$C$396:$C$417,$E$396:$E$417))</f>
        <v>0</v>
      </c>
    </row>
    <row r="123" spans="1:258" s="109" customFormat="1" x14ac:dyDescent="0.3">
      <c r="A123" s="72"/>
      <c r="B123" s="72"/>
      <c r="C123" s="72"/>
      <c r="D123" s="72"/>
      <c r="E123" s="125"/>
      <c r="F123" s="120"/>
      <c r="G123" s="125"/>
      <c r="H123" s="74"/>
      <c r="I123" s="125"/>
      <c r="J123" s="74"/>
      <c r="K123" s="125"/>
      <c r="L123" s="74"/>
      <c r="M123" s="125"/>
      <c r="N123" s="125"/>
      <c r="O123" s="125"/>
      <c r="P123" s="74"/>
      <c r="Q123" s="125"/>
      <c r="R123" s="74"/>
      <c r="S123" s="125"/>
      <c r="T123" s="74"/>
      <c r="U123" s="125"/>
      <c r="V123" s="74"/>
      <c r="W123" s="125"/>
      <c r="X123" s="120"/>
      <c r="Y123" s="125"/>
      <c r="Z123" s="74"/>
      <c r="AA123" s="125"/>
      <c r="AB123" s="74"/>
      <c r="AC123" s="125"/>
      <c r="AD123" s="74"/>
      <c r="AE123" s="125"/>
      <c r="AF123" s="74"/>
      <c r="AG123" s="125"/>
      <c r="AH123" s="74"/>
      <c r="AI123" s="125"/>
      <c r="AJ123" s="74"/>
      <c r="AK123" s="125"/>
      <c r="AL123" s="74"/>
      <c r="AM123" s="125"/>
      <c r="AN123" s="74"/>
      <c r="AO123" s="125"/>
      <c r="AP123" s="74"/>
      <c r="AQ123" s="125"/>
      <c r="AR123" s="74"/>
      <c r="AS123" s="125"/>
      <c r="AT123" s="74"/>
      <c r="AU123" s="125"/>
      <c r="AV123" s="74"/>
      <c r="AW123" s="125"/>
      <c r="AX123" s="74"/>
      <c r="AY123" s="125"/>
      <c r="AZ123" s="74"/>
      <c r="BA123" s="125"/>
      <c r="BB123" s="74"/>
      <c r="BC123" s="74"/>
      <c r="BD123" s="74"/>
      <c r="BE123" s="74"/>
      <c r="BF123" s="74"/>
      <c r="BG123" s="74"/>
      <c r="BH123" s="74"/>
      <c r="BI123" s="74"/>
      <c r="BJ123" s="72"/>
      <c r="BK123" s="72"/>
      <c r="BL123" s="72"/>
      <c r="BM123" s="72"/>
      <c r="BN123" s="72"/>
      <c r="BO123" s="72"/>
      <c r="BP123" s="72"/>
      <c r="BQ123" s="72"/>
      <c r="BR123" s="72"/>
      <c r="BS123" s="72"/>
      <c r="BT123" s="72"/>
      <c r="BU123" s="72"/>
      <c r="BV123" s="72"/>
      <c r="BW123" s="72"/>
      <c r="BX123" s="72"/>
      <c r="BY123" s="72"/>
      <c r="BZ123" s="72"/>
      <c r="CA123" s="72"/>
      <c r="CB123" s="72"/>
      <c r="CC123" s="72"/>
      <c r="CD123" s="72"/>
      <c r="CE123" s="72"/>
      <c r="CF123" s="72"/>
      <c r="CG123" s="72"/>
      <c r="CH123" s="72"/>
      <c r="CI123" s="72"/>
      <c r="CJ123" s="72"/>
      <c r="CK123" s="72"/>
      <c r="CL123" s="72"/>
      <c r="CM123" s="72"/>
      <c r="CN123" s="72"/>
      <c r="CO123" s="72"/>
      <c r="CP123" s="72"/>
      <c r="CQ123" s="72"/>
      <c r="CR123" s="72"/>
      <c r="CS123" s="72"/>
      <c r="CT123" s="72"/>
      <c r="CU123" s="72"/>
      <c r="CV123" s="72"/>
      <c r="CW123" s="72"/>
      <c r="CX123" s="72"/>
      <c r="CY123" s="72"/>
      <c r="CZ123" s="72"/>
      <c r="DA123" s="72"/>
      <c r="DB123" s="72"/>
      <c r="DC123" s="72"/>
      <c r="DD123" s="72"/>
      <c r="DE123" s="72"/>
      <c r="DF123" s="72"/>
      <c r="DG123" s="72"/>
      <c r="DH123" s="72"/>
      <c r="DI123" s="72"/>
      <c r="DJ123" s="72"/>
      <c r="DK123" s="72"/>
      <c r="DL123" s="72"/>
      <c r="DM123" s="72"/>
      <c r="DN123" s="72"/>
      <c r="DO123" s="72"/>
      <c r="DP123" s="72"/>
      <c r="DQ123" s="72"/>
      <c r="DR123" s="72"/>
      <c r="DS123" s="72"/>
      <c r="DT123" s="72"/>
      <c r="DU123" s="72"/>
      <c r="DV123" s="72"/>
      <c r="DW123" s="72"/>
      <c r="DX123" s="72"/>
      <c r="DY123" s="72"/>
      <c r="DZ123" s="72"/>
      <c r="EA123" s="72"/>
      <c r="EB123" s="72"/>
      <c r="EC123" s="72"/>
      <c r="ED123" s="72"/>
      <c r="EE123" s="72"/>
      <c r="EF123" s="72"/>
      <c r="EG123" s="72"/>
      <c r="EH123" s="72"/>
      <c r="EI123" s="72"/>
      <c r="EJ123" s="72"/>
      <c r="EK123" s="72"/>
      <c r="EL123" s="72"/>
      <c r="EM123" s="72"/>
      <c r="EN123" s="72"/>
      <c r="EO123" s="72"/>
      <c r="EP123" s="72"/>
      <c r="EQ123" s="72"/>
      <c r="ER123" s="72"/>
      <c r="ES123" s="72"/>
      <c r="ET123" s="72"/>
      <c r="EU123" s="72"/>
      <c r="EV123" s="72"/>
      <c r="EW123" s="72"/>
      <c r="EX123" s="72"/>
      <c r="EY123" s="72"/>
      <c r="EZ123" s="72"/>
      <c r="FA123" s="72"/>
      <c r="FB123" s="72"/>
      <c r="FC123" s="72"/>
      <c r="FD123" s="72"/>
      <c r="FE123" s="72"/>
      <c r="FF123" s="72"/>
      <c r="FG123" s="72"/>
      <c r="FH123" s="72"/>
      <c r="FI123" s="72"/>
      <c r="FJ123" s="72"/>
      <c r="FK123" s="72"/>
      <c r="FL123" s="72"/>
      <c r="FM123" s="72"/>
      <c r="FN123" s="72"/>
      <c r="FO123" s="72"/>
      <c r="FP123" s="72"/>
      <c r="FQ123" s="72"/>
      <c r="FR123" s="72"/>
      <c r="FS123" s="72"/>
      <c r="FT123" s="72"/>
      <c r="FU123" s="72"/>
      <c r="FV123" s="72"/>
      <c r="FW123" s="72"/>
      <c r="FX123" s="72"/>
      <c r="FY123" s="72"/>
      <c r="FZ123" s="72"/>
      <c r="GA123" s="72"/>
      <c r="GB123" s="72"/>
      <c r="GC123" s="72"/>
      <c r="GD123" s="72"/>
      <c r="GE123" s="72"/>
      <c r="GF123" s="72"/>
      <c r="GG123" s="72"/>
      <c r="GH123" s="72"/>
      <c r="GI123" s="72"/>
      <c r="GJ123" s="72"/>
      <c r="GK123" s="72"/>
      <c r="GL123" s="72"/>
      <c r="GM123" s="72"/>
      <c r="GN123" s="72"/>
      <c r="GO123" s="72"/>
      <c r="GP123" s="72"/>
      <c r="GQ123" s="72"/>
      <c r="GR123" s="72"/>
      <c r="GS123" s="72"/>
      <c r="GT123" s="72"/>
      <c r="GU123" s="72"/>
      <c r="GV123" s="72"/>
      <c r="GW123" s="72"/>
      <c r="GX123" s="72"/>
      <c r="GY123" s="72"/>
      <c r="GZ123" s="72"/>
      <c r="HA123" s="72"/>
      <c r="HB123" s="72"/>
      <c r="HC123" s="72"/>
      <c r="HD123" s="72"/>
      <c r="HE123" s="72"/>
      <c r="HF123" s="72"/>
      <c r="HG123" s="72"/>
      <c r="HH123" s="72"/>
      <c r="HI123" s="72"/>
      <c r="HJ123" s="72"/>
      <c r="HK123" s="72"/>
      <c r="HL123" s="72"/>
      <c r="HM123" s="72"/>
      <c r="HN123" s="72"/>
      <c r="HO123" s="72"/>
      <c r="HP123" s="72"/>
      <c r="HQ123" s="72"/>
      <c r="HR123" s="72"/>
      <c r="HS123" s="72"/>
      <c r="HT123" s="72"/>
      <c r="HU123" s="72"/>
      <c r="HV123" s="72"/>
      <c r="HW123" s="72"/>
      <c r="HX123" s="72"/>
      <c r="HY123" s="72"/>
      <c r="HZ123" s="72"/>
      <c r="IA123" s="72"/>
      <c r="IB123" s="72"/>
      <c r="IC123" s="72"/>
      <c r="ID123" s="72"/>
      <c r="IE123" s="72"/>
      <c r="IF123" s="72"/>
      <c r="IG123" s="72"/>
      <c r="IH123" s="72"/>
      <c r="II123" s="72"/>
      <c r="IJ123" s="72"/>
      <c r="IK123" s="72"/>
      <c r="IL123" s="72"/>
      <c r="IM123" s="72"/>
      <c r="IN123" s="72"/>
      <c r="IO123" s="72"/>
      <c r="IP123" s="72"/>
      <c r="IQ123" s="72"/>
      <c r="IR123" s="72"/>
      <c r="IS123" s="72"/>
      <c r="IT123" s="72"/>
      <c r="IU123" s="72"/>
      <c r="IV123" s="72"/>
      <c r="IW123" s="72"/>
      <c r="IX123" s="72"/>
    </row>
    <row r="124" spans="1:258" x14ac:dyDescent="0.3">
      <c r="A124" s="109"/>
      <c r="B124" s="122" t="s">
        <v>2448</v>
      </c>
      <c r="C124" s="109"/>
      <c r="D124" s="109"/>
      <c r="E124" s="131">
        <f>ROUND((E119-E120)*E122,0)</f>
        <v>19150</v>
      </c>
      <c r="F124" s="131"/>
      <c r="G124" s="131">
        <f>ROUND((G119-G120)*G122,0)</f>
        <v>0</v>
      </c>
      <c r="H124" s="135"/>
      <c r="I124" s="131">
        <f>ROUND((I119-I120)*I122,0)</f>
        <v>0</v>
      </c>
      <c r="J124" s="135"/>
      <c r="K124" s="131">
        <f>ROUND((K119-K120)*K122,0)</f>
        <v>0</v>
      </c>
      <c r="L124" s="135"/>
      <c r="M124" s="131">
        <f>ROUND((M119-M120)*M122,0)</f>
        <v>0</v>
      </c>
      <c r="N124" s="131"/>
      <c r="O124" s="131">
        <f>ROUND((O119-O120)*O122,0)</f>
        <v>0</v>
      </c>
      <c r="P124" s="135"/>
      <c r="Q124" s="131">
        <f>ROUND((Q119-Q120)*Q122,0)</f>
        <v>0</v>
      </c>
      <c r="R124" s="135"/>
      <c r="S124" s="131">
        <f>ROUND((S119-S120)*S122,0)</f>
        <v>0</v>
      </c>
      <c r="T124" s="135"/>
      <c r="U124" s="131">
        <f>ROUND((U119-U120)*U122,0)</f>
        <v>0</v>
      </c>
      <c r="V124" s="135"/>
      <c r="W124" s="131">
        <f>ROUND((W119-W120)*W122,0)</f>
        <v>0</v>
      </c>
      <c r="X124" s="131"/>
      <c r="Y124" s="131">
        <f>ROUND((Y119-Y120)*Y122,0)</f>
        <v>0</v>
      </c>
      <c r="Z124" s="135"/>
      <c r="AA124" s="131">
        <f>ROUND((AA119-AA120)*AA122,0)</f>
        <v>0</v>
      </c>
      <c r="AB124" s="135"/>
      <c r="AC124" s="131">
        <f>ROUND((AC119-AC120)*AC122,0)</f>
        <v>0</v>
      </c>
      <c r="AD124" s="135"/>
      <c r="AE124" s="131">
        <f>ROUND((AE119-AE120)*AE122,0)</f>
        <v>0</v>
      </c>
      <c r="AF124" s="135"/>
      <c r="AG124" s="131">
        <f>ROUND((AG119-AG120)*AG122,0)</f>
        <v>0</v>
      </c>
      <c r="AH124" s="135"/>
      <c r="AI124" s="131">
        <f>ROUND((AI119-AI120)*AI122,0)</f>
        <v>0</v>
      </c>
      <c r="AJ124" s="135"/>
      <c r="AK124" s="131">
        <f>ROUND((AK119-AK120)*AK122,0)</f>
        <v>0</v>
      </c>
      <c r="AL124" s="124"/>
      <c r="AM124" s="131">
        <f>ROUND((AM119-AM120)*AM122,0)</f>
        <v>0</v>
      </c>
      <c r="AN124" s="124"/>
      <c r="AO124" s="131">
        <f>ROUND((AO119-AO120)*AO122,0)</f>
        <v>0</v>
      </c>
      <c r="AP124" s="124"/>
      <c r="AQ124" s="131">
        <f>ROUND((AQ119-AQ120)*AQ122,0)</f>
        <v>0</v>
      </c>
      <c r="AR124" s="124"/>
      <c r="AS124" s="131">
        <f>ROUND((AS119-AS120)*AS122,0)</f>
        <v>0</v>
      </c>
      <c r="AT124" s="124"/>
      <c r="AU124" s="131">
        <f>ROUND((AU119-AU120)*AU122,0)</f>
        <v>0</v>
      </c>
      <c r="AV124" s="124"/>
      <c r="AW124" s="131">
        <f>ROUND((AW119-AW120)*AW122,0)</f>
        <v>0</v>
      </c>
      <c r="AX124" s="124"/>
      <c r="AY124" s="131">
        <f>ROUND((AY119-AY120)*AY122,0)</f>
        <v>0</v>
      </c>
      <c r="AZ124" s="124"/>
      <c r="BA124" s="131">
        <f>ROUND((BA119-BA120)*BA122,0)</f>
        <v>0</v>
      </c>
      <c r="BB124" s="124"/>
      <c r="BC124" s="124"/>
      <c r="BD124" s="124"/>
      <c r="BE124" s="124"/>
      <c r="BF124" s="124"/>
      <c r="BG124" s="124"/>
      <c r="BH124" s="124"/>
      <c r="BI124" s="124"/>
      <c r="BJ124" s="109"/>
      <c r="BK124" s="109"/>
      <c r="BL124" s="109"/>
      <c r="BM124" s="109"/>
      <c r="BN124" s="109"/>
      <c r="BO124" s="109"/>
      <c r="BP124" s="109"/>
      <c r="BQ124" s="109"/>
      <c r="BR124" s="109"/>
      <c r="BS124" s="109"/>
      <c r="BT124" s="109"/>
      <c r="BU124" s="109"/>
      <c r="BV124" s="109"/>
      <c r="BW124" s="109"/>
      <c r="BX124" s="109"/>
      <c r="BY124" s="109"/>
      <c r="BZ124" s="109"/>
      <c r="CA124" s="109"/>
      <c r="CB124" s="109"/>
      <c r="CC124" s="109"/>
      <c r="CD124" s="109"/>
      <c r="CE124" s="109"/>
      <c r="CF124" s="109"/>
      <c r="CG124" s="109"/>
      <c r="CH124" s="109"/>
      <c r="CI124" s="109"/>
      <c r="CJ124" s="109"/>
      <c r="CK124" s="109"/>
      <c r="CL124" s="109"/>
      <c r="CM124" s="109"/>
      <c r="CN124" s="109"/>
      <c r="CO124" s="109"/>
      <c r="CP124" s="109"/>
      <c r="CQ124" s="109"/>
      <c r="CR124" s="109"/>
      <c r="CS124" s="109"/>
      <c r="CT124" s="109"/>
      <c r="CU124" s="109"/>
      <c r="CV124" s="109"/>
      <c r="CW124" s="109"/>
      <c r="CX124" s="109"/>
      <c r="CY124" s="109"/>
      <c r="CZ124" s="109"/>
      <c r="DA124" s="109"/>
      <c r="DB124" s="109"/>
      <c r="DC124" s="109"/>
      <c r="DD124" s="109"/>
      <c r="DE124" s="109"/>
      <c r="DF124" s="109"/>
      <c r="DG124" s="109"/>
      <c r="DH124" s="109"/>
      <c r="DI124" s="109"/>
      <c r="DJ124" s="109"/>
      <c r="DK124" s="109"/>
      <c r="DL124" s="109"/>
      <c r="DM124" s="109"/>
      <c r="DN124" s="109"/>
      <c r="DO124" s="109"/>
      <c r="DP124" s="109"/>
      <c r="DQ124" s="109"/>
      <c r="DR124" s="109"/>
      <c r="DS124" s="109"/>
      <c r="DT124" s="109"/>
      <c r="DU124" s="109"/>
      <c r="DV124" s="109"/>
      <c r="DW124" s="109"/>
      <c r="DX124" s="109"/>
      <c r="DY124" s="109"/>
      <c r="DZ124" s="109"/>
      <c r="EA124" s="109"/>
      <c r="EB124" s="109"/>
      <c r="EC124" s="109"/>
      <c r="ED124" s="109"/>
      <c r="EE124" s="109"/>
      <c r="EF124" s="109"/>
      <c r="EG124" s="109"/>
      <c r="EH124" s="109"/>
      <c r="EI124" s="109"/>
      <c r="EJ124" s="109"/>
      <c r="EK124" s="109"/>
      <c r="EL124" s="109"/>
      <c r="EM124" s="109"/>
      <c r="EN124" s="109"/>
      <c r="EO124" s="109"/>
      <c r="EP124" s="109"/>
      <c r="EQ124" s="109"/>
      <c r="ER124" s="109"/>
      <c r="ES124" s="109"/>
      <c r="ET124" s="109"/>
      <c r="EU124" s="109"/>
      <c r="EV124" s="109"/>
      <c r="EW124" s="109"/>
      <c r="EX124" s="109"/>
      <c r="EY124" s="109"/>
      <c r="EZ124" s="109"/>
      <c r="FA124" s="109"/>
      <c r="FB124" s="109"/>
      <c r="FC124" s="109"/>
      <c r="FD124" s="109"/>
      <c r="FE124" s="109"/>
      <c r="FF124" s="109"/>
      <c r="FG124" s="109"/>
      <c r="FH124" s="109"/>
      <c r="FI124" s="109"/>
      <c r="FJ124" s="109"/>
      <c r="FK124" s="109"/>
      <c r="FL124" s="109"/>
      <c r="FM124" s="109"/>
      <c r="FN124" s="109"/>
      <c r="FO124" s="109"/>
      <c r="FP124" s="109"/>
      <c r="FQ124" s="109"/>
      <c r="FR124" s="109"/>
      <c r="FS124" s="109"/>
      <c r="FT124" s="109"/>
      <c r="FU124" s="109"/>
      <c r="FV124" s="109"/>
      <c r="FW124" s="109"/>
      <c r="FX124" s="109"/>
      <c r="FY124" s="109"/>
      <c r="FZ124" s="109"/>
      <c r="GA124" s="109"/>
      <c r="GB124" s="109"/>
      <c r="GC124" s="109"/>
      <c r="GD124" s="109"/>
      <c r="GE124" s="109"/>
      <c r="GF124" s="109"/>
      <c r="GG124" s="109"/>
      <c r="GH124" s="109"/>
      <c r="GI124" s="109"/>
      <c r="GJ124" s="109"/>
      <c r="GK124" s="109"/>
      <c r="GL124" s="109"/>
      <c r="GM124" s="109"/>
      <c r="GN124" s="109"/>
      <c r="GO124" s="109"/>
      <c r="GP124" s="109"/>
      <c r="GQ124" s="109"/>
      <c r="GR124" s="109"/>
      <c r="GS124" s="109"/>
      <c r="GT124" s="109"/>
      <c r="GU124" s="109"/>
      <c r="GV124" s="109"/>
      <c r="GW124" s="109"/>
      <c r="GX124" s="109"/>
      <c r="GY124" s="109"/>
      <c r="GZ124" s="109"/>
      <c r="HA124" s="109"/>
      <c r="HB124" s="109"/>
      <c r="HC124" s="109"/>
      <c r="HD124" s="109"/>
      <c r="HE124" s="109"/>
      <c r="HF124" s="109"/>
      <c r="HG124" s="109"/>
      <c r="HH124" s="109"/>
      <c r="HI124" s="109"/>
      <c r="HJ124" s="109"/>
      <c r="HK124" s="109"/>
      <c r="HL124" s="109"/>
      <c r="HM124" s="109"/>
      <c r="HN124" s="109"/>
      <c r="HO124" s="109"/>
      <c r="HP124" s="109"/>
      <c r="HQ124" s="109"/>
      <c r="HR124" s="109"/>
      <c r="HS124" s="109"/>
      <c r="HT124" s="109"/>
      <c r="HU124" s="109"/>
      <c r="HV124" s="109"/>
      <c r="HW124" s="109"/>
      <c r="HX124" s="109"/>
      <c r="HY124" s="109"/>
      <c r="HZ124" s="109"/>
      <c r="IA124" s="109"/>
      <c r="IB124" s="109"/>
      <c r="IC124" s="109"/>
      <c r="ID124" s="109"/>
      <c r="IE124" s="109"/>
      <c r="IF124" s="109"/>
      <c r="IG124" s="109"/>
      <c r="IH124" s="109"/>
      <c r="II124" s="109"/>
      <c r="IJ124" s="109"/>
      <c r="IK124" s="109"/>
      <c r="IL124" s="109"/>
      <c r="IM124" s="109"/>
      <c r="IN124" s="109"/>
      <c r="IO124" s="109"/>
      <c r="IP124" s="109"/>
      <c r="IQ124" s="109"/>
      <c r="IR124" s="109"/>
      <c r="IS124" s="109"/>
      <c r="IT124" s="109"/>
      <c r="IU124" s="109"/>
      <c r="IV124" s="109"/>
      <c r="IW124" s="109"/>
      <c r="IX124" s="109"/>
    </row>
    <row r="125" spans="1:258" x14ac:dyDescent="0.3">
      <c r="A125" s="72"/>
      <c r="B125" s="85" t="s">
        <v>2449</v>
      </c>
      <c r="E125" s="74">
        <f>IF(E$114=$B118,E120,0)</f>
        <v>0</v>
      </c>
      <c r="F125" s="120"/>
      <c r="G125" s="74">
        <f>IF(G$114=$B118,G120,0)</f>
        <v>0</v>
      </c>
      <c r="I125" s="74">
        <f>IF(I$114=$B118,I120,0)</f>
        <v>0</v>
      </c>
      <c r="K125" s="74">
        <f>IF(K$114=$B118,K120,0)</f>
        <v>0</v>
      </c>
      <c r="M125" s="74">
        <f>IF(M$114=$B118,M120,0)</f>
        <v>0</v>
      </c>
      <c r="N125" s="120"/>
      <c r="O125" s="74">
        <f>IF(O$114=$B118,O120,0)</f>
        <v>0</v>
      </c>
      <c r="Q125" s="74">
        <f>IF(Q$114=$B118,Q120,0)</f>
        <v>0</v>
      </c>
      <c r="S125" s="74">
        <f>IF(S$114=$B118,S120,0)</f>
        <v>0</v>
      </c>
      <c r="U125" s="74">
        <f>IF(U$114=$B118,U120,0)</f>
        <v>0</v>
      </c>
      <c r="W125" s="74">
        <f>IF(W$114=$B118,W120,0)</f>
        <v>0</v>
      </c>
      <c r="X125" s="120"/>
      <c r="Y125" s="74">
        <f>IF(Y$114=$B118,Y120,0)</f>
        <v>0</v>
      </c>
      <c r="AA125" s="74">
        <f>IF(AA$114=$B118,AA120,0)</f>
        <v>0</v>
      </c>
      <c r="AC125" s="74">
        <f>IF(AC$114=$B118,AC120,0)</f>
        <v>0</v>
      </c>
      <c r="AE125" s="74">
        <f>IF(AE$114=$B118,AE120,0)</f>
        <v>0</v>
      </c>
      <c r="AG125" s="74">
        <f>IF(AG$114=$B118,AG120,0)</f>
        <v>0</v>
      </c>
      <c r="AI125" s="74">
        <f>IF(AI$114=$B118,AI120,0)</f>
        <v>0</v>
      </c>
      <c r="AK125" s="74">
        <f>IF(AK$114=$B118,AK120,0)</f>
        <v>0</v>
      </c>
      <c r="AM125" s="74">
        <f>IF(AM$114=$B118,AM120,0)</f>
        <v>0</v>
      </c>
      <c r="AO125" s="74">
        <f>IF(AO$114=$B118,AO120,0)</f>
        <v>0</v>
      </c>
      <c r="AQ125" s="74">
        <f>IF(AQ$114=$B118,AQ120,0)</f>
        <v>0</v>
      </c>
      <c r="AS125" s="74">
        <f>IF(AS$114=$B118,AS120,0)</f>
        <v>0</v>
      </c>
      <c r="AU125" s="74">
        <f>IF(AU$114=$B118,AU120,0)</f>
        <v>0</v>
      </c>
      <c r="AW125" s="74">
        <f>IF(AW$114=$B118,AW120,0)</f>
        <v>0</v>
      </c>
      <c r="AY125" s="74">
        <f>IF(AY$114=$B118,AY120,0)</f>
        <v>0</v>
      </c>
      <c r="BA125" s="74">
        <f>IF(BA$114=$B118,BA120,0)</f>
        <v>0</v>
      </c>
    </row>
    <row r="126" spans="1:258" ht="13.5" thickBot="1" x14ac:dyDescent="0.35">
      <c r="A126" s="72"/>
      <c r="B126" s="85" t="str">
        <f>"Total Tax Depreciation  -  "&amp;B118</f>
        <v>Total Tax Depreciation  -  2001</v>
      </c>
      <c r="C126" s="72"/>
      <c r="D126" s="72"/>
      <c r="E126" s="126">
        <f>E124+E125</f>
        <v>19150</v>
      </c>
      <c r="F126" s="120"/>
      <c r="G126" s="126">
        <f>G124+G125</f>
        <v>0</v>
      </c>
      <c r="I126" s="126">
        <f>I124+I125</f>
        <v>0</v>
      </c>
      <c r="K126" s="126">
        <f>K124+K125</f>
        <v>0</v>
      </c>
      <c r="M126" s="126">
        <f>M124+M125</f>
        <v>0</v>
      </c>
      <c r="N126" s="120"/>
      <c r="O126" s="126">
        <f>O124+O125</f>
        <v>0</v>
      </c>
      <c r="Q126" s="126">
        <f>Q124+Q125</f>
        <v>0</v>
      </c>
      <c r="S126" s="126">
        <f>S124+S125</f>
        <v>0</v>
      </c>
      <c r="U126" s="126">
        <f>U124+U125</f>
        <v>0</v>
      </c>
      <c r="W126" s="126">
        <f>W124+W125</f>
        <v>0</v>
      </c>
      <c r="X126" s="120"/>
      <c r="Y126" s="126">
        <f>Y124+Y125</f>
        <v>0</v>
      </c>
      <c r="AA126" s="126">
        <f>AA124+AA125</f>
        <v>0</v>
      </c>
      <c r="AC126" s="126">
        <f>AC124+AC125</f>
        <v>0</v>
      </c>
      <c r="AE126" s="126">
        <f>AE124+AE125</f>
        <v>0</v>
      </c>
      <c r="AG126" s="126">
        <f>AG124+AG125</f>
        <v>0</v>
      </c>
      <c r="AI126" s="126">
        <f>AI124+AI125</f>
        <v>0</v>
      </c>
      <c r="AK126" s="126">
        <f>AK124+AK125</f>
        <v>0</v>
      </c>
      <c r="AM126" s="126">
        <f>AM124+AM125</f>
        <v>0</v>
      </c>
      <c r="AO126" s="126">
        <f>AO124+AO125</f>
        <v>0</v>
      </c>
      <c r="AQ126" s="126">
        <f>AQ124+AQ125</f>
        <v>0</v>
      </c>
      <c r="AS126" s="126">
        <f>AS124+AS125</f>
        <v>0</v>
      </c>
      <c r="AU126" s="126">
        <f>AU124+AU125</f>
        <v>0</v>
      </c>
      <c r="AW126" s="126">
        <f>AW124+AW125</f>
        <v>0</v>
      </c>
      <c r="AY126" s="126">
        <f>AY124+AY125</f>
        <v>0</v>
      </c>
      <c r="BA126" s="126">
        <f>BA124+BA125</f>
        <v>0</v>
      </c>
      <c r="BG126" s="103"/>
    </row>
    <row r="127" spans="1:258" ht="13.5" thickTop="1" x14ac:dyDescent="0.3">
      <c r="A127" s="72"/>
      <c r="B127" s="72"/>
      <c r="C127" s="72"/>
      <c r="D127" s="72"/>
      <c r="E127" s="125"/>
      <c r="F127" s="120"/>
      <c r="G127" s="125"/>
      <c r="I127" s="125"/>
      <c r="K127" s="125"/>
      <c r="M127" s="125"/>
      <c r="N127" s="125"/>
      <c r="O127" s="125"/>
      <c r="Q127" s="125"/>
      <c r="S127" s="125"/>
      <c r="U127" s="125"/>
      <c r="W127" s="125"/>
      <c r="X127" s="120"/>
      <c r="Y127" s="125"/>
      <c r="AA127" s="125"/>
      <c r="AC127" s="125"/>
      <c r="AE127" s="125"/>
      <c r="AG127" s="125"/>
      <c r="AI127" s="125"/>
      <c r="AK127" s="125"/>
      <c r="AM127" s="125"/>
      <c r="AO127" s="125"/>
      <c r="AQ127" s="125"/>
      <c r="AS127" s="125"/>
      <c r="AU127" s="125"/>
      <c r="AW127" s="125"/>
      <c r="AY127" s="125"/>
      <c r="BA127" s="125"/>
    </row>
    <row r="128" spans="1:258" x14ac:dyDescent="0.3">
      <c r="A128" s="72"/>
      <c r="B128" s="72"/>
      <c r="C128" s="72"/>
      <c r="D128" s="72"/>
      <c r="E128" s="125"/>
      <c r="F128" s="120"/>
      <c r="G128" s="125"/>
      <c r="I128" s="125"/>
      <c r="K128" s="125"/>
      <c r="M128" s="125"/>
      <c r="N128" s="125"/>
      <c r="O128" s="125"/>
      <c r="Q128" s="125"/>
      <c r="S128" s="125"/>
      <c r="U128" s="125"/>
      <c r="W128" s="125"/>
      <c r="X128" s="120"/>
      <c r="Y128" s="125"/>
      <c r="AA128" s="125"/>
      <c r="AC128" s="125"/>
      <c r="AE128" s="125"/>
      <c r="AG128" s="125"/>
      <c r="AI128" s="125"/>
      <c r="AK128" s="125"/>
      <c r="AM128" s="125"/>
      <c r="AO128" s="125"/>
      <c r="AQ128" s="125"/>
      <c r="AS128" s="125"/>
      <c r="AU128" s="125"/>
      <c r="AW128" s="125"/>
      <c r="AY128" s="125"/>
      <c r="BA128" s="125"/>
    </row>
    <row r="129" spans="1:258" x14ac:dyDescent="0.3">
      <c r="A129" s="72"/>
      <c r="B129" s="119">
        <v>2002</v>
      </c>
      <c r="C129" s="72"/>
      <c r="D129" s="72"/>
      <c r="E129" s="125"/>
      <c r="F129" s="120"/>
      <c r="G129" s="125"/>
      <c r="I129" s="125"/>
      <c r="K129" s="125"/>
      <c r="M129" s="125"/>
      <c r="N129" s="125"/>
      <c r="O129" s="125"/>
      <c r="Q129" s="125"/>
      <c r="S129" s="125"/>
      <c r="U129" s="125"/>
      <c r="W129" s="125"/>
      <c r="X129" s="120"/>
      <c r="Y129" s="125"/>
      <c r="AA129" s="125"/>
      <c r="AC129" s="125"/>
      <c r="AE129" s="125"/>
      <c r="AG129" s="125"/>
      <c r="AI129" s="125"/>
      <c r="AK129" s="125"/>
      <c r="AM129" s="125"/>
      <c r="AO129" s="125"/>
      <c r="AQ129" s="125"/>
      <c r="AS129" s="125"/>
      <c r="AU129" s="125"/>
      <c r="AW129" s="125"/>
      <c r="AY129" s="125"/>
      <c r="BA129" s="125"/>
    </row>
    <row r="130" spans="1:258" x14ac:dyDescent="0.3">
      <c r="A130" s="72"/>
      <c r="B130" s="85" t="s">
        <v>2408</v>
      </c>
      <c r="C130" s="72"/>
      <c r="D130" s="72"/>
      <c r="E130" s="120">
        <f>IF(E$114&lt;=$B129,E$24,0)</f>
        <v>510665.11</v>
      </c>
      <c r="F130" s="120"/>
      <c r="G130" s="120">
        <f>IF(G$114&lt;=$B129,G$24,0)</f>
        <v>2082311.7650000001</v>
      </c>
      <c r="I130" s="120">
        <f>IF(I$114&lt;=$B129,I$24,0)</f>
        <v>0</v>
      </c>
      <c r="J130" s="120"/>
      <c r="K130" s="120">
        <f>IF(K$114&lt;=$B129,K$24,0)</f>
        <v>0</v>
      </c>
      <c r="L130" s="120"/>
      <c r="M130" s="120">
        <f>IF(M$114&lt;=$B129,M$24,0)</f>
        <v>0</v>
      </c>
      <c r="N130" s="120"/>
      <c r="O130" s="120">
        <f>IF(O$114&lt;=$B129,O$24,0)</f>
        <v>0</v>
      </c>
      <c r="P130" s="120"/>
      <c r="Q130" s="120">
        <f>IF(Q$114&lt;=$B129,Q$24,0)</f>
        <v>0</v>
      </c>
      <c r="R130" s="120"/>
      <c r="S130" s="120">
        <f>IF(S$114&lt;=$B129,S$24,0)</f>
        <v>0</v>
      </c>
      <c r="T130" s="120"/>
      <c r="U130" s="120">
        <f>IF(U$114&lt;=$B129,U$24,0)</f>
        <v>0</v>
      </c>
      <c r="V130" s="120"/>
      <c r="W130" s="120">
        <f>IF(W$114&lt;=$B129,W$24,0)</f>
        <v>0</v>
      </c>
      <c r="X130" s="120"/>
      <c r="Y130" s="120">
        <f>IF(Y$114&lt;=$B129,Y$24,0)</f>
        <v>0</v>
      </c>
      <c r="Z130" s="120"/>
      <c r="AA130" s="120">
        <f>IF(AA$114&lt;=$B129,AA$24,0)</f>
        <v>0</v>
      </c>
      <c r="AB130" s="120"/>
      <c r="AC130" s="120">
        <f>IF(AC$114&lt;=$B129,AC$24,0)</f>
        <v>0</v>
      </c>
      <c r="AD130" s="120"/>
      <c r="AE130" s="120">
        <f>IF(AE$114&lt;=$B129,AE$24,0)</f>
        <v>0</v>
      </c>
      <c r="AF130" s="120"/>
      <c r="AG130" s="120">
        <f>IF(AG$114&lt;=$B129,AG$24,0)</f>
        <v>0</v>
      </c>
      <c r="AI130" s="120">
        <f>IF(AI$114&lt;=$B129,AI$24,0)</f>
        <v>0</v>
      </c>
      <c r="AK130" s="120">
        <f>IF(AK$114&lt;=$B129,AK$24,0)</f>
        <v>0</v>
      </c>
      <c r="AM130" s="120">
        <f>IF(AM$114&lt;=$B129,AM$24,0)</f>
        <v>0</v>
      </c>
      <c r="AO130" s="120">
        <f>IF(AO$114&lt;=$B129,AO$24,0)</f>
        <v>0</v>
      </c>
      <c r="AQ130" s="120">
        <f>IF(AQ$114&lt;=$B129,AQ$24,0)</f>
        <v>0</v>
      </c>
      <c r="AS130" s="120">
        <f>IF(AS$114&lt;=$B129,AS$24,0)</f>
        <v>0</v>
      </c>
      <c r="AU130" s="120">
        <f>IF(AU$114&lt;=$B129,AU$24,0)</f>
        <v>0</v>
      </c>
      <c r="AW130" s="120">
        <f>IF(AW$114&lt;=$B129,AW$24,0)</f>
        <v>0</v>
      </c>
      <c r="AY130" s="120">
        <f>IF(AY$114&lt;=$B129,AY$24,0)</f>
        <v>0</v>
      </c>
      <c r="BA130" s="120">
        <f>IF(BA$114&lt;=$B129,BA$24,0)</f>
        <v>0</v>
      </c>
    </row>
    <row r="131" spans="1:258" x14ac:dyDescent="0.3">
      <c r="A131" s="72"/>
      <c r="B131" s="85" t="s">
        <v>2445</v>
      </c>
      <c r="C131" s="72"/>
      <c r="D131" s="109"/>
      <c r="E131" s="121">
        <f>ROUND(E130*E$12,0)</f>
        <v>0</v>
      </c>
      <c r="F131" s="120"/>
      <c r="G131" s="121">
        <f>ROUND(G130*G$12,0)</f>
        <v>0</v>
      </c>
      <c r="I131" s="121">
        <f>ROUND(I130*I$12,0)</f>
        <v>0</v>
      </c>
      <c r="J131" s="120"/>
      <c r="K131" s="121">
        <f>ROUND(K130*K$12,0)</f>
        <v>0</v>
      </c>
      <c r="L131" s="120"/>
      <c r="M131" s="121">
        <f>ROUND(M130*M$12,0)</f>
        <v>0</v>
      </c>
      <c r="N131" s="120"/>
      <c r="O131" s="121">
        <f>ROUND(O130*O$12,0)</f>
        <v>0</v>
      </c>
      <c r="P131" s="120"/>
      <c r="Q131" s="121">
        <f>ROUND(Q130*Q$12,0)</f>
        <v>0</v>
      </c>
      <c r="R131" s="120"/>
      <c r="S131" s="121">
        <f>ROUND(S130*S$12,0)</f>
        <v>0</v>
      </c>
      <c r="T131" s="120"/>
      <c r="U131" s="121">
        <f>ROUND(U130*U$12,0)</f>
        <v>0</v>
      </c>
      <c r="V131" s="120"/>
      <c r="W131" s="121">
        <f>ROUND(W130*W$12,0)</f>
        <v>0</v>
      </c>
      <c r="X131" s="120"/>
      <c r="Y131" s="121">
        <f>ROUND(Y130*Y$12,0)</f>
        <v>0</v>
      </c>
      <c r="Z131" s="120"/>
      <c r="AA131" s="121">
        <f>ROUND(AA130*AA$12,0)</f>
        <v>0</v>
      </c>
      <c r="AB131" s="120"/>
      <c r="AC131" s="121">
        <f>ROUND(AC130*AC$12,0)</f>
        <v>0</v>
      </c>
      <c r="AD131" s="120"/>
      <c r="AE131" s="121">
        <f>ROUND(AE130*AE$12,0)</f>
        <v>0</v>
      </c>
      <c r="AF131" s="120"/>
      <c r="AG131" s="121">
        <f>ROUND(AG130*AG$12,0)</f>
        <v>0</v>
      </c>
      <c r="AI131" s="121">
        <f>ROUND(AI130*AI$12,0)</f>
        <v>0</v>
      </c>
      <c r="AK131" s="121">
        <f>ROUND(AK130*AK$12,0)</f>
        <v>0</v>
      </c>
      <c r="AM131" s="121">
        <f>ROUND(AM130*AM$12,0)</f>
        <v>0</v>
      </c>
      <c r="AO131" s="121">
        <f>ROUND(AO130*AO$12,0)</f>
        <v>0</v>
      </c>
      <c r="AQ131" s="121">
        <f>ROUND(AQ130*AQ$12,0)</f>
        <v>0</v>
      </c>
      <c r="AS131" s="121">
        <f>ROUND(AS130*AS$12,0)</f>
        <v>0</v>
      </c>
      <c r="AU131" s="121">
        <f>ROUND(AU130*AU$12,0)</f>
        <v>0</v>
      </c>
      <c r="AW131" s="121">
        <f>ROUND(AW130*AW$12,0)</f>
        <v>0</v>
      </c>
      <c r="AY131" s="121">
        <f>ROUND(AY130*AY$12,0)</f>
        <v>0</v>
      </c>
      <c r="BA131" s="121">
        <f>ROUND(BA130*BA$12,0)</f>
        <v>0</v>
      </c>
    </row>
    <row r="132" spans="1:258" x14ac:dyDescent="0.3">
      <c r="A132" s="72"/>
      <c r="B132" s="85" t="s">
        <v>2446</v>
      </c>
      <c r="C132" s="72"/>
      <c r="D132" s="72"/>
      <c r="E132" s="120">
        <f>E130-E131</f>
        <v>510665.11</v>
      </c>
      <c r="F132" s="120"/>
      <c r="G132" s="120">
        <f>G130-G131</f>
        <v>2082311.7650000001</v>
      </c>
      <c r="I132" s="120">
        <f>I130-I131</f>
        <v>0</v>
      </c>
      <c r="J132" s="125"/>
      <c r="K132" s="120">
        <f>K130-K131</f>
        <v>0</v>
      </c>
      <c r="L132" s="125"/>
      <c r="M132" s="120">
        <f>M130-M131</f>
        <v>0</v>
      </c>
      <c r="N132" s="125"/>
      <c r="O132" s="120">
        <f>O130-O131</f>
        <v>0</v>
      </c>
      <c r="P132" s="125"/>
      <c r="Q132" s="120">
        <f>Q130-Q131</f>
        <v>0</v>
      </c>
      <c r="R132" s="125"/>
      <c r="S132" s="120">
        <f>S130-S131</f>
        <v>0</v>
      </c>
      <c r="T132" s="125"/>
      <c r="U132" s="120">
        <f>U130-U131</f>
        <v>0</v>
      </c>
      <c r="V132" s="125"/>
      <c r="W132" s="120">
        <f>W130-W131</f>
        <v>0</v>
      </c>
      <c r="X132" s="125"/>
      <c r="Y132" s="120">
        <f>Y130-Y131</f>
        <v>0</v>
      </c>
      <c r="Z132" s="125"/>
      <c r="AA132" s="120">
        <f>AA130-AA131</f>
        <v>0</v>
      </c>
      <c r="AB132" s="125"/>
      <c r="AC132" s="120">
        <f>AC130-AC131</f>
        <v>0</v>
      </c>
      <c r="AD132" s="125"/>
      <c r="AE132" s="120">
        <f>AE130-AE131</f>
        <v>0</v>
      </c>
      <c r="AF132" s="125"/>
      <c r="AG132" s="120">
        <f>AG130-AG131</f>
        <v>0</v>
      </c>
      <c r="AI132" s="120">
        <f>AI130-AI131</f>
        <v>0</v>
      </c>
      <c r="AK132" s="120">
        <f>AK130-AK131</f>
        <v>0</v>
      </c>
      <c r="AM132" s="120">
        <f>AM130-AM131</f>
        <v>0</v>
      </c>
      <c r="AO132" s="120">
        <f>AO130-AO131</f>
        <v>0</v>
      </c>
      <c r="AQ132" s="120">
        <f>AQ130-AQ131</f>
        <v>0</v>
      </c>
      <c r="AS132" s="120">
        <f>AS130-AS131</f>
        <v>0</v>
      </c>
      <c r="AU132" s="120">
        <f>AU130-AU131</f>
        <v>0</v>
      </c>
      <c r="AW132" s="120">
        <f>AW130-AW131</f>
        <v>0</v>
      </c>
      <c r="AY132" s="120">
        <f>AY130-AY131</f>
        <v>0</v>
      </c>
      <c r="BA132" s="120">
        <f>BA130-BA131</f>
        <v>0</v>
      </c>
    </row>
    <row r="133" spans="1:258" x14ac:dyDescent="0.3">
      <c r="A133" s="72"/>
      <c r="B133" s="85" t="s">
        <v>2447</v>
      </c>
      <c r="C133" s="72"/>
      <c r="D133" s="72"/>
      <c r="E133" s="132">
        <f>IF($B129-E$8&lt;0,0,LOOKUP($B129-(E$8-1),$C$396:$C$417,$E$396:$E$417))</f>
        <v>7.2190000000000004E-2</v>
      </c>
      <c r="F133" s="133"/>
      <c r="G133" s="132">
        <f>IF($B129-G$8&lt;0,0,LOOKUP($B129-(G$8-1),$C$396:$C$417,$E$396:$E$417))</f>
        <v>3.7499999999999999E-2</v>
      </c>
      <c r="H133" s="134"/>
      <c r="I133" s="132">
        <f>IF($B129-I$8&lt;0,0,LOOKUP($B129-(I$8-1),$C$396:$C$417,$E$396:$E$417))</f>
        <v>0</v>
      </c>
      <c r="J133" s="134"/>
      <c r="K133" s="132">
        <f>IF($B129-K$8&lt;0,0,LOOKUP($B129-(K$8-1),$C$396:$C$417,$E$396:$E$417))</f>
        <v>0</v>
      </c>
      <c r="L133" s="134"/>
      <c r="M133" s="132">
        <f>IF($B129-M$8&lt;0,0,LOOKUP($B129-(M$8-1),$C$396:$C$417,$E$396:$E$417))</f>
        <v>0</v>
      </c>
      <c r="N133" s="133"/>
      <c r="O133" s="132">
        <f>IF($B129-O$8&lt;0,0,LOOKUP($B129-(O$8-1),$C$396:$C$417,$E$396:$E$417))</f>
        <v>0</v>
      </c>
      <c r="P133" s="134"/>
      <c r="Q133" s="132">
        <f>IF($B129-Q$8&lt;0,0,LOOKUP($B129-(Q$8-1),$C$396:$C$417,$E$396:$E$417))</f>
        <v>0</v>
      </c>
      <c r="R133" s="134"/>
      <c r="S133" s="132">
        <f>IF($B129-S$8&lt;0,0,LOOKUP($B129-(S$8-1),$C$396:$C$417,$E$396:$E$417))</f>
        <v>0</v>
      </c>
      <c r="T133" s="134"/>
      <c r="U133" s="132">
        <f>IF($B129-U$8&lt;0,0,LOOKUP($B129-(U$8-1),$C$396:$C$417,$E$396:$E$417))</f>
        <v>0</v>
      </c>
      <c r="V133" s="134"/>
      <c r="W133" s="132">
        <f>IF($B129-W$8&lt;0,0,LOOKUP($B129-(W$8-1),$C$396:$C$417,$E$396:$E$417))</f>
        <v>0</v>
      </c>
      <c r="X133" s="133"/>
      <c r="Y133" s="132">
        <f>IF($B129-Y$8&lt;0,0,LOOKUP($B129-(Y$8-1),$C$396:$C$417,$E$396:$E$417))</f>
        <v>0</v>
      </c>
      <c r="Z133" s="134"/>
      <c r="AA133" s="132">
        <f>IF($B129-AA$8&lt;0,0,LOOKUP($B129-(AA$8-1),$C$396:$C$417,$E$396:$E$417))</f>
        <v>0</v>
      </c>
      <c r="AB133" s="134"/>
      <c r="AC133" s="132">
        <f>IF($B129-AC$8&lt;0,0,LOOKUP($B129-(AC$8-1),$C$396:$C$417,$E$396:$E$417))</f>
        <v>0</v>
      </c>
      <c r="AD133" s="134"/>
      <c r="AE133" s="132">
        <f>IF($B129-AE$8&lt;0,0,LOOKUP($B129-(AE$8-1),$C$396:$C$417,$E$396:$E$417))</f>
        <v>0</v>
      </c>
      <c r="AF133" s="134"/>
      <c r="AG133" s="132">
        <f>IF($B129-AG$8&lt;0,0,LOOKUP($B129-(AG$8-1),$C$396:$C$417,$E$396:$E$417))</f>
        <v>0</v>
      </c>
      <c r="AH133" s="134"/>
      <c r="AI133" s="132">
        <f>IF($B129-AI$8&lt;0,0,LOOKUP($B129-(AI$8-1),$C$396:$C$417,$E$396:$E$417))</f>
        <v>0</v>
      </c>
      <c r="AJ133" s="134"/>
      <c r="AK133" s="132">
        <f>IF($B129-AK$8&lt;0,0,LOOKUP($B129-(AK$8-1),$C$396:$C$417,$E$396:$E$417))</f>
        <v>0</v>
      </c>
      <c r="AM133" s="132">
        <f>IF($B129-AM$8&lt;0,0,LOOKUP($B129-(AM$8-1),$C$396:$C$417,$E$396:$E$417))</f>
        <v>0</v>
      </c>
      <c r="AO133" s="132">
        <f>IF($B129-AO$8&lt;0,0,LOOKUP($B129-(AO$8-1),$C$396:$C$417,$E$396:$E$417))</f>
        <v>0</v>
      </c>
      <c r="AQ133" s="132">
        <f>IF($B129-AQ$8&lt;0,0,LOOKUP($B129-(AQ$8-1),$C$396:$C$417,$E$396:$E$417))</f>
        <v>0</v>
      </c>
      <c r="AS133" s="132">
        <f>IF($B129-AS$8&lt;0,0,LOOKUP($B129-(AS$8-1),$C$396:$C$417,$E$396:$E$417))</f>
        <v>0</v>
      </c>
      <c r="AU133" s="132">
        <f>IF($B129-AU$8&lt;0,0,LOOKUP($B129-(AU$8-1),$C$396:$C$417,$E$396:$E$417))</f>
        <v>0</v>
      </c>
      <c r="AW133" s="132">
        <f>IF($B129-AW$8&lt;0,0,LOOKUP($B129-(AW$8-1),$C$396:$C$417,$E$396:$E$417))</f>
        <v>0</v>
      </c>
      <c r="AY133" s="132">
        <f>IF($B129-AY$8&lt;0,0,LOOKUP($B129-(AY$8-1),$C$396:$C$417,$E$396:$E$417))</f>
        <v>0</v>
      </c>
      <c r="BA133" s="132">
        <f>IF($B129-BA$8&lt;0,0,LOOKUP($B129-(BA$8-1),$C$396:$C$417,$E$396:$E$417))</f>
        <v>0</v>
      </c>
    </row>
    <row r="134" spans="1:258" s="109" customFormat="1" x14ac:dyDescent="0.3">
      <c r="A134" s="72"/>
      <c r="B134" s="72"/>
      <c r="C134" s="72"/>
      <c r="D134" s="72"/>
      <c r="E134" s="125"/>
      <c r="F134" s="120"/>
      <c r="G134" s="125"/>
      <c r="H134" s="74"/>
      <c r="I134" s="125"/>
      <c r="J134" s="120"/>
      <c r="K134" s="125"/>
      <c r="L134" s="120"/>
      <c r="M134" s="125"/>
      <c r="N134" s="120"/>
      <c r="O134" s="125"/>
      <c r="P134" s="120"/>
      <c r="Q134" s="125"/>
      <c r="R134" s="120"/>
      <c r="S134" s="125"/>
      <c r="T134" s="120"/>
      <c r="U134" s="125"/>
      <c r="V134" s="120"/>
      <c r="W134" s="125"/>
      <c r="X134" s="120"/>
      <c r="Y134" s="125"/>
      <c r="Z134" s="120"/>
      <c r="AA134" s="125"/>
      <c r="AB134" s="120"/>
      <c r="AC134" s="125"/>
      <c r="AD134" s="120"/>
      <c r="AE134" s="125"/>
      <c r="AF134" s="120"/>
      <c r="AG134" s="125"/>
      <c r="AH134" s="74"/>
      <c r="AI134" s="125"/>
      <c r="AJ134" s="74"/>
      <c r="AK134" s="125"/>
      <c r="AL134" s="74"/>
      <c r="AM134" s="125"/>
      <c r="AN134" s="74"/>
      <c r="AO134" s="125"/>
      <c r="AP134" s="74"/>
      <c r="AQ134" s="125"/>
      <c r="AR134" s="74"/>
      <c r="AS134" s="125"/>
      <c r="AT134" s="74"/>
      <c r="AU134" s="125"/>
      <c r="AV134" s="74"/>
      <c r="AW134" s="125"/>
      <c r="AX134" s="74"/>
      <c r="AY134" s="125"/>
      <c r="AZ134" s="74"/>
      <c r="BA134" s="125"/>
      <c r="BB134" s="74"/>
      <c r="BC134" s="74"/>
      <c r="BD134" s="74"/>
      <c r="BE134" s="74"/>
      <c r="BF134" s="74"/>
      <c r="BG134" s="74"/>
      <c r="BH134" s="74"/>
      <c r="BI134" s="74"/>
      <c r="BJ134" s="72"/>
      <c r="BK134" s="72"/>
      <c r="BL134" s="72"/>
      <c r="BM134" s="72"/>
      <c r="BN134" s="72"/>
      <c r="BO134" s="72"/>
      <c r="BP134" s="72"/>
      <c r="BQ134" s="72"/>
      <c r="BR134" s="72"/>
      <c r="BS134" s="72"/>
      <c r="BT134" s="72"/>
      <c r="BU134" s="72"/>
      <c r="BV134" s="72"/>
      <c r="BW134" s="72"/>
      <c r="BX134" s="72"/>
      <c r="BY134" s="72"/>
      <c r="BZ134" s="72"/>
      <c r="CA134" s="72"/>
      <c r="CB134" s="72"/>
      <c r="CC134" s="72"/>
      <c r="CD134" s="72"/>
      <c r="CE134" s="72"/>
      <c r="CF134" s="72"/>
      <c r="CG134" s="72"/>
      <c r="CH134" s="72"/>
      <c r="CI134" s="72"/>
      <c r="CJ134" s="72"/>
      <c r="CK134" s="72"/>
      <c r="CL134" s="72"/>
      <c r="CM134" s="72"/>
      <c r="CN134" s="72"/>
      <c r="CO134" s="72"/>
      <c r="CP134" s="72"/>
      <c r="CQ134" s="72"/>
      <c r="CR134" s="72"/>
      <c r="CS134" s="72"/>
      <c r="CT134" s="72"/>
      <c r="CU134" s="72"/>
      <c r="CV134" s="72"/>
      <c r="CW134" s="72"/>
      <c r="CX134" s="72"/>
      <c r="CY134" s="72"/>
      <c r="CZ134" s="72"/>
      <c r="DA134" s="72"/>
      <c r="DB134" s="72"/>
      <c r="DC134" s="72"/>
      <c r="DD134" s="72"/>
      <c r="DE134" s="72"/>
      <c r="DF134" s="72"/>
      <c r="DG134" s="72"/>
      <c r="DH134" s="72"/>
      <c r="DI134" s="72"/>
      <c r="DJ134" s="72"/>
      <c r="DK134" s="72"/>
      <c r="DL134" s="72"/>
      <c r="DM134" s="72"/>
      <c r="DN134" s="72"/>
      <c r="DO134" s="72"/>
      <c r="DP134" s="72"/>
      <c r="DQ134" s="72"/>
      <c r="DR134" s="72"/>
      <c r="DS134" s="72"/>
      <c r="DT134" s="72"/>
      <c r="DU134" s="72"/>
      <c r="DV134" s="72"/>
      <c r="DW134" s="72"/>
      <c r="DX134" s="72"/>
      <c r="DY134" s="72"/>
      <c r="DZ134" s="72"/>
      <c r="EA134" s="72"/>
      <c r="EB134" s="72"/>
      <c r="EC134" s="72"/>
      <c r="ED134" s="72"/>
      <c r="EE134" s="72"/>
      <c r="EF134" s="72"/>
      <c r="EG134" s="72"/>
      <c r="EH134" s="72"/>
      <c r="EI134" s="72"/>
      <c r="EJ134" s="72"/>
      <c r="EK134" s="72"/>
      <c r="EL134" s="72"/>
      <c r="EM134" s="72"/>
      <c r="EN134" s="72"/>
      <c r="EO134" s="72"/>
      <c r="EP134" s="72"/>
      <c r="EQ134" s="72"/>
      <c r="ER134" s="72"/>
      <c r="ES134" s="72"/>
      <c r="ET134" s="72"/>
      <c r="EU134" s="72"/>
      <c r="EV134" s="72"/>
      <c r="EW134" s="72"/>
      <c r="EX134" s="72"/>
      <c r="EY134" s="72"/>
      <c r="EZ134" s="72"/>
      <c r="FA134" s="72"/>
      <c r="FB134" s="72"/>
      <c r="FC134" s="72"/>
      <c r="FD134" s="72"/>
      <c r="FE134" s="72"/>
      <c r="FF134" s="72"/>
      <c r="FG134" s="72"/>
      <c r="FH134" s="72"/>
      <c r="FI134" s="72"/>
      <c r="FJ134" s="72"/>
      <c r="FK134" s="72"/>
      <c r="FL134" s="72"/>
      <c r="FM134" s="72"/>
      <c r="FN134" s="72"/>
      <c r="FO134" s="72"/>
      <c r="FP134" s="72"/>
      <c r="FQ134" s="72"/>
      <c r="FR134" s="72"/>
      <c r="FS134" s="72"/>
      <c r="FT134" s="72"/>
      <c r="FU134" s="72"/>
      <c r="FV134" s="72"/>
      <c r="FW134" s="72"/>
      <c r="FX134" s="72"/>
      <c r="FY134" s="72"/>
      <c r="FZ134" s="72"/>
      <c r="GA134" s="72"/>
      <c r="GB134" s="72"/>
      <c r="GC134" s="72"/>
      <c r="GD134" s="72"/>
      <c r="GE134" s="72"/>
      <c r="GF134" s="72"/>
      <c r="GG134" s="72"/>
      <c r="GH134" s="72"/>
      <c r="GI134" s="72"/>
      <c r="GJ134" s="72"/>
      <c r="GK134" s="72"/>
      <c r="GL134" s="72"/>
      <c r="GM134" s="72"/>
      <c r="GN134" s="72"/>
      <c r="GO134" s="72"/>
      <c r="GP134" s="72"/>
      <c r="GQ134" s="72"/>
      <c r="GR134" s="72"/>
      <c r="GS134" s="72"/>
      <c r="GT134" s="72"/>
      <c r="GU134" s="72"/>
      <c r="GV134" s="72"/>
      <c r="GW134" s="72"/>
      <c r="GX134" s="72"/>
      <c r="GY134" s="72"/>
      <c r="GZ134" s="72"/>
      <c r="HA134" s="72"/>
      <c r="HB134" s="72"/>
      <c r="HC134" s="72"/>
      <c r="HD134" s="72"/>
      <c r="HE134" s="72"/>
      <c r="HF134" s="72"/>
      <c r="HG134" s="72"/>
      <c r="HH134" s="72"/>
      <c r="HI134" s="72"/>
      <c r="HJ134" s="72"/>
      <c r="HK134" s="72"/>
      <c r="HL134" s="72"/>
      <c r="HM134" s="72"/>
      <c r="HN134" s="72"/>
      <c r="HO134" s="72"/>
      <c r="HP134" s="72"/>
      <c r="HQ134" s="72"/>
      <c r="HR134" s="72"/>
      <c r="HS134" s="72"/>
      <c r="HT134" s="72"/>
      <c r="HU134" s="72"/>
      <c r="HV134" s="72"/>
      <c r="HW134" s="72"/>
      <c r="HX134" s="72"/>
      <c r="HY134" s="72"/>
      <c r="HZ134" s="72"/>
      <c r="IA134" s="72"/>
      <c r="IB134" s="72"/>
      <c r="IC134" s="72"/>
      <c r="ID134" s="72"/>
      <c r="IE134" s="72"/>
      <c r="IF134" s="72"/>
      <c r="IG134" s="72"/>
      <c r="IH134" s="72"/>
      <c r="II134" s="72"/>
      <c r="IJ134" s="72"/>
      <c r="IK134" s="72"/>
      <c r="IL134" s="72"/>
      <c r="IM134" s="72"/>
      <c r="IN134" s="72"/>
      <c r="IO134" s="72"/>
      <c r="IP134" s="72"/>
      <c r="IQ134" s="72"/>
      <c r="IR134" s="72"/>
      <c r="IS134" s="72"/>
      <c r="IT134" s="72"/>
      <c r="IU134" s="72"/>
      <c r="IV134" s="72"/>
      <c r="IW134" s="72"/>
      <c r="IX134" s="72"/>
    </row>
    <row r="135" spans="1:258" x14ac:dyDescent="0.3">
      <c r="A135" s="109"/>
      <c r="B135" s="122" t="s">
        <v>2448</v>
      </c>
      <c r="C135" s="109"/>
      <c r="D135" s="109"/>
      <c r="E135" s="131">
        <f>ROUND((E130-E131)*E133,0)</f>
        <v>36865</v>
      </c>
      <c r="F135" s="131"/>
      <c r="G135" s="131">
        <f>ROUND((G130-G131)*G133,0)</f>
        <v>78087</v>
      </c>
      <c r="H135" s="135"/>
      <c r="I135" s="131">
        <f>ROUND((I130-I131)*I133,0)</f>
        <v>0</v>
      </c>
      <c r="J135" s="131"/>
      <c r="K135" s="131">
        <f>ROUND((K130-K131)*K133,0)</f>
        <v>0</v>
      </c>
      <c r="L135" s="131"/>
      <c r="M135" s="131">
        <f>ROUND((M130-M131)*M133,0)</f>
        <v>0</v>
      </c>
      <c r="N135" s="131"/>
      <c r="O135" s="131">
        <f>ROUND((O130-O131)*O133,0)</f>
        <v>0</v>
      </c>
      <c r="P135" s="131"/>
      <c r="Q135" s="131">
        <f>ROUND((Q130-Q131)*Q133,0)</f>
        <v>0</v>
      </c>
      <c r="R135" s="131"/>
      <c r="S135" s="131">
        <f>ROUND((S130-S131)*S133,0)</f>
        <v>0</v>
      </c>
      <c r="T135" s="131"/>
      <c r="U135" s="131">
        <f>ROUND((U130-U131)*U133,0)</f>
        <v>0</v>
      </c>
      <c r="V135" s="131"/>
      <c r="W135" s="131">
        <f>ROUND((W130-W131)*W133,0)</f>
        <v>0</v>
      </c>
      <c r="X135" s="131"/>
      <c r="Y135" s="131">
        <f>ROUND((Y130-Y131)*Y133,0)</f>
        <v>0</v>
      </c>
      <c r="Z135" s="131"/>
      <c r="AA135" s="131">
        <f>ROUND((AA130-AA131)*AA133,0)</f>
        <v>0</v>
      </c>
      <c r="AB135" s="131"/>
      <c r="AC135" s="131">
        <f>ROUND((AC130-AC131)*AC133,0)</f>
        <v>0</v>
      </c>
      <c r="AD135" s="131"/>
      <c r="AE135" s="131">
        <f>ROUND((AE130-AE131)*AE133,0)</f>
        <v>0</v>
      </c>
      <c r="AF135" s="131"/>
      <c r="AG135" s="131">
        <f>ROUND((AG130-AG131)*AG133,0)</f>
        <v>0</v>
      </c>
      <c r="AH135" s="135"/>
      <c r="AI135" s="131">
        <f>ROUND((AI130-AI131)*AI133,0)</f>
        <v>0</v>
      </c>
      <c r="AJ135" s="135"/>
      <c r="AK135" s="131">
        <f>ROUND((AK130-AK131)*AK133,0)</f>
        <v>0</v>
      </c>
      <c r="AL135" s="124"/>
      <c r="AM135" s="131">
        <f>ROUND((AM130-AM131)*AM133,0)</f>
        <v>0</v>
      </c>
      <c r="AN135" s="124"/>
      <c r="AO135" s="131">
        <f>ROUND((AO130-AO131)*AO133,0)</f>
        <v>0</v>
      </c>
      <c r="AP135" s="124"/>
      <c r="AQ135" s="131">
        <f>ROUND((AQ130-AQ131)*AQ133,0)</f>
        <v>0</v>
      </c>
      <c r="AR135" s="124"/>
      <c r="AS135" s="131">
        <f>ROUND((AS130-AS131)*AS133,0)</f>
        <v>0</v>
      </c>
      <c r="AT135" s="124"/>
      <c r="AU135" s="131">
        <f>ROUND((AU130-AU131)*AU133,0)</f>
        <v>0</v>
      </c>
      <c r="AV135" s="124"/>
      <c r="AW135" s="131">
        <f>ROUND((AW130-AW131)*AW133,0)</f>
        <v>0</v>
      </c>
      <c r="AX135" s="124"/>
      <c r="AY135" s="131">
        <f>ROUND((AY130-AY131)*AY133,0)</f>
        <v>0</v>
      </c>
      <c r="AZ135" s="124"/>
      <c r="BA135" s="131">
        <f>ROUND((BA130-BA131)*BA133,0)</f>
        <v>0</v>
      </c>
      <c r="BB135" s="124"/>
      <c r="BC135" s="124"/>
      <c r="BD135" s="124"/>
      <c r="BE135" s="124"/>
      <c r="BF135" s="124"/>
      <c r="BG135" s="124"/>
      <c r="BH135" s="124"/>
      <c r="BI135" s="124"/>
      <c r="BJ135" s="109"/>
      <c r="BK135" s="109"/>
      <c r="BL135" s="109"/>
      <c r="BM135" s="109"/>
      <c r="BN135" s="109"/>
      <c r="BO135" s="109"/>
      <c r="BP135" s="109"/>
      <c r="BQ135" s="109"/>
      <c r="BR135" s="109"/>
      <c r="BS135" s="109"/>
      <c r="BT135" s="109"/>
      <c r="BU135" s="109"/>
      <c r="BV135" s="109"/>
      <c r="BW135" s="109"/>
      <c r="BX135" s="109"/>
      <c r="BY135" s="109"/>
      <c r="BZ135" s="109"/>
      <c r="CA135" s="109"/>
      <c r="CB135" s="109"/>
      <c r="CC135" s="109"/>
      <c r="CD135" s="109"/>
      <c r="CE135" s="109"/>
      <c r="CF135" s="109"/>
      <c r="CG135" s="109"/>
      <c r="CH135" s="109"/>
      <c r="CI135" s="109"/>
      <c r="CJ135" s="109"/>
      <c r="CK135" s="109"/>
      <c r="CL135" s="109"/>
      <c r="CM135" s="109"/>
      <c r="CN135" s="109"/>
      <c r="CO135" s="109"/>
      <c r="CP135" s="109"/>
      <c r="CQ135" s="109"/>
      <c r="CR135" s="109"/>
      <c r="CS135" s="109"/>
      <c r="CT135" s="109"/>
      <c r="CU135" s="109"/>
      <c r="CV135" s="109"/>
      <c r="CW135" s="109"/>
      <c r="CX135" s="109"/>
      <c r="CY135" s="109"/>
      <c r="CZ135" s="109"/>
      <c r="DA135" s="109"/>
      <c r="DB135" s="109"/>
      <c r="DC135" s="109"/>
      <c r="DD135" s="109"/>
      <c r="DE135" s="109"/>
      <c r="DF135" s="109"/>
      <c r="DG135" s="109"/>
      <c r="DH135" s="109"/>
      <c r="DI135" s="109"/>
      <c r="DJ135" s="109"/>
      <c r="DK135" s="109"/>
      <c r="DL135" s="109"/>
      <c r="DM135" s="109"/>
      <c r="DN135" s="109"/>
      <c r="DO135" s="109"/>
      <c r="DP135" s="109"/>
      <c r="DQ135" s="109"/>
      <c r="DR135" s="109"/>
      <c r="DS135" s="109"/>
      <c r="DT135" s="109"/>
      <c r="DU135" s="109"/>
      <c r="DV135" s="109"/>
      <c r="DW135" s="109"/>
      <c r="DX135" s="109"/>
      <c r="DY135" s="109"/>
      <c r="DZ135" s="109"/>
      <c r="EA135" s="109"/>
      <c r="EB135" s="109"/>
      <c r="EC135" s="109"/>
      <c r="ED135" s="109"/>
      <c r="EE135" s="109"/>
      <c r="EF135" s="109"/>
      <c r="EG135" s="109"/>
      <c r="EH135" s="109"/>
      <c r="EI135" s="109"/>
      <c r="EJ135" s="109"/>
      <c r="EK135" s="109"/>
      <c r="EL135" s="109"/>
      <c r="EM135" s="109"/>
      <c r="EN135" s="109"/>
      <c r="EO135" s="109"/>
      <c r="EP135" s="109"/>
      <c r="EQ135" s="109"/>
      <c r="ER135" s="109"/>
      <c r="ES135" s="109"/>
      <c r="ET135" s="109"/>
      <c r="EU135" s="109"/>
      <c r="EV135" s="109"/>
      <c r="EW135" s="109"/>
      <c r="EX135" s="109"/>
      <c r="EY135" s="109"/>
      <c r="EZ135" s="109"/>
      <c r="FA135" s="109"/>
      <c r="FB135" s="109"/>
      <c r="FC135" s="109"/>
      <c r="FD135" s="109"/>
      <c r="FE135" s="109"/>
      <c r="FF135" s="109"/>
      <c r="FG135" s="109"/>
      <c r="FH135" s="109"/>
      <c r="FI135" s="109"/>
      <c r="FJ135" s="109"/>
      <c r="FK135" s="109"/>
      <c r="FL135" s="109"/>
      <c r="FM135" s="109"/>
      <c r="FN135" s="109"/>
      <c r="FO135" s="109"/>
      <c r="FP135" s="109"/>
      <c r="FQ135" s="109"/>
      <c r="FR135" s="109"/>
      <c r="FS135" s="109"/>
      <c r="FT135" s="109"/>
      <c r="FU135" s="109"/>
      <c r="FV135" s="109"/>
      <c r="FW135" s="109"/>
      <c r="FX135" s="109"/>
      <c r="FY135" s="109"/>
      <c r="FZ135" s="109"/>
      <c r="GA135" s="109"/>
      <c r="GB135" s="109"/>
      <c r="GC135" s="109"/>
      <c r="GD135" s="109"/>
      <c r="GE135" s="109"/>
      <c r="GF135" s="109"/>
      <c r="GG135" s="109"/>
      <c r="GH135" s="109"/>
      <c r="GI135" s="109"/>
      <c r="GJ135" s="109"/>
      <c r="GK135" s="109"/>
      <c r="GL135" s="109"/>
      <c r="GM135" s="109"/>
      <c r="GN135" s="109"/>
      <c r="GO135" s="109"/>
      <c r="GP135" s="109"/>
      <c r="GQ135" s="109"/>
      <c r="GR135" s="109"/>
      <c r="GS135" s="109"/>
      <c r="GT135" s="109"/>
      <c r="GU135" s="109"/>
      <c r="GV135" s="109"/>
      <c r="GW135" s="109"/>
      <c r="GX135" s="109"/>
      <c r="GY135" s="109"/>
      <c r="GZ135" s="109"/>
      <c r="HA135" s="109"/>
      <c r="HB135" s="109"/>
      <c r="HC135" s="109"/>
      <c r="HD135" s="109"/>
      <c r="HE135" s="109"/>
      <c r="HF135" s="109"/>
      <c r="HG135" s="109"/>
      <c r="HH135" s="109"/>
      <c r="HI135" s="109"/>
      <c r="HJ135" s="109"/>
      <c r="HK135" s="109"/>
      <c r="HL135" s="109"/>
      <c r="HM135" s="109"/>
      <c r="HN135" s="109"/>
      <c r="HO135" s="109"/>
      <c r="HP135" s="109"/>
      <c r="HQ135" s="109"/>
      <c r="HR135" s="109"/>
      <c r="HS135" s="109"/>
      <c r="HT135" s="109"/>
      <c r="HU135" s="109"/>
      <c r="HV135" s="109"/>
      <c r="HW135" s="109"/>
      <c r="HX135" s="109"/>
      <c r="HY135" s="109"/>
      <c r="HZ135" s="109"/>
      <c r="IA135" s="109"/>
      <c r="IB135" s="109"/>
      <c r="IC135" s="109"/>
      <c r="ID135" s="109"/>
      <c r="IE135" s="109"/>
      <c r="IF135" s="109"/>
      <c r="IG135" s="109"/>
      <c r="IH135" s="109"/>
      <c r="II135" s="109"/>
      <c r="IJ135" s="109"/>
      <c r="IK135" s="109"/>
      <c r="IL135" s="109"/>
      <c r="IM135" s="109"/>
      <c r="IN135" s="109"/>
      <c r="IO135" s="109"/>
      <c r="IP135" s="109"/>
      <c r="IQ135" s="109"/>
      <c r="IR135" s="109"/>
      <c r="IS135" s="109"/>
      <c r="IT135" s="109"/>
      <c r="IU135" s="109"/>
      <c r="IV135" s="109"/>
      <c r="IW135" s="109"/>
      <c r="IX135" s="109"/>
    </row>
    <row r="136" spans="1:258" x14ac:dyDescent="0.3">
      <c r="A136" s="72"/>
      <c r="B136" s="85" t="s">
        <v>2449</v>
      </c>
      <c r="C136" s="72"/>
      <c r="D136" s="72"/>
      <c r="E136" s="74">
        <f>IF(E$114=$B129,E131,0)</f>
        <v>0</v>
      </c>
      <c r="F136" s="120"/>
      <c r="G136" s="74">
        <f>IF(G$114=$B129,G131,0)</f>
        <v>0</v>
      </c>
      <c r="I136" s="74">
        <f>IF(I$114=$B129,I131,0)</f>
        <v>0</v>
      </c>
      <c r="J136" s="120"/>
      <c r="K136" s="74">
        <f>IF(K$114=$B129,K131,0)</f>
        <v>0</v>
      </c>
      <c r="L136" s="120"/>
      <c r="M136" s="74">
        <f>IF(M$114=$B129,M131,0)</f>
        <v>0</v>
      </c>
      <c r="N136" s="120"/>
      <c r="O136" s="74">
        <f>IF(O$114=$B129,O131,0)</f>
        <v>0</v>
      </c>
      <c r="P136" s="120"/>
      <c r="Q136" s="74">
        <f>IF(Q$114=$B129,Q131,0)</f>
        <v>0</v>
      </c>
      <c r="R136" s="120"/>
      <c r="S136" s="74">
        <f>IF(S$114=$B129,S131,0)</f>
        <v>0</v>
      </c>
      <c r="T136" s="120"/>
      <c r="U136" s="74">
        <f>IF(U$114=$B129,U131,0)</f>
        <v>0</v>
      </c>
      <c r="V136" s="120"/>
      <c r="W136" s="74">
        <f>IF(W$114=$B129,W131,0)</f>
        <v>0</v>
      </c>
      <c r="X136" s="120"/>
      <c r="Y136" s="74">
        <f>IF(Y$114=$B129,Y131,0)</f>
        <v>0</v>
      </c>
      <c r="Z136" s="120"/>
      <c r="AA136" s="74">
        <f>IF(AA$114=$B129,AA131,0)</f>
        <v>0</v>
      </c>
      <c r="AB136" s="120"/>
      <c r="AC136" s="74">
        <f>IF(AC$114=$B129,AC131,0)</f>
        <v>0</v>
      </c>
      <c r="AD136" s="120"/>
      <c r="AE136" s="74">
        <f>IF(AE$114=$B129,AE131,0)</f>
        <v>0</v>
      </c>
      <c r="AF136" s="120"/>
      <c r="AG136" s="74">
        <f>IF(AG$114=$B129,AG131,0)</f>
        <v>0</v>
      </c>
      <c r="AI136" s="74">
        <f>IF(AI$114=$B129,AI131,0)</f>
        <v>0</v>
      </c>
      <c r="AK136" s="74">
        <f>IF(AK$114=$B129,AK131,0)</f>
        <v>0</v>
      </c>
      <c r="AM136" s="74">
        <f>IF(AM$114=$B129,AM131,0)</f>
        <v>0</v>
      </c>
      <c r="AO136" s="74">
        <f>IF(AO$114=$B129,AO131,0)</f>
        <v>0</v>
      </c>
      <c r="AQ136" s="74">
        <f>IF(AQ$114=$B129,AQ131,0)</f>
        <v>0</v>
      </c>
      <c r="AS136" s="74">
        <f>IF(AS$114=$B129,AS131,0)</f>
        <v>0</v>
      </c>
      <c r="AU136" s="74">
        <f>IF(AU$114=$B129,AU131,0)</f>
        <v>0</v>
      </c>
      <c r="AW136" s="74">
        <f>IF(AW$114=$B129,AW131,0)</f>
        <v>0</v>
      </c>
      <c r="AY136" s="74">
        <f>IF(AY$114=$B129,AY131,0)</f>
        <v>0</v>
      </c>
      <c r="BA136" s="74">
        <f>IF(BA$114=$B129,BA131,0)</f>
        <v>0</v>
      </c>
    </row>
    <row r="137" spans="1:258" ht="13.5" thickBot="1" x14ac:dyDescent="0.35">
      <c r="A137" s="72"/>
      <c r="B137" s="85" t="str">
        <f>"Total Tax Depreciation  -  "&amp;B129</f>
        <v>Total Tax Depreciation  -  2002</v>
      </c>
      <c r="C137" s="72"/>
      <c r="D137" s="72"/>
      <c r="E137" s="126">
        <f>E135+E136</f>
        <v>36865</v>
      </c>
      <c r="F137" s="120"/>
      <c r="G137" s="126">
        <f>G135+G136</f>
        <v>78087</v>
      </c>
      <c r="I137" s="126">
        <f>I135+I136</f>
        <v>0</v>
      </c>
      <c r="J137" s="125"/>
      <c r="K137" s="126">
        <f>K135+K136</f>
        <v>0</v>
      </c>
      <c r="L137" s="125"/>
      <c r="M137" s="126">
        <f>M135+M136</f>
        <v>0</v>
      </c>
      <c r="N137" s="125"/>
      <c r="O137" s="126">
        <f>O135+O136</f>
        <v>0</v>
      </c>
      <c r="P137" s="125"/>
      <c r="Q137" s="126">
        <f>Q135+Q136</f>
        <v>0</v>
      </c>
      <c r="R137" s="125"/>
      <c r="S137" s="126">
        <f>S135+S136</f>
        <v>0</v>
      </c>
      <c r="T137" s="125"/>
      <c r="U137" s="126">
        <f>U135+U136</f>
        <v>0</v>
      </c>
      <c r="V137" s="125"/>
      <c r="W137" s="126">
        <f>W135+W136</f>
        <v>0</v>
      </c>
      <c r="X137" s="125"/>
      <c r="Y137" s="126">
        <f>Y135+Y136</f>
        <v>0</v>
      </c>
      <c r="Z137" s="125"/>
      <c r="AA137" s="126">
        <f>AA135+AA136</f>
        <v>0</v>
      </c>
      <c r="AB137" s="125"/>
      <c r="AC137" s="126">
        <f>AC135+AC136</f>
        <v>0</v>
      </c>
      <c r="AD137" s="125"/>
      <c r="AE137" s="126">
        <f>AE135+AE136</f>
        <v>0</v>
      </c>
      <c r="AF137" s="125"/>
      <c r="AG137" s="126">
        <f>AG135+AG136</f>
        <v>0</v>
      </c>
      <c r="AI137" s="126">
        <f>AI135+AI136</f>
        <v>0</v>
      </c>
      <c r="AK137" s="126">
        <f>AK135+AK136</f>
        <v>0</v>
      </c>
      <c r="AM137" s="126">
        <f>AM135+AM136</f>
        <v>0</v>
      </c>
      <c r="AO137" s="126">
        <f>AO135+AO136</f>
        <v>0</v>
      </c>
      <c r="AQ137" s="126">
        <f>AQ135+AQ136</f>
        <v>0</v>
      </c>
      <c r="AS137" s="126">
        <f>AS135+AS136</f>
        <v>0</v>
      </c>
      <c r="AU137" s="126">
        <f>AU135+AU136</f>
        <v>0</v>
      </c>
      <c r="AW137" s="126">
        <f>AW135+AW136</f>
        <v>0</v>
      </c>
      <c r="AY137" s="126">
        <f>AY135+AY136</f>
        <v>0</v>
      </c>
      <c r="BA137" s="126">
        <f>BA135+BA136</f>
        <v>0</v>
      </c>
      <c r="BG137" s="103"/>
    </row>
    <row r="138" spans="1:258" ht="13.5" thickTop="1" x14ac:dyDescent="0.3">
      <c r="A138" s="72"/>
      <c r="B138" s="72"/>
      <c r="C138" s="72"/>
      <c r="D138" s="72"/>
      <c r="E138" s="125"/>
      <c r="F138" s="120"/>
      <c r="G138" s="125"/>
      <c r="I138" s="125"/>
      <c r="J138" s="125"/>
      <c r="K138" s="125"/>
      <c r="L138" s="125"/>
      <c r="M138" s="125"/>
      <c r="N138" s="125"/>
      <c r="O138" s="125"/>
      <c r="P138" s="125"/>
      <c r="Q138" s="125"/>
      <c r="R138" s="125"/>
      <c r="S138" s="125"/>
      <c r="T138" s="125"/>
      <c r="U138" s="125"/>
      <c r="V138" s="125"/>
      <c r="W138" s="125"/>
      <c r="X138" s="125"/>
      <c r="Y138" s="125"/>
      <c r="Z138" s="125"/>
      <c r="AA138" s="125"/>
      <c r="AB138" s="125"/>
      <c r="AC138" s="125"/>
      <c r="AD138" s="125"/>
      <c r="AE138" s="125"/>
      <c r="AF138" s="125"/>
      <c r="AG138" s="125"/>
      <c r="AI138" s="125"/>
      <c r="AK138" s="125"/>
      <c r="AM138" s="125"/>
      <c r="AO138" s="125"/>
      <c r="AQ138" s="125"/>
      <c r="AS138" s="125"/>
      <c r="AU138" s="125"/>
      <c r="AW138" s="125"/>
      <c r="AY138" s="125"/>
      <c r="BA138" s="125"/>
    </row>
    <row r="139" spans="1:258" x14ac:dyDescent="0.3">
      <c r="A139" s="72"/>
      <c r="F139" s="120"/>
      <c r="X139" s="120"/>
    </row>
    <row r="140" spans="1:258" x14ac:dyDescent="0.3">
      <c r="A140" s="72"/>
      <c r="B140" s="119">
        <v>2003</v>
      </c>
      <c r="C140" s="72"/>
      <c r="D140" s="72"/>
      <c r="E140" s="120"/>
      <c r="F140" s="120"/>
      <c r="G140" s="120"/>
      <c r="I140" s="120"/>
      <c r="K140" s="120"/>
      <c r="M140" s="120"/>
      <c r="N140" s="120"/>
      <c r="O140" s="120"/>
      <c r="Q140" s="120"/>
      <c r="S140" s="120"/>
      <c r="U140" s="120"/>
      <c r="W140" s="120"/>
      <c r="X140" s="120"/>
      <c r="Y140" s="120"/>
      <c r="AA140" s="120"/>
      <c r="AC140" s="120"/>
      <c r="AE140" s="120"/>
      <c r="AG140" s="120"/>
      <c r="AI140" s="120"/>
      <c r="AK140" s="120"/>
      <c r="AM140" s="120"/>
      <c r="AO140" s="120"/>
      <c r="AQ140" s="120"/>
      <c r="AS140" s="120"/>
      <c r="AU140" s="120"/>
      <c r="AW140" s="120"/>
      <c r="AY140" s="120"/>
      <c r="BA140" s="120"/>
    </row>
    <row r="141" spans="1:258" x14ac:dyDescent="0.3">
      <c r="A141" s="72"/>
      <c r="B141" s="85" t="s">
        <v>2408</v>
      </c>
      <c r="C141" s="72"/>
      <c r="D141" s="72"/>
      <c r="E141" s="120">
        <f>IF(E$114&lt;=$B140,E$24,0)</f>
        <v>510665.11</v>
      </c>
      <c r="F141" s="120"/>
      <c r="G141" s="120">
        <f>IF(G$114&lt;=$B140,G$24,0)</f>
        <v>2082311.7650000001</v>
      </c>
      <c r="I141" s="120">
        <f>IF(I$114&lt;=$B140,I$24,0)</f>
        <v>329777.47000000003</v>
      </c>
      <c r="K141" s="120">
        <f>IF(K$114&lt;=$B140,K$24,0)</f>
        <v>0</v>
      </c>
      <c r="L141" s="120"/>
      <c r="M141" s="120">
        <f>IF(M$114&lt;=$B140,M$24,0)</f>
        <v>0</v>
      </c>
      <c r="N141" s="120"/>
      <c r="O141" s="120">
        <f>IF(O$114&lt;=$B140,O$24,0)</f>
        <v>0</v>
      </c>
      <c r="P141" s="120"/>
      <c r="Q141" s="120">
        <f>IF(Q$114&lt;=$B140,Q$24,0)</f>
        <v>0</v>
      </c>
      <c r="R141" s="120"/>
      <c r="S141" s="120">
        <f>IF(S$114&lt;=$B140,S$24,0)</f>
        <v>0</v>
      </c>
      <c r="T141" s="120"/>
      <c r="U141" s="120">
        <f>IF(U$114&lt;=$B140,U$24,0)</f>
        <v>0</v>
      </c>
      <c r="V141" s="120"/>
      <c r="W141" s="120">
        <f>IF(W$114&lt;=$B140,W$24,0)</f>
        <v>0</v>
      </c>
      <c r="X141" s="120"/>
      <c r="Y141" s="120">
        <f>IF(Y$114&lt;=$B140,Y$24,0)</f>
        <v>0</v>
      </c>
      <c r="Z141" s="120"/>
      <c r="AA141" s="120">
        <f>IF(AA$114&lt;=$B140,AA$24,0)</f>
        <v>0</v>
      </c>
      <c r="AB141" s="120"/>
      <c r="AC141" s="120">
        <f>IF(AC$114&lt;=$B140,AC$24,0)</f>
        <v>0</v>
      </c>
      <c r="AD141" s="120"/>
      <c r="AE141" s="120">
        <f>IF(AE$114&lt;=$B140,AE$24,0)</f>
        <v>0</v>
      </c>
      <c r="AF141" s="120"/>
      <c r="AG141" s="120">
        <f>IF(AG$114&lt;=$B140,AG$24,0)</f>
        <v>0</v>
      </c>
      <c r="AH141" s="120"/>
      <c r="AI141" s="120">
        <f>IF(AI$114&lt;=$B140,AI$24,0)</f>
        <v>0</v>
      </c>
      <c r="AJ141" s="72"/>
      <c r="AK141" s="120">
        <f>IF(AK$114&lt;=$B140,AK$24,0)</f>
        <v>0</v>
      </c>
      <c r="AL141" s="72"/>
      <c r="AM141" s="120">
        <f>IF(AM$114&lt;=$B140,AM$24,0)</f>
        <v>0</v>
      </c>
      <c r="AN141" s="72"/>
      <c r="AO141" s="120">
        <f>IF(AO$114&lt;=$B140,AO$24,0)</f>
        <v>0</v>
      </c>
      <c r="AP141" s="72"/>
      <c r="AQ141" s="120">
        <f>IF(AQ$114&lt;=$B140,AQ$24,0)</f>
        <v>0</v>
      </c>
      <c r="AR141" s="72"/>
      <c r="AS141" s="120">
        <f>IF(AS$114&lt;=$B140,AS$24,0)</f>
        <v>0</v>
      </c>
      <c r="AT141" s="72"/>
      <c r="AU141" s="120">
        <f>IF(AU$114&lt;=$B140,AU$24,0)</f>
        <v>0</v>
      </c>
      <c r="AV141" s="72"/>
      <c r="AW141" s="120">
        <f>IF(AW$114&lt;=$B140,AW$24,0)</f>
        <v>0</v>
      </c>
      <c r="AX141" s="72"/>
      <c r="AY141" s="120">
        <f>IF(AY$114&lt;=$B140,AY$24,0)</f>
        <v>0</v>
      </c>
      <c r="AZ141" s="72"/>
      <c r="BA141" s="120">
        <f>IF(BA$114&lt;=$B140,BA$24,0)</f>
        <v>0</v>
      </c>
      <c r="BB141" s="72"/>
      <c r="BC141" s="72"/>
      <c r="BD141" s="72"/>
      <c r="BE141" s="72"/>
      <c r="BF141" s="72"/>
    </row>
    <row r="142" spans="1:258" x14ac:dyDescent="0.3">
      <c r="A142" s="72"/>
      <c r="B142" s="85" t="s">
        <v>2445</v>
      </c>
      <c r="C142" s="72"/>
      <c r="D142" s="109"/>
      <c r="E142" s="121">
        <f>ROUND(E141*E$12,0)</f>
        <v>0</v>
      </c>
      <c r="F142" s="120"/>
      <c r="G142" s="121">
        <f>ROUND(G141*G$12,0)</f>
        <v>0</v>
      </c>
      <c r="I142" s="121">
        <f>ROUND(I141*I$12,0)</f>
        <v>98933</v>
      </c>
      <c r="K142" s="121">
        <f>ROUND(K141*K$12,0)</f>
        <v>0</v>
      </c>
      <c r="L142" s="120"/>
      <c r="M142" s="121">
        <f>ROUND(M141*M$12,0)</f>
        <v>0</v>
      </c>
      <c r="N142" s="120"/>
      <c r="O142" s="121">
        <f>ROUND(O141*O$12,0)</f>
        <v>0</v>
      </c>
      <c r="P142" s="120"/>
      <c r="Q142" s="121">
        <f>ROUND(Q141*Q$12,0)</f>
        <v>0</v>
      </c>
      <c r="R142" s="120"/>
      <c r="S142" s="121">
        <f>ROUND(S141*S$12,0)</f>
        <v>0</v>
      </c>
      <c r="T142" s="120"/>
      <c r="U142" s="121">
        <f>ROUND(U141*U$12,0)</f>
        <v>0</v>
      </c>
      <c r="V142" s="120"/>
      <c r="W142" s="121">
        <f>ROUND(W141*W$12,0)</f>
        <v>0</v>
      </c>
      <c r="X142" s="120"/>
      <c r="Y142" s="121">
        <f>ROUND(Y141*Y$12,0)</f>
        <v>0</v>
      </c>
      <c r="Z142" s="120"/>
      <c r="AA142" s="121">
        <f>ROUND(AA141*AA$12,0)</f>
        <v>0</v>
      </c>
      <c r="AB142" s="120"/>
      <c r="AC142" s="121">
        <f>ROUND(AC141*AC$12,0)</f>
        <v>0</v>
      </c>
      <c r="AD142" s="120"/>
      <c r="AE142" s="121">
        <f>ROUND(AE141*AE$12,0)</f>
        <v>0</v>
      </c>
      <c r="AF142" s="120"/>
      <c r="AG142" s="121">
        <f>ROUND(AG141*AG$12,0)</f>
        <v>0</v>
      </c>
      <c r="AH142" s="120"/>
      <c r="AI142" s="121">
        <f>ROUND(AI141*AI$12,0)</f>
        <v>0</v>
      </c>
      <c r="AJ142" s="72"/>
      <c r="AK142" s="121">
        <f>ROUND(AK141*AK$12,0)</f>
        <v>0</v>
      </c>
      <c r="AL142" s="72"/>
      <c r="AM142" s="121">
        <f>ROUND(AM141*AM$12,0)</f>
        <v>0</v>
      </c>
      <c r="AN142" s="72"/>
      <c r="AO142" s="121">
        <f>ROUND(AO141*AO$12,0)</f>
        <v>0</v>
      </c>
      <c r="AP142" s="72"/>
      <c r="AQ142" s="121">
        <f>ROUND(AQ141*AQ$12,0)</f>
        <v>0</v>
      </c>
      <c r="AR142" s="72"/>
      <c r="AS142" s="121">
        <f>ROUND(AS141*AS$12,0)</f>
        <v>0</v>
      </c>
      <c r="AT142" s="72"/>
      <c r="AU142" s="121">
        <f>ROUND(AU141*AU$12,0)</f>
        <v>0</v>
      </c>
      <c r="AV142" s="72"/>
      <c r="AW142" s="121">
        <f>ROUND(AW141*AW$12,0)</f>
        <v>0</v>
      </c>
      <c r="AX142" s="72"/>
      <c r="AY142" s="121">
        <f>ROUND(AY141*AY$12,0)</f>
        <v>0</v>
      </c>
      <c r="AZ142" s="72"/>
      <c r="BA142" s="121">
        <f>ROUND(BA141*BA$12,0)</f>
        <v>0</v>
      </c>
      <c r="BB142" s="72"/>
      <c r="BC142" s="72"/>
      <c r="BD142" s="72"/>
      <c r="BE142" s="72"/>
      <c r="BF142" s="72"/>
    </row>
    <row r="143" spans="1:258" x14ac:dyDescent="0.3">
      <c r="A143" s="72"/>
      <c r="B143" s="85" t="s">
        <v>2446</v>
      </c>
      <c r="C143" s="72"/>
      <c r="D143" s="72"/>
      <c r="E143" s="120">
        <f>E141-E142</f>
        <v>510665.11</v>
      </c>
      <c r="F143" s="120"/>
      <c r="G143" s="120">
        <f>G141-G142</f>
        <v>2082311.7650000001</v>
      </c>
      <c r="I143" s="120">
        <f>I141-I142</f>
        <v>230844.47000000003</v>
      </c>
      <c r="K143" s="120">
        <f>K141-K142</f>
        <v>0</v>
      </c>
      <c r="L143" s="120"/>
      <c r="M143" s="120">
        <f>M141-M142</f>
        <v>0</v>
      </c>
      <c r="N143" s="120"/>
      <c r="O143" s="120">
        <f>O141-O142</f>
        <v>0</v>
      </c>
      <c r="P143" s="120"/>
      <c r="Q143" s="120">
        <f>Q141-Q142</f>
        <v>0</v>
      </c>
      <c r="R143" s="120"/>
      <c r="S143" s="120">
        <f>S141-S142</f>
        <v>0</v>
      </c>
      <c r="T143" s="120"/>
      <c r="U143" s="120">
        <f>U141-U142</f>
        <v>0</v>
      </c>
      <c r="V143" s="120"/>
      <c r="W143" s="120">
        <f>W141-W142</f>
        <v>0</v>
      </c>
      <c r="X143" s="120"/>
      <c r="Y143" s="120">
        <f>Y141-Y142</f>
        <v>0</v>
      </c>
      <c r="Z143" s="120"/>
      <c r="AA143" s="120">
        <f>AA141-AA142</f>
        <v>0</v>
      </c>
      <c r="AB143" s="120"/>
      <c r="AC143" s="120">
        <f>AC141-AC142</f>
        <v>0</v>
      </c>
      <c r="AD143" s="120"/>
      <c r="AE143" s="120">
        <f>AE141-AE142</f>
        <v>0</v>
      </c>
      <c r="AF143" s="120"/>
      <c r="AG143" s="120">
        <f>AG141-AG142</f>
        <v>0</v>
      </c>
      <c r="AH143" s="120"/>
      <c r="AI143" s="120">
        <f>AI141-AI142</f>
        <v>0</v>
      </c>
      <c r="AJ143" s="72"/>
      <c r="AK143" s="120">
        <f>AK141-AK142</f>
        <v>0</v>
      </c>
      <c r="AL143" s="72"/>
      <c r="AM143" s="120">
        <f>AM141-AM142</f>
        <v>0</v>
      </c>
      <c r="AN143" s="72"/>
      <c r="AO143" s="120">
        <f>AO141-AO142</f>
        <v>0</v>
      </c>
      <c r="AP143" s="72"/>
      <c r="AQ143" s="120">
        <f>AQ141-AQ142</f>
        <v>0</v>
      </c>
      <c r="AR143" s="72"/>
      <c r="AS143" s="120">
        <f>AS141-AS142</f>
        <v>0</v>
      </c>
      <c r="AT143" s="72"/>
      <c r="AU143" s="120">
        <f>AU141-AU142</f>
        <v>0</v>
      </c>
      <c r="AV143" s="72"/>
      <c r="AW143" s="120">
        <f>AW141-AW142</f>
        <v>0</v>
      </c>
      <c r="AX143" s="72"/>
      <c r="AY143" s="120">
        <f>AY141-AY142</f>
        <v>0</v>
      </c>
      <c r="AZ143" s="72"/>
      <c r="BA143" s="120">
        <f>BA141-BA142</f>
        <v>0</v>
      </c>
      <c r="BB143" s="72"/>
      <c r="BC143" s="72"/>
      <c r="BD143" s="72"/>
      <c r="BE143" s="72"/>
      <c r="BF143" s="72"/>
    </row>
    <row r="144" spans="1:258" x14ac:dyDescent="0.3">
      <c r="A144" s="72"/>
      <c r="B144" s="85" t="s">
        <v>2447</v>
      </c>
      <c r="C144" s="72"/>
      <c r="D144" s="72"/>
      <c r="E144" s="132">
        <f>IF($B140-E$8&lt;0,0,LOOKUP($B140-(E$8-1),$C$396:$C$417,$E$396:$E$417))</f>
        <v>6.6769999999999996E-2</v>
      </c>
      <c r="F144" s="133"/>
      <c r="G144" s="132">
        <f>IF($B140-G$8&lt;0,0,LOOKUP($B140-(G$8-1),$C$396:$C$417,$E$396:$E$417))</f>
        <v>7.2190000000000004E-2</v>
      </c>
      <c r="H144" s="134"/>
      <c r="I144" s="132">
        <f>IF($B140-I$8&lt;0,0,LOOKUP($B140-(I$8-1),$C$396:$C$417,$E$396:$E$417))</f>
        <v>3.7499999999999999E-2</v>
      </c>
      <c r="J144" s="134"/>
      <c r="K144" s="132">
        <f>IF($B140-K$8&lt;0,0,LOOKUP($B140-(K$8-1),$C$396:$C$417,$E$396:$E$417))</f>
        <v>0</v>
      </c>
      <c r="L144" s="134"/>
      <c r="M144" s="132">
        <f>IF($B140-M$8&lt;0,0,LOOKUP($B140-(M$8-1),$C$396:$C$417,$E$396:$E$417))</f>
        <v>0</v>
      </c>
      <c r="N144" s="133"/>
      <c r="O144" s="132">
        <f>IF($B140-O$8&lt;0,0,LOOKUP($B140-(O$8-1),$C$396:$C$417,$E$396:$E$417))</f>
        <v>0</v>
      </c>
      <c r="P144" s="134"/>
      <c r="Q144" s="132">
        <f>IF($B140-Q$8&lt;0,0,LOOKUP($B140-(Q$8-1),$C$396:$C$417,$E$396:$E$417))</f>
        <v>0</v>
      </c>
      <c r="R144" s="134"/>
      <c r="S144" s="132">
        <f>IF($B140-S$8&lt;0,0,LOOKUP($B140-(S$8-1),$C$396:$C$417,$E$396:$E$417))</f>
        <v>0</v>
      </c>
      <c r="T144" s="134"/>
      <c r="U144" s="132">
        <f>IF($B140-U$8&lt;0,0,LOOKUP($B140-(U$8-1),$C$396:$C$417,$E$396:$E$417))</f>
        <v>0</v>
      </c>
      <c r="V144" s="134"/>
      <c r="W144" s="132">
        <f>IF($B140-W$8&lt;0,0,LOOKUP($B140-(W$8-1),$C$396:$C$417,$E$396:$E$417))</f>
        <v>0</v>
      </c>
      <c r="X144" s="133"/>
      <c r="Y144" s="132">
        <f>IF($B140-Y$8&lt;0,0,LOOKUP($B140-(Y$8-1),$C$396:$C$417,$E$396:$E$417))</f>
        <v>0</v>
      </c>
      <c r="Z144" s="134"/>
      <c r="AA144" s="132">
        <f>IF($B140-AA$8&lt;0,0,LOOKUP($B140-(AA$8-1),$C$396:$C$417,$E$396:$E$417))</f>
        <v>0</v>
      </c>
      <c r="AB144" s="134"/>
      <c r="AC144" s="132">
        <f>IF($B140-AC$8&lt;0,0,LOOKUP($B140-(AC$8-1),$C$396:$C$417,$E$396:$E$417))</f>
        <v>0</v>
      </c>
      <c r="AD144" s="134"/>
      <c r="AE144" s="132">
        <f>IF($B140-AE$8&lt;0,0,LOOKUP($B140-(AE$8-1),$C$396:$C$417,$E$396:$E$417))</f>
        <v>0</v>
      </c>
      <c r="AF144" s="134"/>
      <c r="AG144" s="132">
        <f>IF($B140-AG$8&lt;0,0,LOOKUP($B140-(AG$8-1),$C$396:$C$417,$E$396:$E$417))</f>
        <v>0</v>
      </c>
      <c r="AH144" s="133"/>
      <c r="AI144" s="132">
        <f>IF($B140-AI$8&lt;0,0,LOOKUP($B140-(AI$8-1),$C$396:$C$417,$E$396:$E$417))</f>
        <v>0</v>
      </c>
      <c r="AJ144" s="133"/>
      <c r="AK144" s="132">
        <f>IF($B140-AK$8&lt;0,0,LOOKUP($B140-(AK$8-1),$C$396:$C$417,$E$396:$E$417))</f>
        <v>0</v>
      </c>
      <c r="AL144" s="72"/>
      <c r="AM144" s="132">
        <f>IF($B140-AM$8&lt;0,0,LOOKUP($B140-(AM$8-1),$C$396:$C$417,$E$396:$E$417))</f>
        <v>0</v>
      </c>
      <c r="AN144" s="72"/>
      <c r="AO144" s="132">
        <f>IF($B140-AO$8&lt;0,0,LOOKUP($B140-(AO$8-1),$C$396:$C$417,$E$396:$E$417))</f>
        <v>0</v>
      </c>
      <c r="AP144" s="72"/>
      <c r="AQ144" s="132">
        <f>IF($B140-AQ$8&lt;0,0,LOOKUP($B140-(AQ$8-1),$C$396:$C$417,$E$396:$E$417))</f>
        <v>0</v>
      </c>
      <c r="AR144" s="72"/>
      <c r="AS144" s="132">
        <f>IF($B140-AS$8&lt;0,0,LOOKUP($B140-(AS$8-1),$C$396:$C$417,$E$396:$E$417))</f>
        <v>0</v>
      </c>
      <c r="AT144" s="72"/>
      <c r="AU144" s="132">
        <f>IF($B140-AU$8&lt;0,0,LOOKUP($B140-(AU$8-1),$C$396:$C$417,$E$396:$E$417))</f>
        <v>0</v>
      </c>
      <c r="AV144" s="72"/>
      <c r="AW144" s="132">
        <f>IF($B140-AW$8&lt;0,0,LOOKUP($B140-(AW$8-1),$C$396:$C$417,$E$396:$E$417))</f>
        <v>0</v>
      </c>
      <c r="AX144" s="72"/>
      <c r="AY144" s="132">
        <f>IF($B140-AY$8&lt;0,0,LOOKUP($B140-(AY$8-1),$C$396:$C$417,$E$396:$E$417))</f>
        <v>0</v>
      </c>
      <c r="AZ144" s="72"/>
      <c r="BA144" s="132">
        <f>IF($B140-BA$8&lt;0,0,LOOKUP($B140-(BA$8-1),$C$396:$C$417,$E$396:$E$417))</f>
        <v>0</v>
      </c>
      <c r="BB144" s="72"/>
      <c r="BC144" s="72"/>
      <c r="BD144" s="72"/>
      <c r="BE144" s="72"/>
      <c r="BF144" s="72"/>
    </row>
    <row r="145" spans="1:258" s="109" customFormat="1" x14ac:dyDescent="0.3">
      <c r="A145" s="72"/>
      <c r="B145" s="72"/>
      <c r="C145" s="72"/>
      <c r="D145" s="72"/>
      <c r="E145" s="125"/>
      <c r="F145" s="120"/>
      <c r="G145" s="125"/>
      <c r="H145" s="74"/>
      <c r="I145" s="125"/>
      <c r="J145" s="74"/>
      <c r="K145" s="125"/>
      <c r="L145" s="120"/>
      <c r="M145" s="125"/>
      <c r="N145" s="120"/>
      <c r="O145" s="125"/>
      <c r="P145" s="120"/>
      <c r="Q145" s="125"/>
      <c r="R145" s="120"/>
      <c r="S145" s="125"/>
      <c r="T145" s="120"/>
      <c r="U145" s="125"/>
      <c r="V145" s="120"/>
      <c r="W145" s="125"/>
      <c r="X145" s="120"/>
      <c r="Y145" s="125"/>
      <c r="Z145" s="120"/>
      <c r="AA145" s="125"/>
      <c r="AB145" s="120"/>
      <c r="AC145" s="125"/>
      <c r="AD145" s="120"/>
      <c r="AE145" s="125"/>
      <c r="AF145" s="120"/>
      <c r="AG145" s="125"/>
      <c r="AH145" s="120"/>
      <c r="AI145" s="125"/>
      <c r="AJ145" s="72"/>
      <c r="AK145" s="125"/>
      <c r="AL145" s="72"/>
      <c r="AM145" s="125"/>
      <c r="AN145" s="72"/>
      <c r="AO145" s="125"/>
      <c r="AP145" s="72"/>
      <c r="AQ145" s="125"/>
      <c r="AR145" s="72"/>
      <c r="AS145" s="125"/>
      <c r="AT145" s="72"/>
      <c r="AU145" s="125"/>
      <c r="AV145" s="72"/>
      <c r="AW145" s="125"/>
      <c r="AX145" s="72"/>
      <c r="AY145" s="125"/>
      <c r="AZ145" s="72"/>
      <c r="BA145" s="125"/>
      <c r="BB145" s="72"/>
      <c r="BC145" s="72"/>
      <c r="BD145" s="72"/>
      <c r="BE145" s="72"/>
      <c r="BF145" s="72"/>
      <c r="BG145" s="74"/>
      <c r="BH145" s="74"/>
      <c r="BI145" s="74"/>
      <c r="BJ145" s="72"/>
      <c r="BK145" s="72"/>
      <c r="BL145" s="72"/>
      <c r="BM145" s="72"/>
      <c r="BN145" s="72"/>
      <c r="BO145" s="72"/>
      <c r="BP145" s="72"/>
      <c r="BQ145" s="72"/>
      <c r="BR145" s="72"/>
      <c r="BS145" s="72"/>
      <c r="BT145" s="72"/>
      <c r="BU145" s="72"/>
      <c r="BV145" s="72"/>
      <c r="BW145" s="72"/>
      <c r="BX145" s="72"/>
      <c r="BY145" s="72"/>
      <c r="BZ145" s="72"/>
      <c r="CA145" s="72"/>
      <c r="CB145" s="72"/>
      <c r="CC145" s="72"/>
      <c r="CD145" s="72"/>
      <c r="CE145" s="72"/>
      <c r="CF145" s="72"/>
      <c r="CG145" s="72"/>
      <c r="CH145" s="72"/>
      <c r="CI145" s="72"/>
      <c r="CJ145" s="72"/>
      <c r="CK145" s="72"/>
      <c r="CL145" s="72"/>
      <c r="CM145" s="72"/>
      <c r="CN145" s="72"/>
      <c r="CO145" s="72"/>
      <c r="CP145" s="72"/>
      <c r="CQ145" s="72"/>
      <c r="CR145" s="72"/>
      <c r="CS145" s="72"/>
      <c r="CT145" s="72"/>
      <c r="CU145" s="72"/>
      <c r="CV145" s="72"/>
      <c r="CW145" s="72"/>
      <c r="CX145" s="72"/>
      <c r="CY145" s="72"/>
      <c r="CZ145" s="72"/>
      <c r="DA145" s="72"/>
      <c r="DB145" s="72"/>
      <c r="DC145" s="72"/>
      <c r="DD145" s="72"/>
      <c r="DE145" s="72"/>
      <c r="DF145" s="72"/>
      <c r="DG145" s="72"/>
      <c r="DH145" s="72"/>
      <c r="DI145" s="72"/>
      <c r="DJ145" s="72"/>
      <c r="DK145" s="72"/>
      <c r="DL145" s="72"/>
      <c r="DM145" s="72"/>
      <c r="DN145" s="72"/>
      <c r="DO145" s="72"/>
      <c r="DP145" s="72"/>
      <c r="DQ145" s="72"/>
      <c r="DR145" s="72"/>
      <c r="DS145" s="72"/>
      <c r="DT145" s="72"/>
      <c r="DU145" s="72"/>
      <c r="DV145" s="72"/>
      <c r="DW145" s="72"/>
      <c r="DX145" s="72"/>
      <c r="DY145" s="72"/>
      <c r="DZ145" s="72"/>
      <c r="EA145" s="72"/>
      <c r="EB145" s="72"/>
      <c r="EC145" s="72"/>
      <c r="ED145" s="72"/>
      <c r="EE145" s="72"/>
      <c r="EF145" s="72"/>
      <c r="EG145" s="72"/>
      <c r="EH145" s="72"/>
      <c r="EI145" s="72"/>
      <c r="EJ145" s="72"/>
      <c r="EK145" s="72"/>
      <c r="EL145" s="72"/>
      <c r="EM145" s="72"/>
      <c r="EN145" s="72"/>
      <c r="EO145" s="72"/>
      <c r="EP145" s="72"/>
      <c r="EQ145" s="72"/>
      <c r="ER145" s="72"/>
      <c r="ES145" s="72"/>
      <c r="ET145" s="72"/>
      <c r="EU145" s="72"/>
      <c r="EV145" s="72"/>
      <c r="EW145" s="72"/>
      <c r="EX145" s="72"/>
      <c r="EY145" s="72"/>
      <c r="EZ145" s="72"/>
      <c r="FA145" s="72"/>
      <c r="FB145" s="72"/>
      <c r="FC145" s="72"/>
      <c r="FD145" s="72"/>
      <c r="FE145" s="72"/>
      <c r="FF145" s="72"/>
      <c r="FG145" s="72"/>
      <c r="FH145" s="72"/>
      <c r="FI145" s="72"/>
      <c r="FJ145" s="72"/>
      <c r="FK145" s="72"/>
      <c r="FL145" s="72"/>
      <c r="FM145" s="72"/>
      <c r="FN145" s="72"/>
      <c r="FO145" s="72"/>
      <c r="FP145" s="72"/>
      <c r="FQ145" s="72"/>
      <c r="FR145" s="72"/>
      <c r="FS145" s="72"/>
      <c r="FT145" s="72"/>
      <c r="FU145" s="72"/>
      <c r="FV145" s="72"/>
      <c r="FW145" s="72"/>
      <c r="FX145" s="72"/>
      <c r="FY145" s="72"/>
      <c r="FZ145" s="72"/>
      <c r="GA145" s="72"/>
      <c r="GB145" s="72"/>
      <c r="GC145" s="72"/>
      <c r="GD145" s="72"/>
      <c r="GE145" s="72"/>
      <c r="GF145" s="72"/>
      <c r="GG145" s="72"/>
      <c r="GH145" s="72"/>
      <c r="GI145" s="72"/>
      <c r="GJ145" s="72"/>
      <c r="GK145" s="72"/>
      <c r="GL145" s="72"/>
      <c r="GM145" s="72"/>
      <c r="GN145" s="72"/>
      <c r="GO145" s="72"/>
      <c r="GP145" s="72"/>
      <c r="GQ145" s="72"/>
      <c r="GR145" s="72"/>
      <c r="GS145" s="72"/>
      <c r="GT145" s="72"/>
      <c r="GU145" s="72"/>
      <c r="GV145" s="72"/>
      <c r="GW145" s="72"/>
      <c r="GX145" s="72"/>
      <c r="GY145" s="72"/>
      <c r="GZ145" s="72"/>
      <c r="HA145" s="72"/>
      <c r="HB145" s="72"/>
      <c r="HC145" s="72"/>
      <c r="HD145" s="72"/>
      <c r="HE145" s="72"/>
      <c r="HF145" s="72"/>
      <c r="HG145" s="72"/>
      <c r="HH145" s="72"/>
      <c r="HI145" s="72"/>
      <c r="HJ145" s="72"/>
      <c r="HK145" s="72"/>
      <c r="HL145" s="72"/>
      <c r="HM145" s="72"/>
      <c r="HN145" s="72"/>
      <c r="HO145" s="72"/>
      <c r="HP145" s="72"/>
      <c r="HQ145" s="72"/>
      <c r="HR145" s="72"/>
      <c r="HS145" s="72"/>
      <c r="HT145" s="72"/>
      <c r="HU145" s="72"/>
      <c r="HV145" s="72"/>
      <c r="HW145" s="72"/>
      <c r="HX145" s="72"/>
      <c r="HY145" s="72"/>
      <c r="HZ145" s="72"/>
      <c r="IA145" s="72"/>
      <c r="IB145" s="72"/>
      <c r="IC145" s="72"/>
      <c r="ID145" s="72"/>
      <c r="IE145" s="72"/>
      <c r="IF145" s="72"/>
      <c r="IG145" s="72"/>
      <c r="IH145" s="72"/>
      <c r="II145" s="72"/>
      <c r="IJ145" s="72"/>
      <c r="IK145" s="72"/>
      <c r="IL145" s="72"/>
      <c r="IM145" s="72"/>
      <c r="IN145" s="72"/>
      <c r="IO145" s="72"/>
      <c r="IP145" s="72"/>
      <c r="IQ145" s="72"/>
      <c r="IR145" s="72"/>
      <c r="IS145" s="72"/>
      <c r="IT145" s="72"/>
      <c r="IU145" s="72"/>
      <c r="IV145" s="72"/>
      <c r="IW145" s="72"/>
      <c r="IX145" s="72"/>
    </row>
    <row r="146" spans="1:258" x14ac:dyDescent="0.3">
      <c r="A146" s="109"/>
      <c r="B146" s="122" t="s">
        <v>2448</v>
      </c>
      <c r="C146" s="109"/>
      <c r="D146" s="109"/>
      <c r="E146" s="131">
        <f>ROUND((E141-E142)*E144,0)</f>
        <v>34097</v>
      </c>
      <c r="F146" s="131"/>
      <c r="G146" s="131">
        <f>ROUND((G141-G142)*G144,0)</f>
        <v>150322</v>
      </c>
      <c r="H146" s="135"/>
      <c r="I146" s="131">
        <f>ROUND((I141-I142)*I144,0)</f>
        <v>8657</v>
      </c>
      <c r="J146" s="135"/>
      <c r="K146" s="131">
        <f>ROUND((K141-K142)*K144,0)</f>
        <v>0</v>
      </c>
      <c r="L146" s="131"/>
      <c r="M146" s="131">
        <f>ROUND((M141-M142)*M144,0)</f>
        <v>0</v>
      </c>
      <c r="N146" s="131"/>
      <c r="O146" s="131">
        <f>ROUND((O141-O142)*O144,0)</f>
        <v>0</v>
      </c>
      <c r="P146" s="131"/>
      <c r="Q146" s="131">
        <f>ROUND((Q141-Q142)*Q144,0)</f>
        <v>0</v>
      </c>
      <c r="R146" s="131"/>
      <c r="S146" s="131">
        <f>ROUND((S141-S142)*S144,0)</f>
        <v>0</v>
      </c>
      <c r="T146" s="131"/>
      <c r="U146" s="131">
        <f>ROUND((U141-U142)*U144,0)</f>
        <v>0</v>
      </c>
      <c r="V146" s="131"/>
      <c r="W146" s="131">
        <f>ROUND((W141-W142)*W144,0)</f>
        <v>0</v>
      </c>
      <c r="X146" s="131"/>
      <c r="Y146" s="131">
        <f>ROUND((Y141-Y142)*Y144,0)</f>
        <v>0</v>
      </c>
      <c r="Z146" s="131"/>
      <c r="AA146" s="131">
        <f>ROUND((AA141-AA142)*AA144,0)</f>
        <v>0</v>
      </c>
      <c r="AB146" s="131"/>
      <c r="AC146" s="131">
        <f>ROUND((AC141-AC142)*AC144,0)</f>
        <v>0</v>
      </c>
      <c r="AD146" s="131"/>
      <c r="AE146" s="131">
        <f>ROUND((AE141-AE142)*AE144,0)</f>
        <v>0</v>
      </c>
      <c r="AF146" s="131"/>
      <c r="AG146" s="131">
        <f>ROUND((AG141-AG142)*AG144,0)</f>
        <v>0</v>
      </c>
      <c r="AH146" s="131"/>
      <c r="AI146" s="131">
        <f>ROUND((AI141-AI142)*AI144,0)</f>
        <v>0</v>
      </c>
      <c r="AJ146" s="131"/>
      <c r="AK146" s="131">
        <f>ROUND((AK141-AK142)*AK144,0)</f>
        <v>0</v>
      </c>
      <c r="AL146" s="109"/>
      <c r="AM146" s="131">
        <f>ROUND((AM141-AM142)*AM144,0)</f>
        <v>0</v>
      </c>
      <c r="AN146" s="109"/>
      <c r="AO146" s="131">
        <f>ROUND((AO141-AO142)*AO144,0)</f>
        <v>0</v>
      </c>
      <c r="AP146" s="109"/>
      <c r="AQ146" s="131">
        <f>ROUND((AQ141-AQ142)*AQ144,0)</f>
        <v>0</v>
      </c>
      <c r="AR146" s="109"/>
      <c r="AS146" s="131">
        <f>ROUND((AS141-AS142)*AS144,0)</f>
        <v>0</v>
      </c>
      <c r="AT146" s="109"/>
      <c r="AU146" s="131">
        <f>ROUND((AU141-AU142)*AU144,0)</f>
        <v>0</v>
      </c>
      <c r="AV146" s="109"/>
      <c r="AW146" s="131">
        <f>ROUND((AW141-AW142)*AW144,0)</f>
        <v>0</v>
      </c>
      <c r="AX146" s="109"/>
      <c r="AY146" s="131">
        <f>ROUND((AY141-AY142)*AY144,0)</f>
        <v>0</v>
      </c>
      <c r="AZ146" s="109"/>
      <c r="BA146" s="131">
        <f>ROUND((BA141-BA142)*BA144,0)</f>
        <v>0</v>
      </c>
      <c r="BB146" s="109"/>
      <c r="BC146" s="109"/>
      <c r="BD146" s="109"/>
      <c r="BE146" s="109"/>
      <c r="BF146" s="109"/>
      <c r="BG146" s="124"/>
      <c r="BH146" s="124"/>
      <c r="BI146" s="124"/>
      <c r="BJ146" s="109"/>
      <c r="BK146" s="109"/>
      <c r="BL146" s="109"/>
      <c r="BM146" s="109"/>
      <c r="BN146" s="109"/>
      <c r="BO146" s="109"/>
      <c r="BP146" s="109"/>
      <c r="BQ146" s="109"/>
      <c r="BR146" s="109"/>
      <c r="BS146" s="109"/>
      <c r="BT146" s="109"/>
      <c r="BU146" s="109"/>
      <c r="BV146" s="109"/>
      <c r="BW146" s="109"/>
      <c r="BX146" s="109"/>
      <c r="BY146" s="109"/>
      <c r="BZ146" s="109"/>
      <c r="CA146" s="109"/>
      <c r="CB146" s="109"/>
      <c r="CC146" s="109"/>
      <c r="CD146" s="109"/>
      <c r="CE146" s="109"/>
      <c r="CF146" s="109"/>
      <c r="CG146" s="109"/>
      <c r="CH146" s="109"/>
      <c r="CI146" s="109"/>
      <c r="CJ146" s="109"/>
      <c r="CK146" s="109"/>
      <c r="CL146" s="109"/>
      <c r="CM146" s="109"/>
      <c r="CN146" s="109"/>
      <c r="CO146" s="109"/>
      <c r="CP146" s="109"/>
      <c r="CQ146" s="109"/>
      <c r="CR146" s="109"/>
      <c r="CS146" s="109"/>
      <c r="CT146" s="109"/>
      <c r="CU146" s="109"/>
      <c r="CV146" s="109"/>
      <c r="CW146" s="109"/>
      <c r="CX146" s="109"/>
      <c r="CY146" s="109"/>
      <c r="CZ146" s="109"/>
      <c r="DA146" s="109"/>
      <c r="DB146" s="109"/>
      <c r="DC146" s="109"/>
      <c r="DD146" s="109"/>
      <c r="DE146" s="109"/>
      <c r="DF146" s="109"/>
      <c r="DG146" s="109"/>
      <c r="DH146" s="109"/>
      <c r="DI146" s="109"/>
      <c r="DJ146" s="109"/>
      <c r="DK146" s="109"/>
      <c r="DL146" s="109"/>
      <c r="DM146" s="109"/>
      <c r="DN146" s="109"/>
      <c r="DO146" s="109"/>
      <c r="DP146" s="109"/>
      <c r="DQ146" s="109"/>
      <c r="DR146" s="109"/>
      <c r="DS146" s="109"/>
      <c r="DT146" s="109"/>
      <c r="DU146" s="109"/>
      <c r="DV146" s="109"/>
      <c r="DW146" s="109"/>
      <c r="DX146" s="109"/>
      <c r="DY146" s="109"/>
      <c r="DZ146" s="109"/>
      <c r="EA146" s="109"/>
      <c r="EB146" s="109"/>
      <c r="EC146" s="109"/>
      <c r="ED146" s="109"/>
      <c r="EE146" s="109"/>
      <c r="EF146" s="109"/>
      <c r="EG146" s="109"/>
      <c r="EH146" s="109"/>
      <c r="EI146" s="109"/>
      <c r="EJ146" s="109"/>
      <c r="EK146" s="109"/>
      <c r="EL146" s="109"/>
      <c r="EM146" s="109"/>
      <c r="EN146" s="109"/>
      <c r="EO146" s="109"/>
      <c r="EP146" s="109"/>
      <c r="EQ146" s="109"/>
      <c r="ER146" s="109"/>
      <c r="ES146" s="109"/>
      <c r="ET146" s="109"/>
      <c r="EU146" s="109"/>
      <c r="EV146" s="109"/>
      <c r="EW146" s="109"/>
      <c r="EX146" s="109"/>
      <c r="EY146" s="109"/>
      <c r="EZ146" s="109"/>
      <c r="FA146" s="109"/>
      <c r="FB146" s="109"/>
      <c r="FC146" s="109"/>
      <c r="FD146" s="109"/>
      <c r="FE146" s="109"/>
      <c r="FF146" s="109"/>
      <c r="FG146" s="109"/>
      <c r="FH146" s="109"/>
      <c r="FI146" s="109"/>
      <c r="FJ146" s="109"/>
      <c r="FK146" s="109"/>
      <c r="FL146" s="109"/>
      <c r="FM146" s="109"/>
      <c r="FN146" s="109"/>
      <c r="FO146" s="109"/>
      <c r="FP146" s="109"/>
      <c r="FQ146" s="109"/>
      <c r="FR146" s="109"/>
      <c r="FS146" s="109"/>
      <c r="FT146" s="109"/>
      <c r="FU146" s="109"/>
      <c r="FV146" s="109"/>
      <c r="FW146" s="109"/>
      <c r="FX146" s="109"/>
      <c r="FY146" s="109"/>
      <c r="FZ146" s="109"/>
      <c r="GA146" s="109"/>
      <c r="GB146" s="109"/>
      <c r="GC146" s="109"/>
      <c r="GD146" s="109"/>
      <c r="GE146" s="109"/>
      <c r="GF146" s="109"/>
      <c r="GG146" s="109"/>
      <c r="GH146" s="109"/>
      <c r="GI146" s="109"/>
      <c r="GJ146" s="109"/>
      <c r="GK146" s="109"/>
      <c r="GL146" s="109"/>
      <c r="GM146" s="109"/>
      <c r="GN146" s="109"/>
      <c r="GO146" s="109"/>
      <c r="GP146" s="109"/>
      <c r="GQ146" s="109"/>
      <c r="GR146" s="109"/>
      <c r="GS146" s="109"/>
      <c r="GT146" s="109"/>
      <c r="GU146" s="109"/>
      <c r="GV146" s="109"/>
      <c r="GW146" s="109"/>
      <c r="GX146" s="109"/>
      <c r="GY146" s="109"/>
      <c r="GZ146" s="109"/>
      <c r="HA146" s="109"/>
      <c r="HB146" s="109"/>
      <c r="HC146" s="109"/>
      <c r="HD146" s="109"/>
      <c r="HE146" s="109"/>
      <c r="HF146" s="109"/>
      <c r="HG146" s="109"/>
      <c r="HH146" s="109"/>
      <c r="HI146" s="109"/>
      <c r="HJ146" s="109"/>
      <c r="HK146" s="109"/>
      <c r="HL146" s="109"/>
      <c r="HM146" s="109"/>
      <c r="HN146" s="109"/>
      <c r="HO146" s="109"/>
      <c r="HP146" s="109"/>
      <c r="HQ146" s="109"/>
      <c r="HR146" s="109"/>
      <c r="HS146" s="109"/>
      <c r="HT146" s="109"/>
      <c r="HU146" s="109"/>
      <c r="HV146" s="109"/>
      <c r="HW146" s="109"/>
      <c r="HX146" s="109"/>
      <c r="HY146" s="109"/>
      <c r="HZ146" s="109"/>
      <c r="IA146" s="109"/>
      <c r="IB146" s="109"/>
      <c r="IC146" s="109"/>
      <c r="ID146" s="109"/>
      <c r="IE146" s="109"/>
      <c r="IF146" s="109"/>
      <c r="IG146" s="109"/>
      <c r="IH146" s="109"/>
      <c r="II146" s="109"/>
      <c r="IJ146" s="109"/>
      <c r="IK146" s="109"/>
      <c r="IL146" s="109"/>
      <c r="IM146" s="109"/>
      <c r="IN146" s="109"/>
      <c r="IO146" s="109"/>
      <c r="IP146" s="109"/>
      <c r="IQ146" s="109"/>
      <c r="IR146" s="109"/>
      <c r="IS146" s="109"/>
      <c r="IT146" s="109"/>
      <c r="IU146" s="109"/>
      <c r="IV146" s="109"/>
      <c r="IW146" s="109"/>
      <c r="IX146" s="109"/>
    </row>
    <row r="147" spans="1:258" x14ac:dyDescent="0.3">
      <c r="A147" s="72"/>
      <c r="B147" s="85" t="s">
        <v>2449</v>
      </c>
      <c r="C147" s="72"/>
      <c r="D147" s="72"/>
      <c r="E147" s="74">
        <f>IF(E$114=$B140,E142,0)</f>
        <v>0</v>
      </c>
      <c r="F147" s="120"/>
      <c r="G147" s="74">
        <f>IF(G$114=$B140,G142,0)</f>
        <v>0</v>
      </c>
      <c r="I147" s="74">
        <f>IF(I$114=$B140,I142,0)</f>
        <v>98933</v>
      </c>
      <c r="K147" s="74">
        <f>IF(K$114=$B140,K142,0)</f>
        <v>0</v>
      </c>
      <c r="L147" s="120"/>
      <c r="M147" s="74">
        <f>IF(M$114=$B140,M142,0)</f>
        <v>0</v>
      </c>
      <c r="N147" s="120"/>
      <c r="O147" s="74">
        <f>IF(O$114=$B140,O142,0)</f>
        <v>0</v>
      </c>
      <c r="P147" s="120"/>
      <c r="Q147" s="74">
        <f>IF(Q$114=$B140,Q142,0)</f>
        <v>0</v>
      </c>
      <c r="R147" s="120"/>
      <c r="S147" s="74">
        <f>IF(S$114=$B140,S142,0)</f>
        <v>0</v>
      </c>
      <c r="T147" s="120"/>
      <c r="U147" s="74">
        <f>IF(U$114=$B140,U142,0)</f>
        <v>0</v>
      </c>
      <c r="V147" s="120"/>
      <c r="W147" s="74">
        <f>IF(W$114=$B140,W142,0)</f>
        <v>0</v>
      </c>
      <c r="X147" s="120"/>
      <c r="Y147" s="74">
        <f>IF(Y$114=$B140,Y142,0)</f>
        <v>0</v>
      </c>
      <c r="Z147" s="120"/>
      <c r="AA147" s="74">
        <f>IF(AA$114=$B140,AA142,0)</f>
        <v>0</v>
      </c>
      <c r="AB147" s="120"/>
      <c r="AC147" s="74">
        <f>IF(AC$114=$B140,AC142,0)</f>
        <v>0</v>
      </c>
      <c r="AD147" s="120"/>
      <c r="AE147" s="74">
        <f>IF(AE$114=$B140,AE142,0)</f>
        <v>0</v>
      </c>
      <c r="AF147" s="120"/>
      <c r="AG147" s="74">
        <f>IF(AG$114=$B140,AG142,0)</f>
        <v>0</v>
      </c>
      <c r="AH147" s="120"/>
      <c r="AI147" s="74">
        <f>IF(AI$114=$B140,AI142,0)</f>
        <v>0</v>
      </c>
      <c r="AJ147" s="72"/>
      <c r="AK147" s="74">
        <f>IF(AK$114=$B140,AK142,0)</f>
        <v>0</v>
      </c>
      <c r="AL147" s="72"/>
      <c r="AM147" s="74">
        <f>IF(AM$114=$B140,AM142,0)</f>
        <v>0</v>
      </c>
      <c r="AN147" s="72"/>
      <c r="AO147" s="74">
        <f>IF(AO$114=$B140,AO142,0)</f>
        <v>0</v>
      </c>
      <c r="AP147" s="72"/>
      <c r="AQ147" s="74">
        <f>IF(AQ$114=$B140,AQ142,0)</f>
        <v>0</v>
      </c>
      <c r="AR147" s="72"/>
      <c r="AS147" s="74">
        <f>IF(AS$114=$B140,AS142,0)</f>
        <v>0</v>
      </c>
      <c r="AT147" s="72"/>
      <c r="AU147" s="74">
        <f>IF(AU$114=$B140,AU142,0)</f>
        <v>0</v>
      </c>
      <c r="AV147" s="72"/>
      <c r="AW147" s="74">
        <f>IF(AW$114=$B140,AW142,0)</f>
        <v>0</v>
      </c>
      <c r="AX147" s="72"/>
      <c r="AY147" s="74">
        <f>IF(AY$114=$B140,AY142,0)</f>
        <v>0</v>
      </c>
      <c r="AZ147" s="72"/>
      <c r="BA147" s="74">
        <f>IF(BA$114=$B140,BA142,0)</f>
        <v>0</v>
      </c>
      <c r="BB147" s="72"/>
      <c r="BC147" s="72"/>
      <c r="BD147" s="72"/>
      <c r="BE147" s="72"/>
      <c r="BF147" s="72"/>
    </row>
    <row r="148" spans="1:258" ht="13.5" thickBot="1" x14ac:dyDescent="0.35">
      <c r="A148" s="72"/>
      <c r="B148" s="85" t="str">
        <f>"Total Tax Depreciation  -  "&amp;B140</f>
        <v>Total Tax Depreciation  -  2003</v>
      </c>
      <c r="C148" s="72"/>
      <c r="D148" s="72"/>
      <c r="E148" s="126">
        <f>E146+E147</f>
        <v>34097</v>
      </c>
      <c r="F148" s="120"/>
      <c r="G148" s="126">
        <f>G146+G147</f>
        <v>150322</v>
      </c>
      <c r="I148" s="126">
        <f>I146+I147</f>
        <v>107590</v>
      </c>
      <c r="K148" s="126">
        <f>K146+K147</f>
        <v>0</v>
      </c>
      <c r="L148" s="120"/>
      <c r="M148" s="126">
        <f>M146+M147</f>
        <v>0</v>
      </c>
      <c r="N148" s="120"/>
      <c r="O148" s="126">
        <f>O146+O147</f>
        <v>0</v>
      </c>
      <c r="P148" s="120"/>
      <c r="Q148" s="126">
        <f>Q146+Q147</f>
        <v>0</v>
      </c>
      <c r="R148" s="120"/>
      <c r="S148" s="126">
        <f>S146+S147</f>
        <v>0</v>
      </c>
      <c r="T148" s="120"/>
      <c r="U148" s="126">
        <f>U146+U147</f>
        <v>0</v>
      </c>
      <c r="V148" s="120"/>
      <c r="W148" s="126">
        <f>W146+W147</f>
        <v>0</v>
      </c>
      <c r="X148" s="120"/>
      <c r="Y148" s="126">
        <f>Y146+Y147</f>
        <v>0</v>
      </c>
      <c r="Z148" s="120"/>
      <c r="AA148" s="126">
        <f>AA146+AA147</f>
        <v>0</v>
      </c>
      <c r="AB148" s="120"/>
      <c r="AC148" s="126">
        <f>AC146+AC147</f>
        <v>0</v>
      </c>
      <c r="AD148" s="120"/>
      <c r="AE148" s="126">
        <f>AE146+AE147</f>
        <v>0</v>
      </c>
      <c r="AF148" s="120"/>
      <c r="AG148" s="126">
        <f>AG146+AG147</f>
        <v>0</v>
      </c>
      <c r="AH148" s="120"/>
      <c r="AI148" s="126">
        <f>AI146+AI147</f>
        <v>0</v>
      </c>
      <c r="AJ148" s="72"/>
      <c r="AK148" s="126">
        <f>AK146+AK147</f>
        <v>0</v>
      </c>
      <c r="AL148" s="72"/>
      <c r="AM148" s="126">
        <f>AM146+AM147</f>
        <v>0</v>
      </c>
      <c r="AN148" s="72"/>
      <c r="AO148" s="126">
        <f>AO146+AO147</f>
        <v>0</v>
      </c>
      <c r="AP148" s="72"/>
      <c r="AQ148" s="126">
        <f>AQ146+AQ147</f>
        <v>0</v>
      </c>
      <c r="AR148" s="72"/>
      <c r="AS148" s="126">
        <f>AS146+AS147</f>
        <v>0</v>
      </c>
      <c r="AT148" s="72"/>
      <c r="AU148" s="126">
        <f>AU146+AU147</f>
        <v>0</v>
      </c>
      <c r="AV148" s="72"/>
      <c r="AW148" s="126">
        <f>AW146+AW147</f>
        <v>0</v>
      </c>
      <c r="AX148" s="72"/>
      <c r="AY148" s="126">
        <f>AY146+AY147</f>
        <v>0</v>
      </c>
      <c r="AZ148" s="72"/>
      <c r="BA148" s="126">
        <f>BA146+BA147</f>
        <v>0</v>
      </c>
      <c r="BB148" s="72"/>
      <c r="BC148" s="72"/>
      <c r="BD148" s="72"/>
      <c r="BE148" s="72"/>
      <c r="BF148" s="72"/>
      <c r="BG148" s="103"/>
    </row>
    <row r="149" spans="1:258" ht="13.5" thickTop="1" x14ac:dyDescent="0.3">
      <c r="A149" s="72"/>
      <c r="B149" s="72"/>
      <c r="C149" s="72"/>
      <c r="D149" s="72"/>
      <c r="E149" s="125"/>
      <c r="F149" s="120"/>
      <c r="G149" s="125"/>
      <c r="I149" s="125"/>
      <c r="K149" s="120"/>
      <c r="L149" s="120"/>
      <c r="M149" s="120"/>
      <c r="N149" s="120"/>
      <c r="O149" s="120"/>
      <c r="P149" s="120"/>
      <c r="Q149" s="120"/>
      <c r="R149" s="120"/>
      <c r="S149" s="120"/>
      <c r="T149" s="120"/>
      <c r="U149" s="120"/>
      <c r="V149" s="120"/>
      <c r="W149" s="120"/>
      <c r="X149" s="120"/>
      <c r="Y149" s="120"/>
      <c r="Z149" s="120"/>
      <c r="AA149" s="120"/>
      <c r="AB149" s="120"/>
      <c r="AC149" s="120"/>
      <c r="AD149" s="120"/>
      <c r="AE149" s="120"/>
      <c r="AF149" s="120"/>
      <c r="AG149" s="120"/>
      <c r="AH149" s="120"/>
      <c r="AI149" s="120"/>
      <c r="AJ149" s="72"/>
      <c r="AK149" s="120"/>
      <c r="AL149" s="72"/>
      <c r="AM149" s="120"/>
      <c r="AN149" s="72"/>
      <c r="AO149" s="120"/>
      <c r="AP149" s="72"/>
      <c r="AQ149" s="120"/>
      <c r="AR149" s="72"/>
      <c r="AS149" s="120"/>
      <c r="AT149" s="72"/>
      <c r="AU149" s="120"/>
      <c r="AV149" s="72"/>
      <c r="AW149" s="120"/>
      <c r="AX149" s="72"/>
      <c r="AY149" s="120"/>
      <c r="AZ149" s="72"/>
      <c r="BA149" s="120"/>
      <c r="BB149" s="72"/>
      <c r="BC149" s="72"/>
      <c r="BD149" s="72"/>
      <c r="BE149" s="72"/>
      <c r="BF149" s="72"/>
    </row>
    <row r="150" spans="1:258" x14ac:dyDescent="0.3">
      <c r="A150" s="72"/>
      <c r="B150" s="72"/>
      <c r="C150" s="72"/>
      <c r="D150" s="72"/>
      <c r="E150" s="120"/>
      <c r="F150" s="120"/>
      <c r="G150" s="120"/>
      <c r="I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72"/>
      <c r="AK150" s="120"/>
      <c r="AL150" s="72"/>
      <c r="AM150" s="120"/>
      <c r="AN150" s="72"/>
      <c r="AO150" s="120"/>
      <c r="AP150" s="72"/>
      <c r="AQ150" s="120"/>
      <c r="AR150" s="72"/>
      <c r="AS150" s="120"/>
      <c r="AT150" s="72"/>
      <c r="AU150" s="120"/>
      <c r="AV150" s="72"/>
      <c r="AW150" s="120"/>
      <c r="AX150" s="72"/>
      <c r="AY150" s="120"/>
      <c r="AZ150" s="72"/>
      <c r="BA150" s="120"/>
      <c r="BB150" s="72"/>
      <c r="BC150" s="72"/>
      <c r="BD150" s="72"/>
      <c r="BE150" s="72"/>
      <c r="BF150" s="72"/>
    </row>
    <row r="151" spans="1:258" x14ac:dyDescent="0.3">
      <c r="A151" s="72"/>
      <c r="B151" s="119">
        <v>2004</v>
      </c>
      <c r="C151" s="72"/>
      <c r="D151" s="72"/>
      <c r="E151" s="120"/>
      <c r="F151" s="120"/>
      <c r="G151" s="120"/>
      <c r="I151" s="120"/>
      <c r="K151" s="120"/>
      <c r="L151" s="120"/>
      <c r="M151" s="120"/>
      <c r="N151" s="120"/>
      <c r="O151" s="120"/>
      <c r="P151" s="120"/>
      <c r="Q151" s="120"/>
      <c r="R151" s="120"/>
      <c r="S151" s="120"/>
      <c r="T151" s="120"/>
      <c r="U151" s="120"/>
      <c r="V151" s="120"/>
      <c r="W151" s="120"/>
      <c r="X151" s="120"/>
      <c r="Y151" s="120"/>
      <c r="Z151" s="120"/>
      <c r="AA151" s="120"/>
      <c r="AB151" s="120"/>
      <c r="AC151" s="120"/>
      <c r="AD151" s="120"/>
      <c r="AE151" s="120"/>
      <c r="AF151" s="120"/>
      <c r="AG151" s="120"/>
      <c r="AH151" s="120"/>
      <c r="AI151" s="120"/>
      <c r="AJ151" s="72"/>
      <c r="AK151" s="120"/>
      <c r="AL151" s="72"/>
      <c r="AM151" s="120"/>
      <c r="AN151" s="72"/>
      <c r="AO151" s="120"/>
      <c r="AP151" s="72"/>
      <c r="AQ151" s="120"/>
      <c r="AR151" s="72"/>
      <c r="AS151" s="120"/>
      <c r="AT151" s="72"/>
      <c r="AU151" s="120"/>
      <c r="AV151" s="72"/>
      <c r="AW151" s="120"/>
      <c r="AX151" s="72"/>
      <c r="AY151" s="120"/>
      <c r="AZ151" s="72"/>
      <c r="BA151" s="120"/>
      <c r="BB151" s="72"/>
      <c r="BC151" s="72"/>
      <c r="BD151" s="72"/>
      <c r="BE151" s="72"/>
      <c r="BF151" s="72"/>
    </row>
    <row r="152" spans="1:258" x14ac:dyDescent="0.3">
      <c r="A152" s="72"/>
      <c r="B152" s="85" t="s">
        <v>2408</v>
      </c>
      <c r="C152" s="72"/>
      <c r="D152" s="72"/>
      <c r="E152" s="120">
        <f>IF(E$114&lt;=$B151,E$24,0)</f>
        <v>510665.11</v>
      </c>
      <c r="F152" s="120"/>
      <c r="G152" s="120">
        <f>IF(G$114&lt;=$B151,G$24,0)</f>
        <v>2082311.7650000001</v>
      </c>
      <c r="I152" s="120">
        <f>IF(I$114&lt;=$B151,I$24,0)</f>
        <v>329777.47000000003</v>
      </c>
      <c r="K152" s="120">
        <f>IF(K$114&lt;=$B151,K$24,0)</f>
        <v>620501.30999999971</v>
      </c>
      <c r="L152" s="120"/>
      <c r="M152" s="120">
        <f>IF(M$114&lt;=$B151,M$24,0)</f>
        <v>0</v>
      </c>
      <c r="N152" s="120"/>
      <c r="O152" s="120">
        <f>IF(O$114&lt;=$B151,O$24,0)</f>
        <v>0</v>
      </c>
      <c r="P152" s="120"/>
      <c r="Q152" s="120">
        <f>IF(Q$114&lt;=$B151,Q$24,0)</f>
        <v>0</v>
      </c>
      <c r="R152" s="120"/>
      <c r="S152" s="120">
        <f>IF(S$114&lt;=$B151,S$24,0)</f>
        <v>0</v>
      </c>
      <c r="T152" s="120"/>
      <c r="U152" s="120">
        <f>IF(U$114&lt;=$B151,U$24,0)</f>
        <v>0</v>
      </c>
      <c r="V152" s="120"/>
      <c r="W152" s="120">
        <f>IF(W$114&lt;=$B151,W$24,0)</f>
        <v>0</v>
      </c>
      <c r="X152" s="120"/>
      <c r="Y152" s="120">
        <f>IF(Y$114&lt;=$B151,Y$24,0)</f>
        <v>0</v>
      </c>
      <c r="Z152" s="120"/>
      <c r="AA152" s="120">
        <f>IF(AA$114&lt;=$B151,AA$24,0)</f>
        <v>0</v>
      </c>
      <c r="AB152" s="120"/>
      <c r="AC152" s="120">
        <f>IF(AC$114&lt;=$B151,AC$24,0)</f>
        <v>0</v>
      </c>
      <c r="AD152" s="120"/>
      <c r="AE152" s="120">
        <f>IF(AE$114&lt;=$B151,AE$24,0)</f>
        <v>0</v>
      </c>
      <c r="AF152" s="120"/>
      <c r="AG152" s="120">
        <f>IF(AG$114&lt;=$B151,AG$24,0)</f>
        <v>0</v>
      </c>
      <c r="AH152" s="120"/>
      <c r="AI152" s="120">
        <f>IF(AI$114&lt;=$B151,AI$24,0)</f>
        <v>0</v>
      </c>
      <c r="AJ152" s="72"/>
      <c r="AK152" s="120">
        <f>IF(AK$114&lt;=$B151,AK$24,0)</f>
        <v>0</v>
      </c>
      <c r="AL152" s="72"/>
      <c r="AM152" s="120">
        <f>IF(AM$114&lt;=$B151,AM$24,0)</f>
        <v>0</v>
      </c>
      <c r="AN152" s="72"/>
      <c r="AO152" s="120">
        <f>IF(AO$114&lt;=$B151,AO$24,0)</f>
        <v>0</v>
      </c>
      <c r="AP152" s="72"/>
      <c r="AQ152" s="120">
        <f>IF(AQ$114&lt;=$B151,AQ$24,0)</f>
        <v>0</v>
      </c>
      <c r="AR152" s="72"/>
      <c r="AS152" s="120">
        <f>IF(AS$114&lt;=$B151,AS$24,0)</f>
        <v>0</v>
      </c>
      <c r="AT152" s="72"/>
      <c r="AU152" s="120">
        <f>IF(AU$114&lt;=$B151,AU$24,0)</f>
        <v>0</v>
      </c>
      <c r="AV152" s="72"/>
      <c r="AW152" s="120">
        <f>IF(AW$114&lt;=$B151,AW$24,0)</f>
        <v>0</v>
      </c>
      <c r="AX152" s="72"/>
      <c r="AY152" s="120">
        <f>IF(AY$114&lt;=$B151,AY$24,0)</f>
        <v>0</v>
      </c>
      <c r="AZ152" s="72"/>
      <c r="BA152" s="120">
        <f>IF(BA$114&lt;=$B151,BA$24,0)</f>
        <v>0</v>
      </c>
      <c r="BB152" s="72"/>
      <c r="BC152" s="72"/>
      <c r="BD152" s="72"/>
      <c r="BE152" s="72"/>
      <c r="BF152" s="72"/>
    </row>
    <row r="153" spans="1:258" x14ac:dyDescent="0.3">
      <c r="A153" s="72"/>
      <c r="B153" s="85" t="s">
        <v>2445</v>
      </c>
      <c r="C153" s="72"/>
      <c r="D153" s="72"/>
      <c r="E153" s="121">
        <f>ROUND(E152*E$12,0)</f>
        <v>0</v>
      </c>
      <c r="F153" s="120"/>
      <c r="G153" s="121">
        <f>ROUND(G152*G$12,0)</f>
        <v>0</v>
      </c>
      <c r="I153" s="121">
        <f>ROUND(I152*I$12,0)</f>
        <v>98933</v>
      </c>
      <c r="K153" s="121">
        <f>ROUND(K152*K$12,0)</f>
        <v>186150</v>
      </c>
      <c r="L153" s="120"/>
      <c r="M153" s="121">
        <f>ROUND(M152*M$12,0)</f>
        <v>0</v>
      </c>
      <c r="N153" s="120"/>
      <c r="O153" s="121">
        <f>ROUND(O152*O$12,0)</f>
        <v>0</v>
      </c>
      <c r="P153" s="120"/>
      <c r="Q153" s="121">
        <f>ROUND(Q152*Q$12,0)</f>
        <v>0</v>
      </c>
      <c r="R153" s="120"/>
      <c r="S153" s="121">
        <f>ROUND(S152*S$12,0)</f>
        <v>0</v>
      </c>
      <c r="T153" s="120"/>
      <c r="U153" s="121">
        <f>ROUND(U152*U$12,0)</f>
        <v>0</v>
      </c>
      <c r="V153" s="120"/>
      <c r="W153" s="121">
        <f>ROUND(W152*W$12,0)</f>
        <v>0</v>
      </c>
      <c r="X153" s="120"/>
      <c r="Y153" s="121">
        <f>ROUND(Y152*Y$12,0)</f>
        <v>0</v>
      </c>
      <c r="Z153" s="120"/>
      <c r="AA153" s="121">
        <f>ROUND(AA152*AA$12,0)</f>
        <v>0</v>
      </c>
      <c r="AB153" s="120"/>
      <c r="AC153" s="121">
        <f>ROUND(AC152*AC$12,0)</f>
        <v>0</v>
      </c>
      <c r="AD153" s="120"/>
      <c r="AE153" s="121">
        <f>ROUND(AE152*AE$12,0)</f>
        <v>0</v>
      </c>
      <c r="AF153" s="120"/>
      <c r="AG153" s="121">
        <f>ROUND(AG152*AG$12,0)</f>
        <v>0</v>
      </c>
      <c r="AH153" s="120"/>
      <c r="AI153" s="121">
        <f>ROUND(AI152*AI$12,0)</f>
        <v>0</v>
      </c>
      <c r="AJ153" s="72"/>
      <c r="AK153" s="121">
        <f>ROUND(AK152*AK$12,0)</f>
        <v>0</v>
      </c>
      <c r="AL153" s="72"/>
      <c r="AM153" s="121">
        <f>ROUND(AM152*AM$12,0)</f>
        <v>0</v>
      </c>
      <c r="AN153" s="72"/>
      <c r="AO153" s="121">
        <f>ROUND(AO152*AO$12,0)</f>
        <v>0</v>
      </c>
      <c r="AP153" s="72"/>
      <c r="AQ153" s="121">
        <f>ROUND(AQ152*AQ$12,0)</f>
        <v>0</v>
      </c>
      <c r="AR153" s="72"/>
      <c r="AS153" s="121">
        <f>ROUND(AS152*AS$12,0)</f>
        <v>0</v>
      </c>
      <c r="AT153" s="72"/>
      <c r="AU153" s="121">
        <f>ROUND(AU152*AU$12,0)</f>
        <v>0</v>
      </c>
      <c r="AV153" s="72"/>
      <c r="AW153" s="121">
        <f>ROUND(AW152*AW$12,0)</f>
        <v>0</v>
      </c>
      <c r="AX153" s="72"/>
      <c r="AY153" s="121">
        <f>ROUND(AY152*AY$12,0)</f>
        <v>0</v>
      </c>
      <c r="AZ153" s="72"/>
      <c r="BA153" s="121">
        <f>ROUND(BA152*BA$12,0)</f>
        <v>0</v>
      </c>
      <c r="BB153" s="72"/>
      <c r="BC153" s="72"/>
      <c r="BD153" s="72"/>
      <c r="BE153" s="72"/>
      <c r="BF153" s="72"/>
    </row>
    <row r="154" spans="1:258" x14ac:dyDescent="0.3">
      <c r="A154" s="72"/>
      <c r="B154" s="85" t="s">
        <v>2446</v>
      </c>
      <c r="C154" s="72"/>
      <c r="D154" s="72"/>
      <c r="E154" s="120">
        <f>E152-E153</f>
        <v>510665.11</v>
      </c>
      <c r="F154" s="120"/>
      <c r="G154" s="120">
        <f>G152-G153</f>
        <v>2082311.7650000001</v>
      </c>
      <c r="I154" s="120">
        <f>I152-I153</f>
        <v>230844.47000000003</v>
      </c>
      <c r="K154" s="120">
        <f>K152-K153</f>
        <v>434351.30999999971</v>
      </c>
      <c r="L154" s="120"/>
      <c r="M154" s="120">
        <f>M152-M153</f>
        <v>0</v>
      </c>
      <c r="N154" s="120"/>
      <c r="O154" s="120">
        <f>O152-O153</f>
        <v>0</v>
      </c>
      <c r="P154" s="120"/>
      <c r="Q154" s="120">
        <f>Q152-Q153</f>
        <v>0</v>
      </c>
      <c r="R154" s="120"/>
      <c r="S154" s="120">
        <f>S152-S153</f>
        <v>0</v>
      </c>
      <c r="T154" s="120"/>
      <c r="U154" s="120">
        <f>U152-U153</f>
        <v>0</v>
      </c>
      <c r="V154" s="120"/>
      <c r="W154" s="120">
        <f>W152-W153</f>
        <v>0</v>
      </c>
      <c r="X154" s="120"/>
      <c r="Y154" s="120">
        <f>Y152-Y153</f>
        <v>0</v>
      </c>
      <c r="Z154" s="120"/>
      <c r="AA154" s="120">
        <f>AA152-AA153</f>
        <v>0</v>
      </c>
      <c r="AB154" s="120"/>
      <c r="AC154" s="120">
        <f>AC152-AC153</f>
        <v>0</v>
      </c>
      <c r="AD154" s="120"/>
      <c r="AE154" s="120">
        <f>AE152-AE153</f>
        <v>0</v>
      </c>
      <c r="AF154" s="120"/>
      <c r="AG154" s="120">
        <f>AG152-AG153</f>
        <v>0</v>
      </c>
      <c r="AH154" s="120"/>
      <c r="AI154" s="120">
        <f>AI152-AI153</f>
        <v>0</v>
      </c>
      <c r="AJ154" s="72"/>
      <c r="AK154" s="120">
        <f>AK152-AK153</f>
        <v>0</v>
      </c>
      <c r="AL154" s="72"/>
      <c r="AM154" s="120">
        <f>AM152-AM153</f>
        <v>0</v>
      </c>
      <c r="AN154" s="72"/>
      <c r="AO154" s="120">
        <f>AO152-AO153</f>
        <v>0</v>
      </c>
      <c r="AP154" s="72"/>
      <c r="AQ154" s="120">
        <f>AQ152-AQ153</f>
        <v>0</v>
      </c>
      <c r="AR154" s="72"/>
      <c r="AS154" s="120">
        <f>AS152-AS153</f>
        <v>0</v>
      </c>
      <c r="AT154" s="72"/>
      <c r="AU154" s="120">
        <f>AU152-AU153</f>
        <v>0</v>
      </c>
      <c r="AV154" s="72"/>
      <c r="AW154" s="120">
        <f>AW152-AW153</f>
        <v>0</v>
      </c>
      <c r="AX154" s="72"/>
      <c r="AY154" s="120">
        <f>AY152-AY153</f>
        <v>0</v>
      </c>
      <c r="AZ154" s="72"/>
      <c r="BA154" s="120">
        <f>BA152-BA153</f>
        <v>0</v>
      </c>
      <c r="BB154" s="72"/>
      <c r="BC154" s="72"/>
      <c r="BD154" s="72"/>
      <c r="BE154" s="72"/>
      <c r="BF154" s="72"/>
    </row>
    <row r="155" spans="1:258" x14ac:dyDescent="0.3">
      <c r="A155" s="72"/>
      <c r="B155" s="85" t="s">
        <v>2447</v>
      </c>
      <c r="C155" s="72"/>
      <c r="D155" s="72"/>
      <c r="E155" s="132">
        <f>IF($B151-E$8&lt;0,0,LOOKUP($B151-(E$8-1),$C$396:$C$417,$E$396:$E$417))</f>
        <v>6.1769999999999999E-2</v>
      </c>
      <c r="F155" s="133"/>
      <c r="G155" s="132">
        <f>IF($B151-G$8&lt;0,0,LOOKUP($B151-(G$8-1),$C$396:$C$417,$E$396:$E$417))</f>
        <v>6.6769999999999996E-2</v>
      </c>
      <c r="H155" s="134"/>
      <c r="I155" s="132">
        <f>IF($B151-I$8&lt;0,0,LOOKUP($B151-(I$8-1),$C$396:$C$417,$E$396:$E$417))</f>
        <v>7.2190000000000004E-2</v>
      </c>
      <c r="J155" s="134"/>
      <c r="K155" s="132">
        <f>IF($B151-K$8&lt;0,0,LOOKUP($B151-(K$8-1),$C$396:$C$417,$E$396:$E$417))</f>
        <v>3.7499999999999999E-2</v>
      </c>
      <c r="L155" s="134"/>
      <c r="M155" s="132">
        <f>IF($B151-M$8&lt;0,0,LOOKUP($B151-(M$8-1),$C$396:$C$417,$E$396:$E$417))</f>
        <v>0</v>
      </c>
      <c r="N155" s="133"/>
      <c r="O155" s="132">
        <f>IF($B151-O$8&lt;0,0,LOOKUP($B151-(O$8-1),$C$396:$C$417,$E$396:$E$417))</f>
        <v>0</v>
      </c>
      <c r="P155" s="134"/>
      <c r="Q155" s="132">
        <f>IF($B151-Q$8&lt;0,0,LOOKUP($B151-(Q$8-1),$C$396:$C$417,$E$396:$E$417))</f>
        <v>0</v>
      </c>
      <c r="R155" s="134"/>
      <c r="S155" s="132">
        <f>IF($B151-S$8&lt;0,0,LOOKUP($B151-(S$8-1),$C$396:$C$417,$E$396:$E$417))</f>
        <v>0</v>
      </c>
      <c r="T155" s="134"/>
      <c r="U155" s="132">
        <f>IF($B151-U$8&lt;0,0,LOOKUP($B151-(U$8-1),$C$396:$C$417,$E$396:$E$417))</f>
        <v>0</v>
      </c>
      <c r="V155" s="134"/>
      <c r="W155" s="132">
        <f>IF($B151-W$8&lt;0,0,LOOKUP($B151-(W$8-1),$C$396:$C$417,$E$396:$E$417))</f>
        <v>0</v>
      </c>
      <c r="X155" s="133"/>
      <c r="Y155" s="132">
        <f>IF($B151-Y$8&lt;0,0,LOOKUP($B151-(Y$8-1),$C$396:$C$417,$E$396:$E$417))</f>
        <v>0</v>
      </c>
      <c r="Z155" s="134"/>
      <c r="AA155" s="132">
        <f>IF($B151-AA$8&lt;0,0,LOOKUP($B151-(AA$8-1),$C$396:$C$417,$E$396:$E$417))</f>
        <v>0</v>
      </c>
      <c r="AB155" s="134"/>
      <c r="AC155" s="132">
        <f>IF($B151-AC$8&lt;0,0,LOOKUP($B151-(AC$8-1),$C$396:$C$417,$E$396:$E$417))</f>
        <v>0</v>
      </c>
      <c r="AD155" s="134"/>
      <c r="AE155" s="132">
        <f>IF($B151-AE$8&lt;0,0,LOOKUP($B151-(AE$8-1),$C$396:$C$417,$E$396:$E$417))</f>
        <v>0</v>
      </c>
      <c r="AF155" s="134"/>
      <c r="AG155" s="132">
        <f>IF($B151-AG$8&lt;0,0,LOOKUP($B151-(AG$8-1),$C$396:$C$417,$E$396:$E$417))</f>
        <v>0</v>
      </c>
      <c r="AH155" s="133"/>
      <c r="AI155" s="132">
        <f>IF($B151-AI$8&lt;0,0,LOOKUP($B151-(AI$8-1),$C$396:$C$417,$E$396:$E$417))</f>
        <v>0</v>
      </c>
      <c r="AJ155" s="133"/>
      <c r="AK155" s="132">
        <f>IF($B151-AK$8&lt;0,0,LOOKUP($B151-(AK$8-1),$C$396:$C$417,$E$396:$E$417))</f>
        <v>0</v>
      </c>
      <c r="AL155" s="72"/>
      <c r="AM155" s="132">
        <f>IF($B151-AM$8&lt;0,0,LOOKUP($B151-(AM$8-1),$C$396:$C$417,$E$396:$E$417))</f>
        <v>0</v>
      </c>
      <c r="AN155" s="72"/>
      <c r="AO155" s="132">
        <f>IF($B151-AO$8&lt;0,0,LOOKUP($B151-(AO$8-1),$C$396:$C$417,$E$396:$E$417))</f>
        <v>0</v>
      </c>
      <c r="AP155" s="72"/>
      <c r="AQ155" s="132">
        <f>IF($B151-AQ$8&lt;0,0,LOOKUP($B151-(AQ$8-1),$C$396:$C$417,$E$396:$E$417))</f>
        <v>0</v>
      </c>
      <c r="AR155" s="72"/>
      <c r="AS155" s="132">
        <f>IF($B151-AS$8&lt;0,0,LOOKUP($B151-(AS$8-1),$C$396:$C$417,$E$396:$E$417))</f>
        <v>0</v>
      </c>
      <c r="AT155" s="72"/>
      <c r="AU155" s="132">
        <f>IF($B151-AU$8&lt;0,0,LOOKUP($B151-(AU$8-1),$C$396:$C$417,$E$396:$E$417))</f>
        <v>0</v>
      </c>
      <c r="AV155" s="72"/>
      <c r="AW155" s="132">
        <f>IF($B151-AW$8&lt;0,0,LOOKUP($B151-(AW$8-1),$C$396:$C$417,$E$396:$E$417))</f>
        <v>0</v>
      </c>
      <c r="AX155" s="72"/>
      <c r="AY155" s="132">
        <f>IF($B151-AY$8&lt;0,0,LOOKUP($B151-(AY$8-1),$C$396:$C$417,$E$396:$E$417))</f>
        <v>0</v>
      </c>
      <c r="AZ155" s="72"/>
      <c r="BA155" s="132">
        <f>IF($B151-BA$8&lt;0,0,LOOKUP($B151-(BA$8-1),$C$396:$C$417,$E$396:$E$417))</f>
        <v>0</v>
      </c>
      <c r="BB155" s="72"/>
      <c r="BC155" s="72"/>
      <c r="BD155" s="72"/>
      <c r="BE155" s="72"/>
      <c r="BF155" s="72"/>
    </row>
    <row r="156" spans="1:258" s="109" customFormat="1" x14ac:dyDescent="0.3">
      <c r="A156" s="72"/>
      <c r="B156" s="72"/>
      <c r="C156" s="72"/>
      <c r="D156" s="72"/>
      <c r="E156" s="125"/>
      <c r="F156" s="120"/>
      <c r="G156" s="125"/>
      <c r="H156" s="74"/>
      <c r="I156" s="125"/>
      <c r="J156" s="74"/>
      <c r="K156" s="125"/>
      <c r="L156" s="120"/>
      <c r="M156" s="125"/>
      <c r="N156" s="120"/>
      <c r="O156" s="125"/>
      <c r="P156" s="120"/>
      <c r="Q156" s="125"/>
      <c r="R156" s="120"/>
      <c r="S156" s="125"/>
      <c r="T156" s="120"/>
      <c r="U156" s="125"/>
      <c r="V156" s="120"/>
      <c r="W156" s="125"/>
      <c r="X156" s="120"/>
      <c r="Y156" s="125"/>
      <c r="Z156" s="120"/>
      <c r="AA156" s="125"/>
      <c r="AB156" s="120"/>
      <c r="AC156" s="125"/>
      <c r="AD156" s="120"/>
      <c r="AE156" s="125"/>
      <c r="AF156" s="120"/>
      <c r="AG156" s="125"/>
      <c r="AH156" s="120"/>
      <c r="AI156" s="125"/>
      <c r="AJ156" s="72"/>
      <c r="AK156" s="125"/>
      <c r="AL156" s="72"/>
      <c r="AM156" s="125"/>
      <c r="AN156" s="72"/>
      <c r="AO156" s="125"/>
      <c r="AP156" s="72"/>
      <c r="AQ156" s="125"/>
      <c r="AR156" s="72"/>
      <c r="AS156" s="125"/>
      <c r="AT156" s="72"/>
      <c r="AU156" s="125"/>
      <c r="AV156" s="72"/>
      <c r="AW156" s="125"/>
      <c r="AX156" s="72"/>
      <c r="AY156" s="125"/>
      <c r="AZ156" s="72"/>
      <c r="BA156" s="125"/>
      <c r="BB156" s="72"/>
      <c r="BC156" s="72"/>
      <c r="BD156" s="72"/>
      <c r="BE156" s="72"/>
      <c r="BF156" s="72"/>
      <c r="BG156" s="74"/>
      <c r="BH156" s="74"/>
      <c r="BI156" s="74"/>
      <c r="BJ156" s="72"/>
      <c r="BK156" s="72"/>
      <c r="BL156" s="72"/>
      <c r="BM156" s="72"/>
      <c r="BN156" s="72"/>
      <c r="BO156" s="72"/>
      <c r="BP156" s="72"/>
      <c r="BQ156" s="72"/>
      <c r="BR156" s="72"/>
      <c r="BS156" s="72"/>
      <c r="BT156" s="72"/>
      <c r="BU156" s="72"/>
      <c r="BV156" s="72"/>
      <c r="BW156" s="72"/>
      <c r="BX156" s="72"/>
      <c r="BY156" s="72"/>
      <c r="BZ156" s="72"/>
      <c r="CA156" s="72"/>
      <c r="CB156" s="72"/>
      <c r="CC156" s="72"/>
      <c r="CD156" s="72"/>
      <c r="CE156" s="72"/>
      <c r="CF156" s="72"/>
      <c r="CG156" s="72"/>
      <c r="CH156" s="72"/>
      <c r="CI156" s="72"/>
      <c r="CJ156" s="72"/>
      <c r="CK156" s="72"/>
      <c r="CL156" s="72"/>
      <c r="CM156" s="72"/>
      <c r="CN156" s="72"/>
      <c r="CO156" s="72"/>
      <c r="CP156" s="72"/>
      <c r="CQ156" s="72"/>
      <c r="CR156" s="72"/>
      <c r="CS156" s="72"/>
      <c r="CT156" s="72"/>
      <c r="CU156" s="72"/>
      <c r="CV156" s="72"/>
      <c r="CW156" s="72"/>
      <c r="CX156" s="72"/>
      <c r="CY156" s="72"/>
      <c r="CZ156" s="72"/>
      <c r="DA156" s="72"/>
      <c r="DB156" s="72"/>
      <c r="DC156" s="72"/>
      <c r="DD156" s="72"/>
      <c r="DE156" s="72"/>
      <c r="DF156" s="72"/>
      <c r="DG156" s="72"/>
      <c r="DH156" s="72"/>
      <c r="DI156" s="72"/>
      <c r="DJ156" s="72"/>
      <c r="DK156" s="72"/>
      <c r="DL156" s="72"/>
      <c r="DM156" s="72"/>
      <c r="DN156" s="72"/>
      <c r="DO156" s="72"/>
      <c r="DP156" s="72"/>
      <c r="DQ156" s="72"/>
      <c r="DR156" s="72"/>
      <c r="DS156" s="72"/>
      <c r="DT156" s="72"/>
      <c r="DU156" s="72"/>
      <c r="DV156" s="72"/>
      <c r="DW156" s="72"/>
      <c r="DX156" s="72"/>
      <c r="DY156" s="72"/>
      <c r="DZ156" s="72"/>
      <c r="EA156" s="72"/>
      <c r="EB156" s="72"/>
      <c r="EC156" s="72"/>
      <c r="ED156" s="72"/>
      <c r="EE156" s="72"/>
      <c r="EF156" s="72"/>
      <c r="EG156" s="72"/>
      <c r="EH156" s="72"/>
      <c r="EI156" s="72"/>
      <c r="EJ156" s="72"/>
      <c r="EK156" s="72"/>
      <c r="EL156" s="72"/>
      <c r="EM156" s="72"/>
      <c r="EN156" s="72"/>
      <c r="EO156" s="72"/>
      <c r="EP156" s="72"/>
      <c r="EQ156" s="72"/>
      <c r="ER156" s="72"/>
      <c r="ES156" s="72"/>
      <c r="ET156" s="72"/>
      <c r="EU156" s="72"/>
      <c r="EV156" s="72"/>
      <c r="EW156" s="72"/>
      <c r="EX156" s="72"/>
      <c r="EY156" s="72"/>
      <c r="EZ156" s="72"/>
      <c r="FA156" s="72"/>
      <c r="FB156" s="72"/>
      <c r="FC156" s="72"/>
      <c r="FD156" s="72"/>
      <c r="FE156" s="72"/>
      <c r="FF156" s="72"/>
      <c r="FG156" s="72"/>
      <c r="FH156" s="72"/>
      <c r="FI156" s="72"/>
      <c r="FJ156" s="72"/>
      <c r="FK156" s="72"/>
      <c r="FL156" s="72"/>
      <c r="FM156" s="72"/>
      <c r="FN156" s="72"/>
      <c r="FO156" s="72"/>
      <c r="FP156" s="72"/>
      <c r="FQ156" s="72"/>
      <c r="FR156" s="72"/>
      <c r="FS156" s="72"/>
      <c r="FT156" s="72"/>
      <c r="FU156" s="72"/>
      <c r="FV156" s="72"/>
      <c r="FW156" s="72"/>
      <c r="FX156" s="72"/>
      <c r="FY156" s="72"/>
      <c r="FZ156" s="72"/>
      <c r="GA156" s="72"/>
      <c r="GB156" s="72"/>
      <c r="GC156" s="72"/>
      <c r="GD156" s="72"/>
      <c r="GE156" s="72"/>
      <c r="GF156" s="72"/>
      <c r="GG156" s="72"/>
      <c r="GH156" s="72"/>
      <c r="GI156" s="72"/>
      <c r="GJ156" s="72"/>
      <c r="GK156" s="72"/>
      <c r="GL156" s="72"/>
      <c r="GM156" s="72"/>
      <c r="GN156" s="72"/>
      <c r="GO156" s="72"/>
      <c r="GP156" s="72"/>
      <c r="GQ156" s="72"/>
      <c r="GR156" s="72"/>
      <c r="GS156" s="72"/>
      <c r="GT156" s="72"/>
      <c r="GU156" s="72"/>
      <c r="GV156" s="72"/>
      <c r="GW156" s="72"/>
      <c r="GX156" s="72"/>
      <c r="GY156" s="72"/>
      <c r="GZ156" s="72"/>
      <c r="HA156" s="72"/>
      <c r="HB156" s="72"/>
      <c r="HC156" s="72"/>
      <c r="HD156" s="72"/>
      <c r="HE156" s="72"/>
      <c r="HF156" s="72"/>
      <c r="HG156" s="72"/>
      <c r="HH156" s="72"/>
      <c r="HI156" s="72"/>
      <c r="HJ156" s="72"/>
      <c r="HK156" s="72"/>
      <c r="HL156" s="72"/>
      <c r="HM156" s="72"/>
      <c r="HN156" s="72"/>
      <c r="HO156" s="72"/>
      <c r="HP156" s="72"/>
      <c r="HQ156" s="72"/>
      <c r="HR156" s="72"/>
      <c r="HS156" s="72"/>
      <c r="HT156" s="72"/>
      <c r="HU156" s="72"/>
      <c r="HV156" s="72"/>
      <c r="HW156" s="72"/>
      <c r="HX156" s="72"/>
      <c r="HY156" s="72"/>
      <c r="HZ156" s="72"/>
      <c r="IA156" s="72"/>
      <c r="IB156" s="72"/>
      <c r="IC156" s="72"/>
      <c r="ID156" s="72"/>
      <c r="IE156" s="72"/>
      <c r="IF156" s="72"/>
      <c r="IG156" s="72"/>
      <c r="IH156" s="72"/>
      <c r="II156" s="72"/>
      <c r="IJ156" s="72"/>
      <c r="IK156" s="72"/>
      <c r="IL156" s="72"/>
      <c r="IM156" s="72"/>
      <c r="IN156" s="72"/>
      <c r="IO156" s="72"/>
      <c r="IP156" s="72"/>
      <c r="IQ156" s="72"/>
      <c r="IR156" s="72"/>
      <c r="IS156" s="72"/>
      <c r="IT156" s="72"/>
      <c r="IU156" s="72"/>
      <c r="IV156" s="72"/>
      <c r="IW156" s="72"/>
      <c r="IX156" s="72"/>
    </row>
    <row r="157" spans="1:258" x14ac:dyDescent="0.3">
      <c r="A157" s="109"/>
      <c r="B157" s="122" t="s">
        <v>2448</v>
      </c>
      <c r="C157" s="109"/>
      <c r="D157" s="109"/>
      <c r="E157" s="131">
        <f>ROUND((E152-E153)*E155,0)</f>
        <v>31544</v>
      </c>
      <c r="F157" s="131"/>
      <c r="G157" s="131">
        <f>ROUND((G152-G153)*G155,0)</f>
        <v>139036</v>
      </c>
      <c r="H157" s="135"/>
      <c r="I157" s="131">
        <f>ROUND((I152-I153)*I155,0)</f>
        <v>16665</v>
      </c>
      <c r="J157" s="135"/>
      <c r="K157" s="131">
        <f>ROUND((K152-K153)*K155,0)</f>
        <v>16288</v>
      </c>
      <c r="L157" s="131"/>
      <c r="M157" s="131">
        <f>ROUND((M152-M153)*M155,0)</f>
        <v>0</v>
      </c>
      <c r="N157" s="131"/>
      <c r="O157" s="131">
        <f>ROUND((O152-O153)*O155,0)</f>
        <v>0</v>
      </c>
      <c r="P157" s="131"/>
      <c r="Q157" s="131">
        <f>ROUND((Q152-Q153)*Q155,0)</f>
        <v>0</v>
      </c>
      <c r="R157" s="131"/>
      <c r="S157" s="131">
        <f>ROUND((S152-S153)*S155,0)</f>
        <v>0</v>
      </c>
      <c r="T157" s="131"/>
      <c r="U157" s="131">
        <f>ROUND((U152-U153)*U155,0)</f>
        <v>0</v>
      </c>
      <c r="V157" s="131"/>
      <c r="W157" s="131">
        <f>ROUND((W152-W153)*W155,0)</f>
        <v>0</v>
      </c>
      <c r="X157" s="131"/>
      <c r="Y157" s="131">
        <f>ROUND((Y152-Y153)*Y155,0)</f>
        <v>0</v>
      </c>
      <c r="Z157" s="131"/>
      <c r="AA157" s="131">
        <f>ROUND((AA152-AA153)*AA155,0)</f>
        <v>0</v>
      </c>
      <c r="AB157" s="131"/>
      <c r="AC157" s="131">
        <f>ROUND((AC152-AC153)*AC155,0)</f>
        <v>0</v>
      </c>
      <c r="AD157" s="131"/>
      <c r="AE157" s="131">
        <f>ROUND((AE152-AE153)*AE155,0)</f>
        <v>0</v>
      </c>
      <c r="AF157" s="131"/>
      <c r="AG157" s="131">
        <f>ROUND((AG152-AG153)*AG155,0)</f>
        <v>0</v>
      </c>
      <c r="AH157" s="131"/>
      <c r="AI157" s="131">
        <f>ROUND((AI152-AI153)*AI155,0)</f>
        <v>0</v>
      </c>
      <c r="AJ157" s="131"/>
      <c r="AK157" s="131">
        <f>ROUND((AK152-AK153)*AK155,0)</f>
        <v>0</v>
      </c>
      <c r="AL157" s="109"/>
      <c r="AM157" s="131">
        <f>ROUND((AM152-AM153)*AM155,0)</f>
        <v>0</v>
      </c>
      <c r="AN157" s="109"/>
      <c r="AO157" s="131">
        <f>ROUND((AO152-AO153)*AO155,0)</f>
        <v>0</v>
      </c>
      <c r="AP157" s="109"/>
      <c r="AQ157" s="131">
        <f>ROUND((AQ152-AQ153)*AQ155,0)</f>
        <v>0</v>
      </c>
      <c r="AR157" s="109"/>
      <c r="AS157" s="131">
        <f>ROUND((AS152-AS153)*AS155,0)</f>
        <v>0</v>
      </c>
      <c r="AT157" s="109"/>
      <c r="AU157" s="131">
        <f>ROUND((AU152-AU153)*AU155,0)</f>
        <v>0</v>
      </c>
      <c r="AV157" s="109"/>
      <c r="AW157" s="131">
        <f>ROUND((AW152-AW153)*AW155,0)</f>
        <v>0</v>
      </c>
      <c r="AX157" s="109"/>
      <c r="AY157" s="131">
        <f>ROUND((AY152-AY153)*AY155,0)</f>
        <v>0</v>
      </c>
      <c r="AZ157" s="109"/>
      <c r="BA157" s="131">
        <f>ROUND((BA152-BA153)*BA155,0)</f>
        <v>0</v>
      </c>
      <c r="BB157" s="109"/>
      <c r="BC157" s="109"/>
      <c r="BD157" s="109"/>
      <c r="BE157" s="109"/>
      <c r="BF157" s="109"/>
      <c r="BG157" s="124"/>
      <c r="BH157" s="124"/>
      <c r="BI157" s="124"/>
      <c r="BJ157" s="109"/>
      <c r="BK157" s="109"/>
      <c r="BL157" s="109"/>
      <c r="BM157" s="109"/>
      <c r="BN157" s="109"/>
      <c r="BO157" s="109"/>
      <c r="BP157" s="109"/>
      <c r="BQ157" s="109"/>
      <c r="BR157" s="109"/>
      <c r="BS157" s="109"/>
      <c r="BT157" s="109"/>
      <c r="BU157" s="109"/>
      <c r="BV157" s="109"/>
      <c r="BW157" s="109"/>
      <c r="BX157" s="109"/>
      <c r="BY157" s="109"/>
      <c r="BZ157" s="109"/>
      <c r="CA157" s="109"/>
      <c r="CB157" s="109"/>
      <c r="CC157" s="109"/>
      <c r="CD157" s="109"/>
      <c r="CE157" s="109"/>
      <c r="CF157" s="109"/>
      <c r="CG157" s="109"/>
      <c r="CH157" s="109"/>
      <c r="CI157" s="109"/>
      <c r="CJ157" s="109"/>
      <c r="CK157" s="109"/>
      <c r="CL157" s="109"/>
      <c r="CM157" s="109"/>
      <c r="CN157" s="109"/>
      <c r="CO157" s="109"/>
      <c r="CP157" s="109"/>
      <c r="CQ157" s="109"/>
      <c r="CR157" s="109"/>
      <c r="CS157" s="109"/>
      <c r="CT157" s="109"/>
      <c r="CU157" s="109"/>
      <c r="CV157" s="109"/>
      <c r="CW157" s="109"/>
      <c r="CX157" s="109"/>
      <c r="CY157" s="109"/>
      <c r="CZ157" s="109"/>
      <c r="DA157" s="109"/>
      <c r="DB157" s="109"/>
      <c r="DC157" s="109"/>
      <c r="DD157" s="109"/>
      <c r="DE157" s="109"/>
      <c r="DF157" s="109"/>
      <c r="DG157" s="109"/>
      <c r="DH157" s="109"/>
      <c r="DI157" s="109"/>
      <c r="DJ157" s="109"/>
      <c r="DK157" s="109"/>
      <c r="DL157" s="109"/>
      <c r="DM157" s="109"/>
      <c r="DN157" s="109"/>
      <c r="DO157" s="109"/>
      <c r="DP157" s="109"/>
      <c r="DQ157" s="109"/>
      <c r="DR157" s="109"/>
      <c r="DS157" s="109"/>
      <c r="DT157" s="109"/>
      <c r="DU157" s="109"/>
      <c r="DV157" s="109"/>
      <c r="DW157" s="109"/>
      <c r="DX157" s="109"/>
      <c r="DY157" s="109"/>
      <c r="DZ157" s="109"/>
      <c r="EA157" s="109"/>
      <c r="EB157" s="109"/>
      <c r="EC157" s="109"/>
      <c r="ED157" s="109"/>
      <c r="EE157" s="109"/>
      <c r="EF157" s="109"/>
      <c r="EG157" s="109"/>
      <c r="EH157" s="109"/>
      <c r="EI157" s="109"/>
      <c r="EJ157" s="109"/>
      <c r="EK157" s="109"/>
      <c r="EL157" s="109"/>
      <c r="EM157" s="109"/>
      <c r="EN157" s="109"/>
      <c r="EO157" s="109"/>
      <c r="EP157" s="109"/>
      <c r="EQ157" s="109"/>
      <c r="ER157" s="109"/>
      <c r="ES157" s="109"/>
      <c r="ET157" s="109"/>
      <c r="EU157" s="109"/>
      <c r="EV157" s="109"/>
      <c r="EW157" s="109"/>
      <c r="EX157" s="109"/>
      <c r="EY157" s="109"/>
      <c r="EZ157" s="109"/>
      <c r="FA157" s="109"/>
      <c r="FB157" s="109"/>
      <c r="FC157" s="109"/>
      <c r="FD157" s="109"/>
      <c r="FE157" s="109"/>
      <c r="FF157" s="109"/>
      <c r="FG157" s="109"/>
      <c r="FH157" s="109"/>
      <c r="FI157" s="109"/>
      <c r="FJ157" s="109"/>
      <c r="FK157" s="109"/>
      <c r="FL157" s="109"/>
      <c r="FM157" s="109"/>
      <c r="FN157" s="109"/>
      <c r="FO157" s="109"/>
      <c r="FP157" s="109"/>
      <c r="FQ157" s="109"/>
      <c r="FR157" s="109"/>
      <c r="FS157" s="109"/>
      <c r="FT157" s="109"/>
      <c r="FU157" s="109"/>
      <c r="FV157" s="109"/>
      <c r="FW157" s="109"/>
      <c r="FX157" s="109"/>
      <c r="FY157" s="109"/>
      <c r="FZ157" s="109"/>
      <c r="GA157" s="109"/>
      <c r="GB157" s="109"/>
      <c r="GC157" s="109"/>
      <c r="GD157" s="109"/>
      <c r="GE157" s="109"/>
      <c r="GF157" s="109"/>
      <c r="GG157" s="109"/>
      <c r="GH157" s="109"/>
      <c r="GI157" s="109"/>
      <c r="GJ157" s="109"/>
      <c r="GK157" s="109"/>
      <c r="GL157" s="109"/>
      <c r="GM157" s="109"/>
      <c r="GN157" s="109"/>
      <c r="GO157" s="109"/>
      <c r="GP157" s="109"/>
      <c r="GQ157" s="109"/>
      <c r="GR157" s="109"/>
      <c r="GS157" s="109"/>
      <c r="GT157" s="109"/>
      <c r="GU157" s="109"/>
      <c r="GV157" s="109"/>
      <c r="GW157" s="109"/>
      <c r="GX157" s="109"/>
      <c r="GY157" s="109"/>
      <c r="GZ157" s="109"/>
      <c r="HA157" s="109"/>
      <c r="HB157" s="109"/>
      <c r="HC157" s="109"/>
      <c r="HD157" s="109"/>
      <c r="HE157" s="109"/>
      <c r="HF157" s="109"/>
      <c r="HG157" s="109"/>
      <c r="HH157" s="109"/>
      <c r="HI157" s="109"/>
      <c r="HJ157" s="109"/>
      <c r="HK157" s="109"/>
      <c r="HL157" s="109"/>
      <c r="HM157" s="109"/>
      <c r="HN157" s="109"/>
      <c r="HO157" s="109"/>
      <c r="HP157" s="109"/>
      <c r="HQ157" s="109"/>
      <c r="HR157" s="109"/>
      <c r="HS157" s="109"/>
      <c r="HT157" s="109"/>
      <c r="HU157" s="109"/>
      <c r="HV157" s="109"/>
      <c r="HW157" s="109"/>
      <c r="HX157" s="109"/>
      <c r="HY157" s="109"/>
      <c r="HZ157" s="109"/>
      <c r="IA157" s="109"/>
      <c r="IB157" s="109"/>
      <c r="IC157" s="109"/>
      <c r="ID157" s="109"/>
      <c r="IE157" s="109"/>
      <c r="IF157" s="109"/>
      <c r="IG157" s="109"/>
      <c r="IH157" s="109"/>
      <c r="II157" s="109"/>
      <c r="IJ157" s="109"/>
      <c r="IK157" s="109"/>
      <c r="IL157" s="109"/>
      <c r="IM157" s="109"/>
      <c r="IN157" s="109"/>
      <c r="IO157" s="109"/>
      <c r="IP157" s="109"/>
      <c r="IQ157" s="109"/>
      <c r="IR157" s="109"/>
      <c r="IS157" s="109"/>
      <c r="IT157" s="109"/>
      <c r="IU157" s="109"/>
      <c r="IV157" s="109"/>
      <c r="IW157" s="109"/>
      <c r="IX157" s="109"/>
    </row>
    <row r="158" spans="1:258" x14ac:dyDescent="0.3">
      <c r="A158" s="72"/>
      <c r="B158" s="85" t="s">
        <v>2449</v>
      </c>
      <c r="C158" s="72"/>
      <c r="D158" s="72"/>
      <c r="E158" s="74">
        <f>IF(E$114=$B151,E153,0)</f>
        <v>0</v>
      </c>
      <c r="F158" s="120"/>
      <c r="G158" s="74">
        <f>IF(G$114=$B151,G153,0)</f>
        <v>0</v>
      </c>
      <c r="I158" s="74">
        <f>IF(I$114=$B151,I153,0)</f>
        <v>0</v>
      </c>
      <c r="K158" s="74">
        <f>IF(K$114=$B151,K153,0)</f>
        <v>186150</v>
      </c>
      <c r="L158" s="120"/>
      <c r="M158" s="74">
        <f>IF(M$114=$B151,M153,0)</f>
        <v>0</v>
      </c>
      <c r="N158" s="120"/>
      <c r="O158" s="74">
        <f>IF(O$114=$B151,O153,0)</f>
        <v>0</v>
      </c>
      <c r="P158" s="120"/>
      <c r="Q158" s="74">
        <f>IF(Q$114=$B151,Q153,0)</f>
        <v>0</v>
      </c>
      <c r="R158" s="120"/>
      <c r="S158" s="74">
        <f>IF(S$114=$B151,S153,0)</f>
        <v>0</v>
      </c>
      <c r="T158" s="120"/>
      <c r="U158" s="74">
        <f>IF(U$114=$B151,U153,0)</f>
        <v>0</v>
      </c>
      <c r="V158" s="120"/>
      <c r="W158" s="74">
        <f>IF(W$114=$B151,W153,0)</f>
        <v>0</v>
      </c>
      <c r="X158" s="120"/>
      <c r="Y158" s="74">
        <f>IF(Y$114=$B151,Y153,0)</f>
        <v>0</v>
      </c>
      <c r="Z158" s="120"/>
      <c r="AA158" s="74">
        <f>IF(AA$114=$B151,AA153,0)</f>
        <v>0</v>
      </c>
      <c r="AB158" s="120"/>
      <c r="AC158" s="74">
        <f>IF(AC$114=$B151,AC153,0)</f>
        <v>0</v>
      </c>
      <c r="AD158" s="120"/>
      <c r="AE158" s="74">
        <f>IF(AE$114=$B151,AE153,0)</f>
        <v>0</v>
      </c>
      <c r="AF158" s="120"/>
      <c r="AG158" s="74">
        <f>IF(AG$114=$B151,AG153,0)</f>
        <v>0</v>
      </c>
      <c r="AH158" s="120"/>
      <c r="AI158" s="74">
        <f>IF(AI$114=$B151,AI153,0)</f>
        <v>0</v>
      </c>
      <c r="AJ158" s="72"/>
      <c r="AK158" s="74">
        <f>IF(AK$114=$B151,AK153,0)</f>
        <v>0</v>
      </c>
      <c r="AL158" s="72"/>
      <c r="AM158" s="74">
        <f>IF(AM$114=$B151,AM153,0)</f>
        <v>0</v>
      </c>
      <c r="AN158" s="72"/>
      <c r="AO158" s="74">
        <f>IF(AO$114=$B151,AO153,0)</f>
        <v>0</v>
      </c>
      <c r="AP158" s="72"/>
      <c r="AQ158" s="74">
        <f>IF(AQ$114=$B151,AQ153,0)</f>
        <v>0</v>
      </c>
      <c r="AR158" s="72"/>
      <c r="AS158" s="74">
        <f>IF(AS$114=$B151,AS153,0)</f>
        <v>0</v>
      </c>
      <c r="AT158" s="72"/>
      <c r="AU158" s="74">
        <f>IF(AU$114=$B151,AU153,0)</f>
        <v>0</v>
      </c>
      <c r="AV158" s="72"/>
      <c r="AW158" s="74">
        <f>IF(AW$114=$B151,AW153,0)</f>
        <v>0</v>
      </c>
      <c r="AX158" s="72"/>
      <c r="AY158" s="74">
        <f>IF(AY$114=$B151,AY153,0)</f>
        <v>0</v>
      </c>
      <c r="AZ158" s="72"/>
      <c r="BA158" s="74">
        <f>IF(BA$114=$B151,BA153,0)</f>
        <v>0</v>
      </c>
      <c r="BB158" s="72"/>
      <c r="BC158" s="72"/>
      <c r="BD158" s="72"/>
      <c r="BE158" s="72"/>
      <c r="BF158" s="72"/>
    </row>
    <row r="159" spans="1:258" ht="13.5" thickBot="1" x14ac:dyDescent="0.35">
      <c r="A159" s="72"/>
      <c r="B159" s="85" t="str">
        <f>"Total Tax Depreciation  -  "&amp;B151</f>
        <v>Total Tax Depreciation  -  2004</v>
      </c>
      <c r="C159" s="72"/>
      <c r="D159" s="72"/>
      <c r="E159" s="126">
        <f>E157+E158</f>
        <v>31544</v>
      </c>
      <c r="F159" s="120"/>
      <c r="G159" s="126">
        <f>G157+G158</f>
        <v>139036</v>
      </c>
      <c r="I159" s="126">
        <f>I157+I158</f>
        <v>16665</v>
      </c>
      <c r="K159" s="126">
        <f>K157+K158</f>
        <v>202438</v>
      </c>
      <c r="L159" s="120"/>
      <c r="M159" s="126">
        <f>M157+M158</f>
        <v>0</v>
      </c>
      <c r="N159" s="120"/>
      <c r="O159" s="126">
        <f>O157+O158</f>
        <v>0</v>
      </c>
      <c r="P159" s="120"/>
      <c r="Q159" s="126">
        <f>Q157+Q158</f>
        <v>0</v>
      </c>
      <c r="R159" s="120"/>
      <c r="S159" s="126">
        <f>S157+S158</f>
        <v>0</v>
      </c>
      <c r="T159" s="120"/>
      <c r="U159" s="126">
        <f>U157+U158</f>
        <v>0</v>
      </c>
      <c r="V159" s="120"/>
      <c r="W159" s="126">
        <f>W157+W158</f>
        <v>0</v>
      </c>
      <c r="X159" s="120"/>
      <c r="Y159" s="126">
        <f>Y157+Y158</f>
        <v>0</v>
      </c>
      <c r="Z159" s="120"/>
      <c r="AA159" s="126">
        <f>AA157+AA158</f>
        <v>0</v>
      </c>
      <c r="AB159" s="120"/>
      <c r="AC159" s="126">
        <f>AC157+AC158</f>
        <v>0</v>
      </c>
      <c r="AD159" s="120"/>
      <c r="AE159" s="126">
        <f>AE157+AE158</f>
        <v>0</v>
      </c>
      <c r="AF159" s="120"/>
      <c r="AG159" s="126">
        <f>AG157+AG158</f>
        <v>0</v>
      </c>
      <c r="AH159" s="120"/>
      <c r="AI159" s="126">
        <f>AI157+AI158</f>
        <v>0</v>
      </c>
      <c r="AJ159" s="72"/>
      <c r="AK159" s="126">
        <f>AK157+AK158</f>
        <v>0</v>
      </c>
      <c r="AL159" s="72"/>
      <c r="AM159" s="126">
        <f>AM157+AM158</f>
        <v>0</v>
      </c>
      <c r="AN159" s="72"/>
      <c r="AO159" s="126">
        <f>AO157+AO158</f>
        <v>0</v>
      </c>
      <c r="AP159" s="72"/>
      <c r="AQ159" s="126">
        <f>AQ157+AQ158</f>
        <v>0</v>
      </c>
      <c r="AR159" s="72"/>
      <c r="AS159" s="126">
        <f>AS157+AS158</f>
        <v>0</v>
      </c>
      <c r="AT159" s="72"/>
      <c r="AU159" s="126">
        <f>AU157+AU158</f>
        <v>0</v>
      </c>
      <c r="AV159" s="72"/>
      <c r="AW159" s="126">
        <f>AW157+AW158</f>
        <v>0</v>
      </c>
      <c r="AX159" s="72"/>
      <c r="AY159" s="126">
        <f>AY157+AY158</f>
        <v>0</v>
      </c>
      <c r="AZ159" s="72"/>
      <c r="BA159" s="126">
        <f>BA157+BA158</f>
        <v>0</v>
      </c>
      <c r="BB159" s="72"/>
      <c r="BC159" s="72"/>
      <c r="BD159" s="72"/>
      <c r="BE159" s="72"/>
      <c r="BF159" s="72"/>
      <c r="BG159" s="103"/>
    </row>
    <row r="160" spans="1:258" ht="13.5" thickTop="1" x14ac:dyDescent="0.3">
      <c r="A160" s="72"/>
      <c r="B160" s="72"/>
      <c r="C160" s="72"/>
      <c r="D160" s="72"/>
      <c r="E160" s="120"/>
      <c r="F160" s="120"/>
      <c r="G160" s="120"/>
      <c r="I160" s="120"/>
      <c r="K160" s="120"/>
      <c r="L160" s="120"/>
      <c r="M160" s="120"/>
      <c r="N160" s="120"/>
      <c r="O160" s="120"/>
      <c r="P160" s="120"/>
      <c r="Q160" s="120"/>
      <c r="R160" s="120"/>
      <c r="S160" s="120"/>
      <c r="T160" s="120"/>
      <c r="U160" s="120"/>
      <c r="V160" s="120"/>
      <c r="W160" s="120"/>
      <c r="X160" s="120"/>
      <c r="Y160" s="120"/>
      <c r="Z160" s="120"/>
      <c r="AA160" s="120"/>
      <c r="AB160" s="120"/>
      <c r="AC160" s="120"/>
      <c r="AD160" s="120"/>
      <c r="AE160" s="120"/>
      <c r="AF160" s="120"/>
      <c r="AG160" s="120"/>
      <c r="AH160" s="120"/>
      <c r="AI160" s="120"/>
      <c r="AJ160" s="72"/>
      <c r="AK160" s="120"/>
      <c r="AL160" s="72"/>
      <c r="AM160" s="120"/>
      <c r="AN160" s="72"/>
      <c r="AO160" s="120"/>
      <c r="AP160" s="72"/>
      <c r="AQ160" s="120"/>
      <c r="AR160" s="72"/>
      <c r="AS160" s="120"/>
      <c r="AT160" s="72"/>
      <c r="AU160" s="120"/>
      <c r="AV160" s="72"/>
      <c r="AW160" s="120"/>
      <c r="AX160" s="72"/>
      <c r="AY160" s="120"/>
      <c r="AZ160" s="72"/>
      <c r="BA160" s="120"/>
      <c r="BB160" s="72"/>
      <c r="BC160" s="72"/>
      <c r="BD160" s="72"/>
      <c r="BE160" s="72"/>
      <c r="BF160" s="72"/>
    </row>
    <row r="161" spans="1:258" x14ac:dyDescent="0.3">
      <c r="A161" s="72"/>
      <c r="B161" s="72"/>
      <c r="C161" s="72"/>
      <c r="D161" s="72"/>
      <c r="F161" s="120"/>
      <c r="G161" s="120"/>
      <c r="I161" s="120"/>
      <c r="K161" s="120"/>
      <c r="L161" s="120"/>
      <c r="M161" s="120"/>
      <c r="N161" s="120"/>
      <c r="O161" s="120"/>
      <c r="P161" s="120"/>
      <c r="Q161" s="120"/>
      <c r="R161" s="120"/>
      <c r="S161" s="120"/>
      <c r="T161" s="120"/>
      <c r="U161" s="120"/>
      <c r="V161" s="120"/>
      <c r="W161" s="120"/>
      <c r="X161" s="120"/>
      <c r="Y161" s="120"/>
      <c r="Z161" s="120"/>
      <c r="AA161" s="120"/>
      <c r="AB161" s="120"/>
      <c r="AC161" s="120"/>
      <c r="AD161" s="120"/>
      <c r="AE161" s="120"/>
      <c r="AF161" s="120"/>
      <c r="AG161" s="120"/>
      <c r="AH161" s="120"/>
      <c r="AI161" s="120"/>
      <c r="AJ161" s="72"/>
      <c r="AK161" s="120"/>
      <c r="AL161" s="72"/>
      <c r="AM161" s="120"/>
      <c r="AN161" s="72"/>
      <c r="AO161" s="120"/>
      <c r="AP161" s="72"/>
      <c r="AQ161" s="120"/>
      <c r="AR161" s="72"/>
      <c r="AS161" s="120"/>
      <c r="AT161" s="72"/>
      <c r="AU161" s="120"/>
      <c r="AV161" s="72"/>
      <c r="AW161" s="120"/>
      <c r="AX161" s="72"/>
      <c r="AY161" s="120"/>
      <c r="AZ161" s="72"/>
      <c r="BA161" s="120"/>
      <c r="BB161" s="72"/>
      <c r="BC161" s="72"/>
      <c r="BD161" s="72"/>
      <c r="BE161" s="72"/>
      <c r="BF161" s="72"/>
    </row>
    <row r="162" spans="1:258" x14ac:dyDescent="0.3">
      <c r="A162" s="72"/>
      <c r="B162" s="119">
        <v>2005</v>
      </c>
      <c r="C162" s="72"/>
      <c r="D162" s="72"/>
      <c r="E162" s="120"/>
      <c r="F162" s="120"/>
      <c r="G162" s="120"/>
      <c r="I162" s="120"/>
      <c r="K162" s="120"/>
      <c r="L162" s="120"/>
      <c r="M162" s="120"/>
      <c r="N162" s="120"/>
      <c r="O162" s="120"/>
      <c r="P162" s="120"/>
      <c r="Q162" s="120"/>
      <c r="R162" s="120"/>
      <c r="S162" s="120"/>
      <c r="T162" s="120"/>
      <c r="U162" s="120"/>
      <c r="V162" s="120"/>
      <c r="W162" s="120"/>
      <c r="X162" s="120"/>
      <c r="Y162" s="120"/>
      <c r="Z162" s="120"/>
      <c r="AA162" s="120"/>
      <c r="AB162" s="120"/>
      <c r="AC162" s="120"/>
      <c r="AD162" s="120"/>
      <c r="AE162" s="120"/>
      <c r="AF162" s="120"/>
      <c r="AG162" s="120"/>
      <c r="AH162" s="120"/>
      <c r="AI162" s="120"/>
      <c r="AJ162" s="72"/>
      <c r="AK162" s="120"/>
      <c r="AL162" s="72"/>
      <c r="AM162" s="120"/>
      <c r="AN162" s="72"/>
      <c r="AO162" s="120"/>
      <c r="AP162" s="72"/>
      <c r="AQ162" s="120"/>
      <c r="AR162" s="72"/>
      <c r="AS162" s="120"/>
      <c r="AT162" s="72"/>
      <c r="AU162" s="120"/>
      <c r="AV162" s="72"/>
      <c r="AW162" s="120"/>
      <c r="AX162" s="72"/>
      <c r="AY162" s="120"/>
      <c r="AZ162" s="72"/>
      <c r="BA162" s="120"/>
      <c r="BB162" s="72"/>
      <c r="BC162" s="72"/>
      <c r="BD162" s="72"/>
      <c r="BE162" s="72"/>
      <c r="BF162" s="72"/>
    </row>
    <row r="163" spans="1:258" x14ac:dyDescent="0.3">
      <c r="A163" s="72"/>
      <c r="B163" s="85" t="s">
        <v>2408</v>
      </c>
      <c r="C163" s="72"/>
      <c r="D163" s="72"/>
      <c r="E163" s="120">
        <f>IF(E$114&lt;=$B162,E$24,0)</f>
        <v>510665.11</v>
      </c>
      <c r="F163" s="120"/>
      <c r="G163" s="120">
        <f>IF(G$114&lt;=$B162,G$24,0)</f>
        <v>2082311.7650000001</v>
      </c>
      <c r="I163" s="120">
        <f>IF(I$114&lt;=$B162,I$24,0)</f>
        <v>329777.47000000003</v>
      </c>
      <c r="K163" s="120">
        <f>IF(K$114&lt;=$B162,K$24,0)</f>
        <v>620501.30999999971</v>
      </c>
      <c r="L163" s="120"/>
      <c r="M163" s="120">
        <f>IF(M$114&lt;=$B162,M$24,0)</f>
        <v>14920259.805000002</v>
      </c>
      <c r="N163" s="120"/>
      <c r="O163" s="120">
        <f>IF(O$114&lt;=$B162,O$24,0)</f>
        <v>0</v>
      </c>
      <c r="P163" s="120"/>
      <c r="Q163" s="120">
        <f>IF(Q$114&lt;=$B162,Q$24,0)</f>
        <v>0</v>
      </c>
      <c r="R163" s="120"/>
      <c r="S163" s="120">
        <f>IF(S$114&lt;=$B162,S$24,0)</f>
        <v>0</v>
      </c>
      <c r="T163" s="120"/>
      <c r="U163" s="120">
        <f>IF(U$114&lt;=$B162,U$24,0)</f>
        <v>0</v>
      </c>
      <c r="V163" s="120"/>
      <c r="W163" s="120">
        <f>IF(W$114&lt;=$B162,W$24,0)</f>
        <v>0</v>
      </c>
      <c r="X163" s="120"/>
      <c r="Y163" s="120">
        <f>IF(Y$114&lt;=$B162,Y$24,0)</f>
        <v>0</v>
      </c>
      <c r="Z163" s="120"/>
      <c r="AA163" s="120">
        <f>IF(AA$114&lt;=$B162,AA$24,0)</f>
        <v>0</v>
      </c>
      <c r="AB163" s="120"/>
      <c r="AC163" s="120">
        <f>IF(AC$114&lt;=$B162,AC$24,0)</f>
        <v>0</v>
      </c>
      <c r="AD163" s="120"/>
      <c r="AE163" s="120">
        <f>IF(AE$114&lt;=$B162,AE$24,0)</f>
        <v>0</v>
      </c>
      <c r="AF163" s="120"/>
      <c r="AG163" s="120">
        <f>IF(AG$114&lt;=$B162,AG$24,0)</f>
        <v>0</v>
      </c>
      <c r="AH163" s="120"/>
      <c r="AI163" s="120">
        <f>IF(AI$114&lt;=$B162,AI$24,0)</f>
        <v>0</v>
      </c>
      <c r="AJ163" s="72"/>
      <c r="AK163" s="120">
        <f>IF(AK$114&lt;=$B162,AK$24,0)</f>
        <v>0</v>
      </c>
      <c r="AL163" s="72"/>
      <c r="AM163" s="120">
        <f>IF(AM$114&lt;=$B162,AM$24,0)</f>
        <v>0</v>
      </c>
      <c r="AN163" s="72"/>
      <c r="AO163" s="120">
        <f>IF(AO$114&lt;=$B162,AO$24,0)</f>
        <v>0</v>
      </c>
      <c r="AP163" s="72"/>
      <c r="AQ163" s="120">
        <f>IF(AQ$114&lt;=$B162,AQ$24,0)</f>
        <v>0</v>
      </c>
      <c r="AR163" s="72"/>
      <c r="AS163" s="120">
        <f>IF(AS$114&lt;=$B162,AS$24,0)</f>
        <v>0</v>
      </c>
      <c r="AT163" s="72"/>
      <c r="AU163" s="120">
        <f>IF(AU$114&lt;=$B162,AU$24,0)</f>
        <v>0</v>
      </c>
      <c r="AV163" s="72"/>
      <c r="AW163" s="120">
        <f>IF(AW$114&lt;=$B162,AW$24,0)</f>
        <v>0</v>
      </c>
      <c r="AX163" s="72"/>
      <c r="AY163" s="120">
        <f>IF(AY$114&lt;=$B162,AY$24,0)</f>
        <v>0</v>
      </c>
      <c r="AZ163" s="72"/>
      <c r="BA163" s="120">
        <f>IF(BA$114&lt;=$B162,BA$24,0)</f>
        <v>0</v>
      </c>
      <c r="BB163" s="72"/>
      <c r="BC163" s="72"/>
      <c r="BD163" s="72"/>
      <c r="BE163" s="72"/>
      <c r="BF163" s="72"/>
    </row>
    <row r="164" spans="1:258" x14ac:dyDescent="0.3">
      <c r="A164" s="72"/>
      <c r="B164" s="85" t="s">
        <v>2445</v>
      </c>
      <c r="C164" s="72"/>
      <c r="D164" s="72"/>
      <c r="E164" s="121">
        <f>ROUND(E163*E$12,0)</f>
        <v>0</v>
      </c>
      <c r="F164" s="120"/>
      <c r="G164" s="121">
        <f>ROUND(G163*G$12,0)</f>
        <v>0</v>
      </c>
      <c r="I164" s="121">
        <f>ROUND(I163*I$12,0)</f>
        <v>98933</v>
      </c>
      <c r="K164" s="121">
        <f>ROUND(K163*K$12,0)</f>
        <v>186150</v>
      </c>
      <c r="L164" s="120"/>
      <c r="M164" s="121">
        <f>ROUND(M163*M$12,0)</f>
        <v>0</v>
      </c>
      <c r="N164" s="120"/>
      <c r="O164" s="121">
        <f>ROUND(O163*O$12,0)</f>
        <v>0</v>
      </c>
      <c r="P164" s="120"/>
      <c r="Q164" s="121">
        <f>ROUND(Q163*Q$12,0)</f>
        <v>0</v>
      </c>
      <c r="R164" s="120"/>
      <c r="S164" s="121">
        <f>ROUND(S163*S$12,0)</f>
        <v>0</v>
      </c>
      <c r="T164" s="120"/>
      <c r="U164" s="121">
        <f>ROUND(U163*U$12,0)</f>
        <v>0</v>
      </c>
      <c r="V164" s="120"/>
      <c r="W164" s="121">
        <f>ROUND(W163*W$12,0)</f>
        <v>0</v>
      </c>
      <c r="X164" s="120"/>
      <c r="Y164" s="121">
        <f>ROUND(Y163*Y$12,0)</f>
        <v>0</v>
      </c>
      <c r="Z164" s="120"/>
      <c r="AA164" s="121">
        <f>ROUND(AA163*AA$12,0)</f>
        <v>0</v>
      </c>
      <c r="AB164" s="120"/>
      <c r="AC164" s="121">
        <f>ROUND(AC163*AC$12,0)</f>
        <v>0</v>
      </c>
      <c r="AD164" s="120"/>
      <c r="AE164" s="121">
        <f>ROUND(AE163*AE$12,0)</f>
        <v>0</v>
      </c>
      <c r="AF164" s="120"/>
      <c r="AG164" s="121">
        <f>ROUND(AG163*AG$12,0)</f>
        <v>0</v>
      </c>
      <c r="AH164" s="120"/>
      <c r="AI164" s="121">
        <f>ROUND(AI163*AI$12,0)</f>
        <v>0</v>
      </c>
      <c r="AJ164" s="72"/>
      <c r="AK164" s="121">
        <f>ROUND(AK163*AK$12,0)</f>
        <v>0</v>
      </c>
      <c r="AL164" s="72"/>
      <c r="AM164" s="121">
        <f>ROUND(AM163*AM$12,0)</f>
        <v>0</v>
      </c>
      <c r="AN164" s="72"/>
      <c r="AO164" s="121">
        <f>ROUND(AO163*AO$12,0)</f>
        <v>0</v>
      </c>
      <c r="AP164" s="72"/>
      <c r="AQ164" s="121">
        <f>ROUND(AQ163*AQ$12,0)</f>
        <v>0</v>
      </c>
      <c r="AR164" s="72"/>
      <c r="AS164" s="121">
        <f>ROUND(AS163*AS$12,0)</f>
        <v>0</v>
      </c>
      <c r="AT164" s="72"/>
      <c r="AU164" s="121">
        <f>ROUND(AU163*AU$12,0)</f>
        <v>0</v>
      </c>
      <c r="AV164" s="72"/>
      <c r="AW164" s="121">
        <f>ROUND(AW163*AW$12,0)</f>
        <v>0</v>
      </c>
      <c r="AX164" s="72"/>
      <c r="AY164" s="121">
        <f>ROUND(AY163*AY$12,0)</f>
        <v>0</v>
      </c>
      <c r="AZ164" s="72"/>
      <c r="BA164" s="121">
        <f>ROUND(BA163*BA$12,0)</f>
        <v>0</v>
      </c>
      <c r="BB164" s="72"/>
      <c r="BC164" s="72"/>
      <c r="BD164" s="72"/>
      <c r="BE164" s="72"/>
      <c r="BF164" s="72"/>
    </row>
    <row r="165" spans="1:258" s="109" customFormat="1" x14ac:dyDescent="0.3">
      <c r="A165" s="72"/>
      <c r="B165" s="85" t="s">
        <v>2446</v>
      </c>
      <c r="C165" s="72"/>
      <c r="D165" s="72"/>
      <c r="E165" s="120">
        <f>E163-E164</f>
        <v>510665.11</v>
      </c>
      <c r="F165" s="120"/>
      <c r="G165" s="120">
        <f>G163-G164</f>
        <v>2082311.7650000001</v>
      </c>
      <c r="H165" s="74"/>
      <c r="I165" s="120">
        <f>I163-I164</f>
        <v>230844.47000000003</v>
      </c>
      <c r="J165" s="74"/>
      <c r="K165" s="120">
        <f>K163-K164</f>
        <v>434351.30999999971</v>
      </c>
      <c r="L165" s="120"/>
      <c r="M165" s="120">
        <f>M163-M164</f>
        <v>14920259.805000002</v>
      </c>
      <c r="N165" s="120"/>
      <c r="O165" s="120">
        <f>O163-O164</f>
        <v>0</v>
      </c>
      <c r="P165" s="120"/>
      <c r="Q165" s="120">
        <f>Q163-Q164</f>
        <v>0</v>
      </c>
      <c r="R165" s="120"/>
      <c r="S165" s="120">
        <f>S163-S164</f>
        <v>0</v>
      </c>
      <c r="T165" s="120"/>
      <c r="U165" s="120">
        <f>U163-U164</f>
        <v>0</v>
      </c>
      <c r="V165" s="120"/>
      <c r="W165" s="120">
        <f>W163-W164</f>
        <v>0</v>
      </c>
      <c r="X165" s="120"/>
      <c r="Y165" s="120">
        <f>Y163-Y164</f>
        <v>0</v>
      </c>
      <c r="Z165" s="120"/>
      <c r="AA165" s="120">
        <f>AA163-AA164</f>
        <v>0</v>
      </c>
      <c r="AB165" s="120"/>
      <c r="AC165" s="120">
        <f>AC163-AC164</f>
        <v>0</v>
      </c>
      <c r="AD165" s="120"/>
      <c r="AE165" s="120">
        <f>AE163-AE164</f>
        <v>0</v>
      </c>
      <c r="AF165" s="120"/>
      <c r="AG165" s="120">
        <f>AG163-AG164</f>
        <v>0</v>
      </c>
      <c r="AH165" s="120"/>
      <c r="AI165" s="120">
        <f>AI163-AI164</f>
        <v>0</v>
      </c>
      <c r="AJ165" s="72"/>
      <c r="AK165" s="120">
        <f>AK163-AK164</f>
        <v>0</v>
      </c>
      <c r="AL165" s="72"/>
      <c r="AM165" s="120">
        <f>AM163-AM164</f>
        <v>0</v>
      </c>
      <c r="AN165" s="72"/>
      <c r="AO165" s="120">
        <f>AO163-AO164</f>
        <v>0</v>
      </c>
      <c r="AP165" s="72"/>
      <c r="AQ165" s="120">
        <f>AQ163-AQ164</f>
        <v>0</v>
      </c>
      <c r="AR165" s="72"/>
      <c r="AS165" s="120">
        <f>AS163-AS164</f>
        <v>0</v>
      </c>
      <c r="AT165" s="72"/>
      <c r="AU165" s="120">
        <f>AU163-AU164</f>
        <v>0</v>
      </c>
      <c r="AV165" s="72"/>
      <c r="AW165" s="120">
        <f>AW163-AW164</f>
        <v>0</v>
      </c>
      <c r="AX165" s="72"/>
      <c r="AY165" s="120">
        <f>AY163-AY164</f>
        <v>0</v>
      </c>
      <c r="AZ165" s="72"/>
      <c r="BA165" s="120">
        <f>BA163-BA164</f>
        <v>0</v>
      </c>
      <c r="BB165" s="72"/>
      <c r="BC165" s="72"/>
      <c r="BD165" s="72"/>
      <c r="BE165" s="72"/>
      <c r="BF165" s="72"/>
      <c r="BG165" s="74"/>
      <c r="BH165" s="74"/>
      <c r="BI165" s="74"/>
      <c r="BJ165" s="72"/>
      <c r="BK165" s="72"/>
      <c r="BL165" s="72"/>
      <c r="BM165" s="72"/>
      <c r="BN165" s="72"/>
      <c r="BO165" s="72"/>
      <c r="BP165" s="72"/>
      <c r="BQ165" s="72"/>
      <c r="BR165" s="72"/>
      <c r="BS165" s="72"/>
      <c r="BT165" s="72"/>
      <c r="BU165" s="72"/>
      <c r="BV165" s="72"/>
      <c r="BW165" s="72"/>
      <c r="BX165" s="72"/>
      <c r="BY165" s="72"/>
      <c r="BZ165" s="72"/>
      <c r="CA165" s="72"/>
      <c r="CB165" s="72"/>
      <c r="CC165" s="72"/>
      <c r="CD165" s="72"/>
      <c r="CE165" s="72"/>
      <c r="CF165" s="72"/>
      <c r="CG165" s="72"/>
      <c r="CH165" s="72"/>
      <c r="CI165" s="72"/>
      <c r="CJ165" s="72"/>
      <c r="CK165" s="72"/>
      <c r="CL165" s="72"/>
      <c r="CM165" s="72"/>
      <c r="CN165" s="72"/>
      <c r="CO165" s="72"/>
      <c r="CP165" s="72"/>
      <c r="CQ165" s="72"/>
      <c r="CR165" s="72"/>
      <c r="CS165" s="72"/>
      <c r="CT165" s="72"/>
      <c r="CU165" s="72"/>
      <c r="CV165" s="72"/>
      <c r="CW165" s="72"/>
      <c r="CX165" s="72"/>
      <c r="CY165" s="72"/>
      <c r="CZ165" s="72"/>
      <c r="DA165" s="72"/>
      <c r="DB165" s="72"/>
      <c r="DC165" s="72"/>
      <c r="DD165" s="72"/>
      <c r="DE165" s="72"/>
      <c r="DF165" s="72"/>
      <c r="DG165" s="72"/>
      <c r="DH165" s="72"/>
      <c r="DI165" s="72"/>
      <c r="DJ165" s="72"/>
      <c r="DK165" s="72"/>
      <c r="DL165" s="72"/>
      <c r="DM165" s="72"/>
      <c r="DN165" s="72"/>
      <c r="DO165" s="72"/>
      <c r="DP165" s="72"/>
      <c r="DQ165" s="72"/>
      <c r="DR165" s="72"/>
      <c r="DS165" s="72"/>
      <c r="DT165" s="72"/>
      <c r="DU165" s="72"/>
      <c r="DV165" s="72"/>
      <c r="DW165" s="72"/>
      <c r="DX165" s="72"/>
      <c r="DY165" s="72"/>
      <c r="DZ165" s="72"/>
      <c r="EA165" s="72"/>
      <c r="EB165" s="72"/>
      <c r="EC165" s="72"/>
      <c r="ED165" s="72"/>
      <c r="EE165" s="72"/>
      <c r="EF165" s="72"/>
      <c r="EG165" s="72"/>
      <c r="EH165" s="72"/>
      <c r="EI165" s="72"/>
      <c r="EJ165" s="72"/>
      <c r="EK165" s="72"/>
      <c r="EL165" s="72"/>
      <c r="EM165" s="72"/>
      <c r="EN165" s="72"/>
      <c r="EO165" s="72"/>
      <c r="EP165" s="72"/>
      <c r="EQ165" s="72"/>
      <c r="ER165" s="72"/>
      <c r="ES165" s="72"/>
      <c r="ET165" s="72"/>
      <c r="EU165" s="72"/>
      <c r="EV165" s="72"/>
      <c r="EW165" s="72"/>
      <c r="EX165" s="72"/>
      <c r="EY165" s="72"/>
      <c r="EZ165" s="72"/>
      <c r="FA165" s="72"/>
      <c r="FB165" s="72"/>
      <c r="FC165" s="72"/>
      <c r="FD165" s="72"/>
      <c r="FE165" s="72"/>
      <c r="FF165" s="72"/>
      <c r="FG165" s="72"/>
      <c r="FH165" s="72"/>
      <c r="FI165" s="72"/>
      <c r="FJ165" s="72"/>
      <c r="FK165" s="72"/>
      <c r="FL165" s="72"/>
      <c r="FM165" s="72"/>
      <c r="FN165" s="72"/>
      <c r="FO165" s="72"/>
      <c r="FP165" s="72"/>
      <c r="FQ165" s="72"/>
      <c r="FR165" s="72"/>
      <c r="FS165" s="72"/>
      <c r="FT165" s="72"/>
      <c r="FU165" s="72"/>
      <c r="FV165" s="72"/>
      <c r="FW165" s="72"/>
      <c r="FX165" s="72"/>
      <c r="FY165" s="72"/>
      <c r="FZ165" s="72"/>
      <c r="GA165" s="72"/>
      <c r="GB165" s="72"/>
      <c r="GC165" s="72"/>
      <c r="GD165" s="72"/>
      <c r="GE165" s="72"/>
      <c r="GF165" s="72"/>
      <c r="GG165" s="72"/>
      <c r="GH165" s="72"/>
      <c r="GI165" s="72"/>
      <c r="GJ165" s="72"/>
      <c r="GK165" s="72"/>
      <c r="GL165" s="72"/>
      <c r="GM165" s="72"/>
      <c r="GN165" s="72"/>
      <c r="GO165" s="72"/>
      <c r="GP165" s="72"/>
      <c r="GQ165" s="72"/>
      <c r="GR165" s="72"/>
      <c r="GS165" s="72"/>
      <c r="GT165" s="72"/>
      <c r="GU165" s="72"/>
      <c r="GV165" s="72"/>
      <c r="GW165" s="72"/>
      <c r="GX165" s="72"/>
      <c r="GY165" s="72"/>
      <c r="GZ165" s="72"/>
      <c r="HA165" s="72"/>
      <c r="HB165" s="72"/>
      <c r="HC165" s="72"/>
      <c r="HD165" s="72"/>
      <c r="HE165" s="72"/>
      <c r="HF165" s="72"/>
      <c r="HG165" s="72"/>
      <c r="HH165" s="72"/>
      <c r="HI165" s="72"/>
      <c r="HJ165" s="72"/>
      <c r="HK165" s="72"/>
      <c r="HL165" s="72"/>
      <c r="HM165" s="72"/>
      <c r="HN165" s="72"/>
      <c r="HO165" s="72"/>
      <c r="HP165" s="72"/>
      <c r="HQ165" s="72"/>
      <c r="HR165" s="72"/>
      <c r="HS165" s="72"/>
      <c r="HT165" s="72"/>
      <c r="HU165" s="72"/>
      <c r="HV165" s="72"/>
      <c r="HW165" s="72"/>
      <c r="HX165" s="72"/>
      <c r="HY165" s="72"/>
      <c r="HZ165" s="72"/>
      <c r="IA165" s="72"/>
      <c r="IB165" s="72"/>
      <c r="IC165" s="72"/>
      <c r="ID165" s="72"/>
      <c r="IE165" s="72"/>
      <c r="IF165" s="72"/>
      <c r="IG165" s="72"/>
      <c r="IH165" s="72"/>
      <c r="II165" s="72"/>
      <c r="IJ165" s="72"/>
      <c r="IK165" s="72"/>
      <c r="IL165" s="72"/>
      <c r="IM165" s="72"/>
      <c r="IN165" s="72"/>
      <c r="IO165" s="72"/>
      <c r="IP165" s="72"/>
      <c r="IQ165" s="72"/>
      <c r="IR165" s="72"/>
      <c r="IS165" s="72"/>
      <c r="IT165" s="72"/>
      <c r="IU165" s="72"/>
      <c r="IV165" s="72"/>
      <c r="IW165" s="72"/>
      <c r="IX165" s="72"/>
    </row>
    <row r="166" spans="1:258" x14ac:dyDescent="0.3">
      <c r="A166" s="109"/>
      <c r="B166" s="122" t="s">
        <v>2447</v>
      </c>
      <c r="C166" s="109"/>
      <c r="D166" s="109"/>
      <c r="E166" s="123">
        <f>IF($B162-E$8&lt;0,0,LOOKUP($B162-(E$8-1),$C$396:$C$417,$E$396:$E$417))</f>
        <v>5.713E-2</v>
      </c>
      <c r="F166" s="109"/>
      <c r="G166" s="123">
        <f>IF($B162-G$8&lt;0,0,LOOKUP($B162-(G$8-1),$C$396:$C$417,$E$396:$E$417))</f>
        <v>6.1769999999999999E-2</v>
      </c>
      <c r="H166" s="124"/>
      <c r="I166" s="123">
        <f>IF($B162-I$8&lt;0,0,LOOKUP($B162-(I$8-1),$C$396:$C$417,$E$396:$E$417))</f>
        <v>6.6769999999999996E-2</v>
      </c>
      <c r="J166" s="124"/>
      <c r="K166" s="123">
        <f>IF($B162-K$8&lt;0,0,LOOKUP($B162-(K$8-1),$C$396:$C$417,$E$396:$E$417))</f>
        <v>7.2190000000000004E-2</v>
      </c>
      <c r="L166" s="124"/>
      <c r="M166" s="123">
        <f>IF($B162-M$8&lt;0,0,LOOKUP($B162-(M$8-1),$C$396:$C$417,$E$396:$E$417))</f>
        <v>3.7499999999999999E-2</v>
      </c>
      <c r="N166" s="109"/>
      <c r="O166" s="123">
        <f>IF($B162-O$8&lt;0,0,LOOKUP($B162-(O$8-1),$C$396:$C$417,$E$396:$E$417))</f>
        <v>0</v>
      </c>
      <c r="P166" s="124"/>
      <c r="Q166" s="123">
        <f>IF($B162-Q$8&lt;0,0,LOOKUP($B162-(Q$8-1),$C$396:$C$417,$E$396:$E$417))</f>
        <v>0</v>
      </c>
      <c r="R166" s="124"/>
      <c r="S166" s="123">
        <f>IF($B162-S$8&lt;0,0,LOOKUP($B162-(S$8-1),$C$396:$C$417,$E$396:$E$417))</f>
        <v>0</v>
      </c>
      <c r="T166" s="124"/>
      <c r="U166" s="123">
        <f>IF($B162-U$8&lt;0,0,LOOKUP($B162-(U$8-1),$C$396:$C$417,$E$396:$E$417))</f>
        <v>0</v>
      </c>
      <c r="V166" s="124"/>
      <c r="W166" s="123">
        <f>IF($B162-W$8&lt;0,0,LOOKUP($B162-(W$8-1),$C$396:$C$417,$E$396:$E$417))</f>
        <v>0</v>
      </c>
      <c r="X166" s="109"/>
      <c r="Y166" s="123">
        <f>IF($B162-Y$8&lt;0,0,LOOKUP($B162-(Y$8-1),$C$396:$C$417,$E$396:$E$417))</f>
        <v>0</v>
      </c>
      <c r="Z166" s="124"/>
      <c r="AA166" s="123">
        <f>IF($B162-AA$8&lt;0,0,LOOKUP($B162-(AA$8-1),$C$396:$C$417,$E$396:$E$417))</f>
        <v>0</v>
      </c>
      <c r="AB166" s="124"/>
      <c r="AC166" s="123">
        <f>IF($B162-AC$8&lt;0,0,LOOKUP($B162-(AC$8-1),$C$396:$C$417,$E$396:$E$417))</f>
        <v>0</v>
      </c>
      <c r="AD166" s="124"/>
      <c r="AE166" s="123">
        <f>IF($B162-AE$8&lt;0,0,LOOKUP($B162-(AE$8-1),$C$396:$C$417,$E$396:$E$417))</f>
        <v>0</v>
      </c>
      <c r="AF166" s="124"/>
      <c r="AG166" s="123">
        <f>IF($B162-AG$8&lt;0,0,LOOKUP($B162-(AG$8-1),$C$396:$C$417,$E$396:$E$417))</f>
        <v>0</v>
      </c>
      <c r="AH166" s="109"/>
      <c r="AI166" s="123">
        <f>IF($B162-AI$8&lt;0,0,LOOKUP($B162-(AI$8-1),$C$396:$C$417,$E$396:$E$417))</f>
        <v>0</v>
      </c>
      <c r="AJ166" s="109"/>
      <c r="AK166" s="123">
        <f>IF($B162-AK$8&lt;0,0,LOOKUP($B162-(AK$8-1),$C$396:$C$417,$E$396:$E$417))</f>
        <v>0</v>
      </c>
      <c r="AL166" s="109"/>
      <c r="AM166" s="123">
        <f>IF($B162-AM$8&lt;0,0,LOOKUP($B162-(AM$8-1),$C$396:$C$417,$E$396:$E$417))</f>
        <v>0</v>
      </c>
      <c r="AN166" s="109"/>
      <c r="AO166" s="123">
        <f>IF($B162-AO$8&lt;0,0,LOOKUP($B162-(AO$8-1),$C$396:$C$417,$E$396:$E$417))</f>
        <v>0</v>
      </c>
      <c r="AP166" s="109"/>
      <c r="AQ166" s="123">
        <f>IF($B162-AQ$8&lt;0,0,LOOKUP($B162-(AQ$8-1),$C$396:$C$417,$E$396:$E$417))</f>
        <v>0</v>
      </c>
      <c r="AR166" s="109"/>
      <c r="AS166" s="123">
        <f>IF($B162-AS$8&lt;0,0,LOOKUP($B162-(AS$8-1),$C$396:$C$417,$E$396:$E$417))</f>
        <v>0</v>
      </c>
      <c r="AT166" s="109"/>
      <c r="AU166" s="123">
        <f>IF($B162-AU$8&lt;0,0,LOOKUP($B162-(AU$8-1),$C$396:$C$417,$E$396:$E$417))</f>
        <v>0</v>
      </c>
      <c r="AV166" s="109"/>
      <c r="AW166" s="123">
        <f>IF($B162-AW$8&lt;0,0,LOOKUP($B162-(AW$8-1),$C$396:$C$417,$E$396:$E$417))</f>
        <v>0</v>
      </c>
      <c r="AX166" s="109"/>
      <c r="AY166" s="123">
        <f>IF($B162-AY$8&lt;0,0,LOOKUP($B162-(AY$8-1),$C$396:$C$417,$E$396:$E$417))</f>
        <v>0</v>
      </c>
      <c r="AZ166" s="109"/>
      <c r="BA166" s="123">
        <f>IF($B162-BA$8&lt;0,0,LOOKUP($B162-(BA$8-1),$C$396:$C$417,$E$396:$E$417))</f>
        <v>0</v>
      </c>
      <c r="BB166" s="109"/>
      <c r="BC166" s="109"/>
      <c r="BD166" s="109"/>
      <c r="BE166" s="109"/>
      <c r="BF166" s="109"/>
      <c r="BG166" s="124"/>
      <c r="BH166" s="124"/>
      <c r="BI166" s="124"/>
      <c r="BJ166" s="109"/>
      <c r="BK166" s="109"/>
      <c r="BL166" s="109"/>
      <c r="BM166" s="109"/>
      <c r="BN166" s="109"/>
      <c r="BO166" s="109"/>
      <c r="BP166" s="109"/>
      <c r="BQ166" s="109"/>
      <c r="BR166" s="109"/>
      <c r="BS166" s="109"/>
      <c r="BT166" s="109"/>
      <c r="BU166" s="109"/>
      <c r="BV166" s="109"/>
      <c r="BW166" s="109"/>
      <c r="BX166" s="109"/>
      <c r="BY166" s="109"/>
      <c r="BZ166" s="109"/>
      <c r="CA166" s="109"/>
      <c r="CB166" s="109"/>
      <c r="CC166" s="109"/>
      <c r="CD166" s="109"/>
      <c r="CE166" s="109"/>
      <c r="CF166" s="109"/>
      <c r="CG166" s="109"/>
      <c r="CH166" s="109"/>
      <c r="CI166" s="109"/>
      <c r="CJ166" s="109"/>
      <c r="CK166" s="109"/>
      <c r="CL166" s="109"/>
      <c r="CM166" s="109"/>
      <c r="CN166" s="109"/>
      <c r="CO166" s="109"/>
      <c r="CP166" s="109"/>
      <c r="CQ166" s="109"/>
      <c r="CR166" s="109"/>
      <c r="CS166" s="109"/>
      <c r="CT166" s="109"/>
      <c r="CU166" s="109"/>
      <c r="CV166" s="109"/>
      <c r="CW166" s="109"/>
      <c r="CX166" s="109"/>
      <c r="CY166" s="109"/>
      <c r="CZ166" s="109"/>
      <c r="DA166" s="109"/>
      <c r="DB166" s="109"/>
      <c r="DC166" s="109"/>
      <c r="DD166" s="109"/>
      <c r="DE166" s="109"/>
      <c r="DF166" s="109"/>
      <c r="DG166" s="109"/>
      <c r="DH166" s="109"/>
      <c r="DI166" s="109"/>
      <c r="DJ166" s="109"/>
      <c r="DK166" s="109"/>
      <c r="DL166" s="109"/>
      <c r="DM166" s="109"/>
      <c r="DN166" s="109"/>
      <c r="DO166" s="109"/>
      <c r="DP166" s="109"/>
      <c r="DQ166" s="109"/>
      <c r="DR166" s="109"/>
      <c r="DS166" s="109"/>
      <c r="DT166" s="109"/>
      <c r="DU166" s="109"/>
      <c r="DV166" s="109"/>
      <c r="DW166" s="109"/>
      <c r="DX166" s="109"/>
      <c r="DY166" s="109"/>
      <c r="DZ166" s="109"/>
      <c r="EA166" s="109"/>
      <c r="EB166" s="109"/>
      <c r="EC166" s="109"/>
      <c r="ED166" s="109"/>
      <c r="EE166" s="109"/>
      <c r="EF166" s="109"/>
      <c r="EG166" s="109"/>
      <c r="EH166" s="109"/>
      <c r="EI166" s="109"/>
      <c r="EJ166" s="109"/>
      <c r="EK166" s="109"/>
      <c r="EL166" s="109"/>
      <c r="EM166" s="109"/>
      <c r="EN166" s="109"/>
      <c r="EO166" s="109"/>
      <c r="EP166" s="109"/>
      <c r="EQ166" s="109"/>
      <c r="ER166" s="109"/>
      <c r="ES166" s="109"/>
      <c r="ET166" s="109"/>
      <c r="EU166" s="109"/>
      <c r="EV166" s="109"/>
      <c r="EW166" s="109"/>
      <c r="EX166" s="109"/>
      <c r="EY166" s="109"/>
      <c r="EZ166" s="109"/>
      <c r="FA166" s="109"/>
      <c r="FB166" s="109"/>
      <c r="FC166" s="109"/>
      <c r="FD166" s="109"/>
      <c r="FE166" s="109"/>
      <c r="FF166" s="109"/>
      <c r="FG166" s="109"/>
      <c r="FH166" s="109"/>
      <c r="FI166" s="109"/>
      <c r="FJ166" s="109"/>
      <c r="FK166" s="109"/>
      <c r="FL166" s="109"/>
      <c r="FM166" s="109"/>
      <c r="FN166" s="109"/>
      <c r="FO166" s="109"/>
      <c r="FP166" s="109"/>
      <c r="FQ166" s="109"/>
      <c r="FR166" s="109"/>
      <c r="FS166" s="109"/>
      <c r="FT166" s="109"/>
      <c r="FU166" s="109"/>
      <c r="FV166" s="109"/>
      <c r="FW166" s="109"/>
      <c r="FX166" s="109"/>
      <c r="FY166" s="109"/>
      <c r="FZ166" s="109"/>
      <c r="GA166" s="109"/>
      <c r="GB166" s="109"/>
      <c r="GC166" s="109"/>
      <c r="GD166" s="109"/>
      <c r="GE166" s="109"/>
      <c r="GF166" s="109"/>
      <c r="GG166" s="109"/>
      <c r="GH166" s="109"/>
      <c r="GI166" s="109"/>
      <c r="GJ166" s="109"/>
      <c r="GK166" s="109"/>
      <c r="GL166" s="109"/>
      <c r="GM166" s="109"/>
      <c r="GN166" s="109"/>
      <c r="GO166" s="109"/>
      <c r="GP166" s="109"/>
      <c r="GQ166" s="109"/>
      <c r="GR166" s="109"/>
      <c r="GS166" s="109"/>
      <c r="GT166" s="109"/>
      <c r="GU166" s="109"/>
      <c r="GV166" s="109"/>
      <c r="GW166" s="109"/>
      <c r="GX166" s="109"/>
      <c r="GY166" s="109"/>
      <c r="GZ166" s="109"/>
      <c r="HA166" s="109"/>
      <c r="HB166" s="109"/>
      <c r="HC166" s="109"/>
      <c r="HD166" s="109"/>
      <c r="HE166" s="109"/>
      <c r="HF166" s="109"/>
      <c r="HG166" s="109"/>
      <c r="HH166" s="109"/>
      <c r="HI166" s="109"/>
      <c r="HJ166" s="109"/>
      <c r="HK166" s="109"/>
      <c r="HL166" s="109"/>
      <c r="HM166" s="109"/>
      <c r="HN166" s="109"/>
      <c r="HO166" s="109"/>
      <c r="HP166" s="109"/>
      <c r="HQ166" s="109"/>
      <c r="HR166" s="109"/>
      <c r="HS166" s="109"/>
      <c r="HT166" s="109"/>
      <c r="HU166" s="109"/>
      <c r="HV166" s="109"/>
      <c r="HW166" s="109"/>
      <c r="HX166" s="109"/>
      <c r="HY166" s="109"/>
      <c r="HZ166" s="109"/>
      <c r="IA166" s="109"/>
      <c r="IB166" s="109"/>
      <c r="IC166" s="109"/>
      <c r="ID166" s="109"/>
      <c r="IE166" s="109"/>
      <c r="IF166" s="109"/>
      <c r="IG166" s="109"/>
      <c r="IH166" s="109"/>
      <c r="II166" s="109"/>
      <c r="IJ166" s="109"/>
      <c r="IK166" s="109"/>
      <c r="IL166" s="109"/>
      <c r="IM166" s="109"/>
      <c r="IN166" s="109"/>
      <c r="IO166" s="109"/>
      <c r="IP166" s="109"/>
      <c r="IQ166" s="109"/>
      <c r="IR166" s="109"/>
      <c r="IS166" s="109"/>
      <c r="IT166" s="109"/>
      <c r="IU166" s="109"/>
      <c r="IV166" s="109"/>
      <c r="IW166" s="109"/>
      <c r="IX166" s="109"/>
    </row>
    <row r="167" spans="1:258" x14ac:dyDescent="0.3">
      <c r="A167" s="72"/>
      <c r="B167" s="72"/>
      <c r="C167" s="72"/>
      <c r="D167" s="72"/>
      <c r="E167" s="125"/>
      <c r="F167" s="120"/>
      <c r="G167" s="125"/>
      <c r="I167" s="125"/>
      <c r="K167" s="125"/>
      <c r="L167" s="120"/>
      <c r="M167" s="125"/>
      <c r="N167" s="120"/>
      <c r="O167" s="125"/>
      <c r="P167" s="120"/>
      <c r="Q167" s="125"/>
      <c r="R167" s="120"/>
      <c r="S167" s="125"/>
      <c r="T167" s="120"/>
      <c r="U167" s="125"/>
      <c r="V167" s="120"/>
      <c r="W167" s="125"/>
      <c r="X167" s="120"/>
      <c r="Y167" s="125"/>
      <c r="Z167" s="120"/>
      <c r="AA167" s="125"/>
      <c r="AB167" s="120"/>
      <c r="AC167" s="125"/>
      <c r="AD167" s="120"/>
      <c r="AE167" s="125"/>
      <c r="AF167" s="120"/>
      <c r="AG167" s="125"/>
      <c r="AH167" s="120"/>
      <c r="AI167" s="125"/>
      <c r="AJ167" s="72"/>
      <c r="AK167" s="125"/>
      <c r="AL167" s="72"/>
      <c r="AM167" s="125"/>
      <c r="AN167" s="72"/>
      <c r="AO167" s="125"/>
      <c r="AP167" s="72"/>
      <c r="AQ167" s="125"/>
      <c r="AR167" s="72"/>
      <c r="AS167" s="125"/>
      <c r="AT167" s="72"/>
      <c r="AU167" s="125"/>
      <c r="AV167" s="72"/>
      <c r="AW167" s="125"/>
      <c r="AX167" s="72"/>
      <c r="AY167" s="125"/>
      <c r="AZ167" s="72"/>
      <c r="BA167" s="125"/>
      <c r="BB167" s="72"/>
      <c r="BC167" s="72"/>
      <c r="BD167" s="72"/>
      <c r="BE167" s="72"/>
      <c r="BF167" s="72"/>
    </row>
    <row r="168" spans="1:258" x14ac:dyDescent="0.3">
      <c r="A168" s="72"/>
      <c r="B168" s="85" t="s">
        <v>2448</v>
      </c>
      <c r="C168" s="72"/>
      <c r="D168" s="72"/>
      <c r="E168" s="120">
        <f>ROUND((E163-E164)*E166,0)</f>
        <v>29174</v>
      </c>
      <c r="F168" s="120"/>
      <c r="G168" s="120">
        <f>ROUND((G163-G164)*G166,0)</f>
        <v>128624</v>
      </c>
      <c r="I168" s="120">
        <f>ROUND((I163-I164)*I166,0)</f>
        <v>15413</v>
      </c>
      <c r="K168" s="120">
        <f>ROUND((K163-K164)*K166,0)</f>
        <v>31356</v>
      </c>
      <c r="L168" s="120"/>
      <c r="M168" s="120">
        <f>ROUND((M163-M164)*M166,0)</f>
        <v>559510</v>
      </c>
      <c r="N168" s="120"/>
      <c r="O168" s="120">
        <f>ROUND((O163-O164)*O166,0)</f>
        <v>0</v>
      </c>
      <c r="P168" s="120"/>
      <c r="Q168" s="120">
        <f>ROUND((Q163-Q164)*Q166,0)</f>
        <v>0</v>
      </c>
      <c r="R168" s="120"/>
      <c r="S168" s="120">
        <f>ROUND((S163-S164)*S166,0)</f>
        <v>0</v>
      </c>
      <c r="T168" s="120"/>
      <c r="U168" s="120">
        <f>ROUND((U163-U164)*U166,0)</f>
        <v>0</v>
      </c>
      <c r="V168" s="120"/>
      <c r="W168" s="120">
        <f>ROUND((W163-W164)*W166,0)</f>
        <v>0</v>
      </c>
      <c r="X168" s="120"/>
      <c r="Y168" s="120">
        <f>ROUND((Y163-Y164)*Y166,0)</f>
        <v>0</v>
      </c>
      <c r="Z168" s="120"/>
      <c r="AA168" s="120">
        <f>ROUND((AA163-AA164)*AA166,0)</f>
        <v>0</v>
      </c>
      <c r="AB168" s="120"/>
      <c r="AC168" s="120">
        <f>ROUND((AC163-AC164)*AC166,0)</f>
        <v>0</v>
      </c>
      <c r="AD168" s="120"/>
      <c r="AE168" s="120">
        <f>ROUND((AE163-AE164)*AE166,0)</f>
        <v>0</v>
      </c>
      <c r="AF168" s="120"/>
      <c r="AG168" s="120">
        <f>ROUND((AG163-AG164)*AG166,0)</f>
        <v>0</v>
      </c>
      <c r="AH168" s="120"/>
      <c r="AI168" s="120">
        <f>ROUND((AI163-AI164)*AI166,0)</f>
        <v>0</v>
      </c>
      <c r="AJ168" s="72"/>
      <c r="AK168" s="120">
        <f>ROUND((AK163-AK164)*AK166,0)</f>
        <v>0</v>
      </c>
      <c r="AL168" s="72"/>
      <c r="AM168" s="120">
        <f>ROUND((AM163-AM164)*AM166,0)</f>
        <v>0</v>
      </c>
      <c r="AN168" s="72"/>
      <c r="AO168" s="120">
        <f>ROUND((AO163-AO164)*AO166,0)</f>
        <v>0</v>
      </c>
      <c r="AP168" s="72"/>
      <c r="AQ168" s="120">
        <f>ROUND((AQ163-AQ164)*AQ166,0)</f>
        <v>0</v>
      </c>
      <c r="AR168" s="72"/>
      <c r="AS168" s="120">
        <f>ROUND((AS163-AS164)*AS166,0)</f>
        <v>0</v>
      </c>
      <c r="AT168" s="72"/>
      <c r="AU168" s="120">
        <f>ROUND((AU163-AU164)*AU166,0)</f>
        <v>0</v>
      </c>
      <c r="AV168" s="72"/>
      <c r="AW168" s="120">
        <f>ROUND((AW163-AW164)*AW166,0)</f>
        <v>0</v>
      </c>
      <c r="AX168" s="72"/>
      <c r="AY168" s="120">
        <f>ROUND((AY163-AY164)*AY166,0)</f>
        <v>0</v>
      </c>
      <c r="AZ168" s="72"/>
      <c r="BA168" s="120">
        <f>ROUND((BA163-BA164)*BA166,0)</f>
        <v>0</v>
      </c>
      <c r="BB168" s="72"/>
      <c r="BC168" s="72"/>
      <c r="BD168" s="72"/>
      <c r="BE168" s="72"/>
      <c r="BF168" s="72"/>
    </row>
    <row r="169" spans="1:258" x14ac:dyDescent="0.3">
      <c r="A169" s="72"/>
      <c r="B169" s="85" t="s">
        <v>2449</v>
      </c>
      <c r="C169" s="72"/>
      <c r="D169" s="72"/>
      <c r="E169" s="74">
        <f>IF(E$114=$B162,E164,0)</f>
        <v>0</v>
      </c>
      <c r="F169" s="120"/>
      <c r="G169" s="74">
        <f>IF(G$114=$B162,G164,0)</f>
        <v>0</v>
      </c>
      <c r="I169" s="74">
        <f>IF(I$114=$B162,I164,0)</f>
        <v>0</v>
      </c>
      <c r="K169" s="74">
        <f>IF(K$114=$B162,K164,0)</f>
        <v>0</v>
      </c>
      <c r="L169" s="120"/>
      <c r="M169" s="74">
        <f>IF(M$114=$B162,M164,0)</f>
        <v>0</v>
      </c>
      <c r="N169" s="120"/>
      <c r="O169" s="74">
        <f>IF(O$114=$B162,O164,0)</f>
        <v>0</v>
      </c>
      <c r="P169" s="120"/>
      <c r="Q169" s="74">
        <f>IF(Q$114=$B162,Q164,0)</f>
        <v>0</v>
      </c>
      <c r="R169" s="120"/>
      <c r="S169" s="74">
        <f>IF(S$114=$B162,S164,0)</f>
        <v>0</v>
      </c>
      <c r="T169" s="120"/>
      <c r="U169" s="74">
        <f>IF(U$114=$B162,U164,0)</f>
        <v>0</v>
      </c>
      <c r="V169" s="120"/>
      <c r="W169" s="74">
        <f>IF(W$114=$B162,W164,0)</f>
        <v>0</v>
      </c>
      <c r="X169" s="120"/>
      <c r="Y169" s="74">
        <f>IF(Y$114=$B162,Y164,0)</f>
        <v>0</v>
      </c>
      <c r="Z169" s="120"/>
      <c r="AA169" s="74">
        <f>IF(AA$114=$B162,AA164,0)</f>
        <v>0</v>
      </c>
      <c r="AB169" s="120"/>
      <c r="AC169" s="74">
        <f>IF(AC$114=$B162,AC164,0)</f>
        <v>0</v>
      </c>
      <c r="AD169" s="120"/>
      <c r="AE169" s="74">
        <f>IF(AE$114=$B162,AE164,0)</f>
        <v>0</v>
      </c>
      <c r="AF169" s="120"/>
      <c r="AG169" s="74">
        <f>IF(AG$114=$B162,AG164,0)</f>
        <v>0</v>
      </c>
      <c r="AH169" s="120"/>
      <c r="AI169" s="74">
        <f>IF(AI$114=$B162,AI164,0)</f>
        <v>0</v>
      </c>
      <c r="AJ169" s="72"/>
      <c r="AK169" s="74">
        <f>IF(AK$114=$B162,AK164,0)</f>
        <v>0</v>
      </c>
      <c r="AL169" s="72"/>
      <c r="AM169" s="74">
        <f>IF(AM$114=$B162,AM164,0)</f>
        <v>0</v>
      </c>
      <c r="AN169" s="72"/>
      <c r="AO169" s="74">
        <f>IF(AO$114=$B162,AO164,0)</f>
        <v>0</v>
      </c>
      <c r="AP169" s="72"/>
      <c r="AQ169" s="74">
        <f>IF(AQ$114=$B162,AQ164,0)</f>
        <v>0</v>
      </c>
      <c r="AR169" s="72"/>
      <c r="AS169" s="74">
        <f>IF(AS$114=$B162,AS164,0)</f>
        <v>0</v>
      </c>
      <c r="AT169" s="72"/>
      <c r="AU169" s="74">
        <f>IF(AU$114=$B162,AU164,0)</f>
        <v>0</v>
      </c>
      <c r="AV169" s="72"/>
      <c r="AW169" s="74">
        <f>IF(AW$114=$B162,AW164,0)</f>
        <v>0</v>
      </c>
      <c r="AX169" s="72"/>
      <c r="AY169" s="74">
        <f>IF(AY$114=$B162,AY164,0)</f>
        <v>0</v>
      </c>
      <c r="AZ169" s="72"/>
      <c r="BA169" s="74">
        <f>IF(BA$114=$B162,BA164,0)</f>
        <v>0</v>
      </c>
      <c r="BB169" s="72"/>
      <c r="BC169" s="72"/>
      <c r="BD169" s="72"/>
      <c r="BE169" s="72"/>
      <c r="BF169" s="72"/>
    </row>
    <row r="170" spans="1:258" ht="13.5" thickBot="1" x14ac:dyDescent="0.35">
      <c r="A170" s="72"/>
      <c r="B170" s="85" t="str">
        <f>"Total Tax Depreciation  -  "&amp;B162</f>
        <v>Total Tax Depreciation  -  2005</v>
      </c>
      <c r="C170" s="72"/>
      <c r="D170" s="72"/>
      <c r="E170" s="126">
        <f>E168+E169</f>
        <v>29174</v>
      </c>
      <c r="F170" s="120"/>
      <c r="G170" s="126">
        <f>G168+G169</f>
        <v>128624</v>
      </c>
      <c r="I170" s="126">
        <f>I168+I169</f>
        <v>15413</v>
      </c>
      <c r="K170" s="126">
        <f>K168+K169</f>
        <v>31356</v>
      </c>
      <c r="L170" s="120"/>
      <c r="M170" s="126">
        <f>M168+M169</f>
        <v>559510</v>
      </c>
      <c r="N170" s="120"/>
      <c r="O170" s="126">
        <f>O168+O169</f>
        <v>0</v>
      </c>
      <c r="P170" s="120"/>
      <c r="Q170" s="126">
        <f>Q168+Q169</f>
        <v>0</v>
      </c>
      <c r="R170" s="120"/>
      <c r="S170" s="126">
        <f>S168+S169</f>
        <v>0</v>
      </c>
      <c r="T170" s="120"/>
      <c r="U170" s="126">
        <f>U168+U169</f>
        <v>0</v>
      </c>
      <c r="V170" s="120"/>
      <c r="W170" s="126">
        <f>W168+W169</f>
        <v>0</v>
      </c>
      <c r="X170" s="120"/>
      <c r="Y170" s="126">
        <f>Y168+Y169</f>
        <v>0</v>
      </c>
      <c r="Z170" s="120"/>
      <c r="AA170" s="126">
        <f>AA168+AA169</f>
        <v>0</v>
      </c>
      <c r="AB170" s="120"/>
      <c r="AC170" s="126">
        <f>AC168+AC169</f>
        <v>0</v>
      </c>
      <c r="AD170" s="120"/>
      <c r="AE170" s="126">
        <f>AE168+AE169</f>
        <v>0</v>
      </c>
      <c r="AF170" s="120"/>
      <c r="AG170" s="126">
        <f>AG168+AG169</f>
        <v>0</v>
      </c>
      <c r="AH170" s="120"/>
      <c r="AI170" s="126">
        <f>AI168+AI169</f>
        <v>0</v>
      </c>
      <c r="AJ170" s="72"/>
      <c r="AK170" s="126">
        <f>AK168+AK169</f>
        <v>0</v>
      </c>
      <c r="AL170" s="72"/>
      <c r="AM170" s="126">
        <f>AM168+AM169</f>
        <v>0</v>
      </c>
      <c r="AN170" s="72"/>
      <c r="AO170" s="126">
        <f>AO168+AO169</f>
        <v>0</v>
      </c>
      <c r="AP170" s="72"/>
      <c r="AQ170" s="126">
        <f>AQ168+AQ169</f>
        <v>0</v>
      </c>
      <c r="AR170" s="72"/>
      <c r="AS170" s="126">
        <f>AS168+AS169</f>
        <v>0</v>
      </c>
      <c r="AT170" s="72"/>
      <c r="AU170" s="126">
        <f>AU168+AU169</f>
        <v>0</v>
      </c>
      <c r="AV170" s="72"/>
      <c r="AW170" s="126">
        <f>AW168+AW169</f>
        <v>0</v>
      </c>
      <c r="AX170" s="72"/>
      <c r="AY170" s="126">
        <f>AY168+AY169</f>
        <v>0</v>
      </c>
      <c r="AZ170" s="72"/>
      <c r="BA170" s="126">
        <f>BA168+BA169</f>
        <v>0</v>
      </c>
      <c r="BB170" s="72"/>
      <c r="BC170" s="72"/>
      <c r="BD170" s="72"/>
      <c r="BE170" s="72"/>
      <c r="BF170" s="72"/>
      <c r="BG170" s="103"/>
    </row>
    <row r="171" spans="1:258" ht="13.5" thickTop="1" x14ac:dyDescent="0.3">
      <c r="A171" s="72"/>
      <c r="B171" s="72"/>
      <c r="C171" s="72"/>
      <c r="D171" s="72"/>
      <c r="E171" s="120"/>
      <c r="F171" s="120"/>
      <c r="G171" s="120"/>
      <c r="I171" s="120"/>
      <c r="K171" s="120"/>
      <c r="L171" s="120"/>
      <c r="M171" s="120"/>
      <c r="N171" s="120"/>
      <c r="O171" s="120"/>
      <c r="P171" s="120"/>
      <c r="Q171" s="120"/>
      <c r="R171" s="120"/>
      <c r="S171" s="120"/>
      <c r="T171" s="120"/>
      <c r="U171" s="120"/>
      <c r="V171" s="120"/>
      <c r="W171" s="120"/>
      <c r="X171" s="120"/>
      <c r="Y171" s="120"/>
      <c r="Z171" s="120"/>
      <c r="AA171" s="120"/>
      <c r="AB171" s="120"/>
      <c r="AC171" s="120"/>
      <c r="AD171" s="120"/>
      <c r="AE171" s="120"/>
      <c r="AF171" s="120"/>
      <c r="AG171" s="120"/>
      <c r="AH171" s="120"/>
      <c r="AI171" s="120"/>
      <c r="AJ171" s="72"/>
      <c r="AK171" s="120"/>
      <c r="AL171" s="72"/>
      <c r="AM171" s="120"/>
      <c r="AN171" s="72"/>
      <c r="AO171" s="120"/>
      <c r="AP171" s="72"/>
      <c r="AQ171" s="120"/>
      <c r="AR171" s="72"/>
      <c r="AS171" s="120"/>
      <c r="AT171" s="72"/>
      <c r="AU171" s="120"/>
      <c r="AV171" s="72"/>
      <c r="AW171" s="120"/>
      <c r="AX171" s="72"/>
      <c r="AY171" s="120"/>
      <c r="AZ171" s="72"/>
      <c r="BA171" s="120"/>
      <c r="BB171" s="72"/>
      <c r="BC171" s="72"/>
      <c r="BD171" s="72"/>
      <c r="BE171" s="72"/>
      <c r="BF171" s="72"/>
    </row>
    <row r="172" spans="1:258" x14ac:dyDescent="0.3">
      <c r="A172" s="72"/>
      <c r="B172" s="85"/>
      <c r="C172" s="72"/>
      <c r="D172" s="72"/>
      <c r="E172" s="120"/>
      <c r="F172" s="120"/>
      <c r="G172" s="120"/>
      <c r="I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72"/>
      <c r="AK172" s="120"/>
      <c r="AL172" s="72"/>
      <c r="AM172" s="120"/>
      <c r="AN172" s="72"/>
      <c r="AO172" s="120"/>
      <c r="AP172" s="72"/>
      <c r="AQ172" s="120"/>
      <c r="AR172" s="72"/>
      <c r="AS172" s="120"/>
      <c r="AT172" s="72"/>
      <c r="AU172" s="120"/>
      <c r="AV172" s="72"/>
      <c r="AW172" s="120"/>
      <c r="AX172" s="72"/>
      <c r="AY172" s="120"/>
      <c r="AZ172" s="72"/>
      <c r="BA172" s="120"/>
      <c r="BB172" s="72"/>
      <c r="BC172" s="72"/>
      <c r="BD172" s="72"/>
      <c r="BE172" s="72"/>
      <c r="BF172" s="72"/>
    </row>
    <row r="173" spans="1:258" x14ac:dyDescent="0.3">
      <c r="A173" s="72"/>
      <c r="B173" s="119">
        <v>2006</v>
      </c>
      <c r="C173" s="72"/>
      <c r="D173" s="72"/>
      <c r="E173" s="120"/>
      <c r="F173" s="120"/>
      <c r="G173" s="120"/>
      <c r="I173" s="120"/>
      <c r="K173" s="120"/>
      <c r="L173" s="120"/>
      <c r="M173" s="120"/>
      <c r="N173" s="120"/>
      <c r="O173" s="120"/>
      <c r="P173" s="120"/>
      <c r="Q173" s="120"/>
      <c r="R173" s="120"/>
      <c r="S173" s="120"/>
      <c r="T173" s="120"/>
      <c r="U173" s="120"/>
      <c r="V173" s="120"/>
      <c r="W173" s="120"/>
      <c r="X173" s="120"/>
      <c r="Y173" s="120"/>
      <c r="Z173" s="120"/>
      <c r="AA173" s="120"/>
      <c r="AB173" s="120"/>
      <c r="AC173" s="120"/>
      <c r="AD173" s="120"/>
      <c r="AE173" s="120"/>
      <c r="AF173" s="120"/>
      <c r="AG173" s="120"/>
      <c r="AH173" s="120"/>
      <c r="AI173" s="120"/>
      <c r="AJ173" s="72"/>
      <c r="AK173" s="120"/>
      <c r="AL173" s="72"/>
      <c r="AM173" s="120"/>
      <c r="AN173" s="72"/>
      <c r="AO173" s="120"/>
      <c r="AP173" s="72"/>
      <c r="AQ173" s="120"/>
      <c r="AR173" s="72"/>
      <c r="AS173" s="120"/>
      <c r="AT173" s="72"/>
      <c r="AU173" s="120"/>
      <c r="AV173" s="72"/>
      <c r="AW173" s="120"/>
      <c r="AX173" s="72"/>
      <c r="AY173" s="120"/>
      <c r="AZ173" s="72"/>
      <c r="BA173" s="120"/>
      <c r="BB173" s="72"/>
      <c r="BC173" s="72"/>
      <c r="BD173" s="72"/>
      <c r="BE173" s="72"/>
      <c r="BF173" s="72"/>
    </row>
    <row r="174" spans="1:258" x14ac:dyDescent="0.3">
      <c r="A174" s="72"/>
      <c r="B174" s="85" t="s">
        <v>2408</v>
      </c>
      <c r="C174" s="72"/>
      <c r="D174" s="72"/>
      <c r="E174" s="120">
        <f>IF(E$114&lt;=$B173,E$24,0)</f>
        <v>510665.11</v>
      </c>
      <c r="F174" s="120"/>
      <c r="G174" s="120">
        <f>IF(G$114&lt;=$B173,G$24,0)</f>
        <v>2082311.7650000001</v>
      </c>
      <c r="I174" s="120">
        <f>IF(I$114&lt;=$B173,I$24,0)</f>
        <v>329777.47000000003</v>
      </c>
      <c r="K174" s="120">
        <f>IF(K$114&lt;=$B173,K$24,0)</f>
        <v>620501.30999999971</v>
      </c>
      <c r="L174" s="120"/>
      <c r="M174" s="120">
        <f>IF(M$114&lt;=$B173,M$24,0)</f>
        <v>14920259.805000002</v>
      </c>
      <c r="N174" s="120"/>
      <c r="O174" s="120">
        <f>IF(O$114&lt;=$B173,O$24,0)</f>
        <v>9988375.7000000011</v>
      </c>
      <c r="P174" s="120"/>
      <c r="Q174" s="120">
        <f>IF(Q$114&lt;=$B173,Q$24,0)</f>
        <v>0</v>
      </c>
      <c r="R174" s="120"/>
      <c r="S174" s="120">
        <f>IF(S$114&lt;=$B173,S$24,0)</f>
        <v>0</v>
      </c>
      <c r="T174" s="120"/>
      <c r="U174" s="120">
        <f>IF(U$114&lt;=$B173,U$24,0)</f>
        <v>0</v>
      </c>
      <c r="V174" s="120"/>
      <c r="W174" s="120">
        <f>IF(W$114&lt;=$B173,W$24,0)</f>
        <v>0</v>
      </c>
      <c r="X174" s="120"/>
      <c r="Y174" s="120">
        <f>IF(Y$114&lt;=$B173,Y$24,0)</f>
        <v>0</v>
      </c>
      <c r="Z174" s="120"/>
      <c r="AA174" s="120">
        <f>IF(AA$114&lt;=$B173,AA$24,0)</f>
        <v>0</v>
      </c>
      <c r="AB174" s="120"/>
      <c r="AC174" s="120">
        <f>IF(AC$114&lt;=$B173,AC$24,0)</f>
        <v>0</v>
      </c>
      <c r="AD174" s="120"/>
      <c r="AE174" s="120">
        <f>IF(AE$114&lt;=$B173,AE$24,0)</f>
        <v>0</v>
      </c>
      <c r="AF174" s="120"/>
      <c r="AG174" s="120">
        <f>IF(AG$114&lt;=$B173,AG$24,0)</f>
        <v>0</v>
      </c>
      <c r="AH174" s="120"/>
      <c r="AI174" s="120">
        <f>IF(AI$114&lt;=$B173,AI$24,0)</f>
        <v>0</v>
      </c>
      <c r="AJ174" s="72"/>
      <c r="AK174" s="120">
        <f>IF(AK$114&lt;=$B173,AK$24,0)</f>
        <v>0</v>
      </c>
      <c r="AL174" s="72"/>
      <c r="AM174" s="120">
        <f>IF(AM$114&lt;=$B173,AM$24,0)</f>
        <v>0</v>
      </c>
      <c r="AN174" s="72"/>
      <c r="AO174" s="120">
        <f>IF(AO$114&lt;=$B173,AO$24,0)</f>
        <v>0</v>
      </c>
      <c r="AP174" s="72"/>
      <c r="AQ174" s="120">
        <f>IF(AQ$114&lt;=$B173,AQ$24,0)</f>
        <v>0</v>
      </c>
      <c r="AR174" s="72"/>
      <c r="AS174" s="120">
        <f>IF(AS$114&lt;=$B173,AS$24,0)</f>
        <v>0</v>
      </c>
      <c r="AT174" s="72"/>
      <c r="AU174" s="120">
        <f>IF(AU$114&lt;=$B173,AU$24,0)</f>
        <v>0</v>
      </c>
      <c r="AV174" s="72"/>
      <c r="AW174" s="120">
        <f>IF(AW$114&lt;=$B173,AW$24,0)</f>
        <v>0</v>
      </c>
      <c r="AX174" s="72"/>
      <c r="AY174" s="120">
        <f>IF(AY$114&lt;=$B173,AY$24,0)</f>
        <v>0</v>
      </c>
      <c r="AZ174" s="72"/>
      <c r="BA174" s="120">
        <f>IF(BA$114&lt;=$B173,BA$24,0)</f>
        <v>0</v>
      </c>
      <c r="BB174" s="72"/>
      <c r="BC174" s="72"/>
      <c r="BD174" s="72"/>
      <c r="BE174" s="72"/>
      <c r="BF174" s="72"/>
    </row>
    <row r="175" spans="1:258" x14ac:dyDescent="0.3">
      <c r="A175" s="72"/>
      <c r="B175" s="85" t="s">
        <v>2445</v>
      </c>
      <c r="C175" s="72"/>
      <c r="D175" s="72"/>
      <c r="E175" s="121">
        <f>ROUND(E174*E$12,0)</f>
        <v>0</v>
      </c>
      <c r="F175" s="120"/>
      <c r="G175" s="121">
        <f>ROUND(G174*G$12,0)</f>
        <v>0</v>
      </c>
      <c r="I175" s="121">
        <f>ROUND(I174*I$12,0)</f>
        <v>98933</v>
      </c>
      <c r="K175" s="121">
        <f>ROUND(K174*K$12,0)</f>
        <v>186150</v>
      </c>
      <c r="L175" s="120"/>
      <c r="M175" s="121">
        <f>ROUND(M174*M$12,0)</f>
        <v>0</v>
      </c>
      <c r="N175" s="120"/>
      <c r="O175" s="121">
        <f>ROUND(O174*O$12,0)</f>
        <v>0</v>
      </c>
      <c r="P175" s="120"/>
      <c r="Q175" s="121">
        <f>ROUND(Q174*Q$12,0)</f>
        <v>0</v>
      </c>
      <c r="R175" s="120"/>
      <c r="S175" s="121">
        <f>ROUND(S174*S$12,0)</f>
        <v>0</v>
      </c>
      <c r="T175" s="120"/>
      <c r="U175" s="121">
        <f>ROUND(U174*U$12,0)</f>
        <v>0</v>
      </c>
      <c r="V175" s="120"/>
      <c r="W175" s="121">
        <f>ROUND(W174*W$12,0)</f>
        <v>0</v>
      </c>
      <c r="X175" s="120"/>
      <c r="Y175" s="121">
        <f>ROUND(Y174*Y$12,0)</f>
        <v>0</v>
      </c>
      <c r="Z175" s="120"/>
      <c r="AA175" s="121">
        <f>ROUND(AA174*AA$12,0)</f>
        <v>0</v>
      </c>
      <c r="AB175" s="120"/>
      <c r="AC175" s="121">
        <f>ROUND(AC174*AC$12,0)</f>
        <v>0</v>
      </c>
      <c r="AD175" s="120"/>
      <c r="AE175" s="121">
        <f>ROUND(AE174*AE$12,0)</f>
        <v>0</v>
      </c>
      <c r="AF175" s="120"/>
      <c r="AG175" s="121">
        <f>ROUND(AG174*AG$12,0)</f>
        <v>0</v>
      </c>
      <c r="AH175" s="120"/>
      <c r="AI175" s="121">
        <f>ROUND(AI174*AI$12,0)</f>
        <v>0</v>
      </c>
      <c r="AJ175" s="72"/>
      <c r="AK175" s="121">
        <f>ROUND(AK174*AK$12,0)</f>
        <v>0</v>
      </c>
      <c r="AL175" s="72"/>
      <c r="AM175" s="121">
        <f>ROUND(AM174*AM$12,0)</f>
        <v>0</v>
      </c>
      <c r="AN175" s="72"/>
      <c r="AO175" s="121">
        <f>ROUND(AO174*AO$12,0)</f>
        <v>0</v>
      </c>
      <c r="AP175" s="72"/>
      <c r="AQ175" s="121">
        <f>ROUND(AQ174*AQ$12,0)</f>
        <v>0</v>
      </c>
      <c r="AR175" s="72"/>
      <c r="AS175" s="121">
        <f>ROUND(AS174*AS$12,0)</f>
        <v>0</v>
      </c>
      <c r="AT175" s="72"/>
      <c r="AU175" s="121">
        <f>ROUND(AU174*AU$12,0)</f>
        <v>0</v>
      </c>
      <c r="AV175" s="72"/>
      <c r="AW175" s="121">
        <f>ROUND(AW174*AW$12,0)</f>
        <v>0</v>
      </c>
      <c r="AX175" s="72"/>
      <c r="AY175" s="121">
        <f>ROUND(AY174*AY$12,0)</f>
        <v>0</v>
      </c>
      <c r="AZ175" s="72"/>
      <c r="BA175" s="121">
        <f>ROUND(BA174*BA$12,0)</f>
        <v>0</v>
      </c>
      <c r="BB175" s="72"/>
      <c r="BC175" s="72"/>
      <c r="BD175" s="72"/>
      <c r="BE175" s="72"/>
      <c r="BF175" s="72"/>
    </row>
    <row r="176" spans="1:258" s="109" customFormat="1" x14ac:dyDescent="0.3">
      <c r="A176" s="72"/>
      <c r="B176" s="85" t="s">
        <v>2446</v>
      </c>
      <c r="C176" s="72"/>
      <c r="D176" s="72"/>
      <c r="E176" s="120">
        <f>E174-E175</f>
        <v>510665.11</v>
      </c>
      <c r="F176" s="120"/>
      <c r="G176" s="120">
        <f>G174-G175</f>
        <v>2082311.7650000001</v>
      </c>
      <c r="H176" s="74"/>
      <c r="I176" s="120">
        <f>I174-I175</f>
        <v>230844.47000000003</v>
      </c>
      <c r="J176" s="74"/>
      <c r="K176" s="120">
        <f>K174-K175</f>
        <v>434351.30999999971</v>
      </c>
      <c r="L176" s="120"/>
      <c r="M176" s="120">
        <f>M174-M175</f>
        <v>14920259.805000002</v>
      </c>
      <c r="N176" s="120"/>
      <c r="O176" s="120">
        <f>O174-O175</f>
        <v>9988375.7000000011</v>
      </c>
      <c r="P176" s="120"/>
      <c r="Q176" s="120">
        <f>Q174-Q175</f>
        <v>0</v>
      </c>
      <c r="R176" s="120"/>
      <c r="S176" s="120">
        <f>S174-S175</f>
        <v>0</v>
      </c>
      <c r="T176" s="120"/>
      <c r="U176" s="120">
        <f>U174-U175</f>
        <v>0</v>
      </c>
      <c r="V176" s="120"/>
      <c r="W176" s="120">
        <f>W174-W175</f>
        <v>0</v>
      </c>
      <c r="X176" s="120"/>
      <c r="Y176" s="120">
        <f>Y174-Y175</f>
        <v>0</v>
      </c>
      <c r="Z176" s="120"/>
      <c r="AA176" s="120">
        <f>AA174-AA175</f>
        <v>0</v>
      </c>
      <c r="AB176" s="120"/>
      <c r="AC176" s="120">
        <f>AC174-AC175</f>
        <v>0</v>
      </c>
      <c r="AD176" s="120"/>
      <c r="AE176" s="120">
        <f>AE174-AE175</f>
        <v>0</v>
      </c>
      <c r="AF176" s="120"/>
      <c r="AG176" s="120">
        <f>AG174-AG175</f>
        <v>0</v>
      </c>
      <c r="AH176" s="120"/>
      <c r="AI176" s="120">
        <f>AI174-AI175</f>
        <v>0</v>
      </c>
      <c r="AJ176" s="72"/>
      <c r="AK176" s="120">
        <f>AK174-AK175</f>
        <v>0</v>
      </c>
      <c r="AL176" s="72"/>
      <c r="AM176" s="120">
        <f>AM174-AM175</f>
        <v>0</v>
      </c>
      <c r="AN176" s="72"/>
      <c r="AO176" s="120">
        <f>AO174-AO175</f>
        <v>0</v>
      </c>
      <c r="AP176" s="72"/>
      <c r="AQ176" s="120">
        <f>AQ174-AQ175</f>
        <v>0</v>
      </c>
      <c r="AR176" s="72"/>
      <c r="AS176" s="120">
        <f>AS174-AS175</f>
        <v>0</v>
      </c>
      <c r="AT176" s="72"/>
      <c r="AU176" s="120">
        <f>AU174-AU175</f>
        <v>0</v>
      </c>
      <c r="AV176" s="72"/>
      <c r="AW176" s="120">
        <f>AW174-AW175</f>
        <v>0</v>
      </c>
      <c r="AX176" s="72"/>
      <c r="AY176" s="120">
        <f>AY174-AY175</f>
        <v>0</v>
      </c>
      <c r="AZ176" s="72"/>
      <c r="BA176" s="120">
        <f>BA174-BA175</f>
        <v>0</v>
      </c>
      <c r="BB176" s="72"/>
      <c r="BC176" s="72"/>
      <c r="BD176" s="72"/>
      <c r="BE176" s="72"/>
      <c r="BF176" s="72"/>
      <c r="BG176" s="74"/>
      <c r="BH176" s="74"/>
      <c r="BI176" s="74"/>
      <c r="BJ176" s="72"/>
      <c r="BK176" s="72"/>
      <c r="BL176" s="72"/>
      <c r="BM176" s="72"/>
      <c r="BN176" s="72"/>
      <c r="BO176" s="72"/>
      <c r="BP176" s="72"/>
      <c r="BQ176" s="72"/>
      <c r="BR176" s="72"/>
      <c r="BS176" s="72"/>
      <c r="BT176" s="72"/>
      <c r="BU176" s="72"/>
      <c r="BV176" s="72"/>
      <c r="BW176" s="72"/>
      <c r="BX176" s="72"/>
      <c r="BY176" s="72"/>
      <c r="BZ176" s="72"/>
      <c r="CA176" s="72"/>
      <c r="CB176" s="72"/>
      <c r="CC176" s="72"/>
      <c r="CD176" s="72"/>
      <c r="CE176" s="72"/>
      <c r="CF176" s="72"/>
      <c r="CG176" s="72"/>
      <c r="CH176" s="72"/>
      <c r="CI176" s="72"/>
      <c r="CJ176" s="72"/>
      <c r="CK176" s="72"/>
      <c r="CL176" s="72"/>
      <c r="CM176" s="72"/>
      <c r="CN176" s="72"/>
      <c r="CO176" s="72"/>
      <c r="CP176" s="72"/>
      <c r="CQ176" s="72"/>
      <c r="CR176" s="72"/>
      <c r="CS176" s="72"/>
      <c r="CT176" s="72"/>
      <c r="CU176" s="72"/>
      <c r="CV176" s="72"/>
      <c r="CW176" s="72"/>
      <c r="CX176" s="72"/>
      <c r="CY176" s="72"/>
      <c r="CZ176" s="72"/>
      <c r="DA176" s="72"/>
      <c r="DB176" s="72"/>
      <c r="DC176" s="72"/>
      <c r="DD176" s="72"/>
      <c r="DE176" s="72"/>
      <c r="DF176" s="72"/>
      <c r="DG176" s="72"/>
      <c r="DH176" s="72"/>
      <c r="DI176" s="72"/>
      <c r="DJ176" s="72"/>
      <c r="DK176" s="72"/>
      <c r="DL176" s="72"/>
      <c r="DM176" s="72"/>
      <c r="DN176" s="72"/>
      <c r="DO176" s="72"/>
      <c r="DP176" s="72"/>
      <c r="DQ176" s="72"/>
      <c r="DR176" s="72"/>
      <c r="DS176" s="72"/>
      <c r="DT176" s="72"/>
      <c r="DU176" s="72"/>
      <c r="DV176" s="72"/>
      <c r="DW176" s="72"/>
      <c r="DX176" s="72"/>
      <c r="DY176" s="72"/>
      <c r="DZ176" s="72"/>
      <c r="EA176" s="72"/>
      <c r="EB176" s="72"/>
      <c r="EC176" s="72"/>
      <c r="ED176" s="72"/>
      <c r="EE176" s="72"/>
      <c r="EF176" s="72"/>
      <c r="EG176" s="72"/>
      <c r="EH176" s="72"/>
      <c r="EI176" s="72"/>
      <c r="EJ176" s="72"/>
      <c r="EK176" s="72"/>
      <c r="EL176" s="72"/>
      <c r="EM176" s="72"/>
      <c r="EN176" s="72"/>
      <c r="EO176" s="72"/>
      <c r="EP176" s="72"/>
      <c r="EQ176" s="72"/>
      <c r="ER176" s="72"/>
      <c r="ES176" s="72"/>
      <c r="ET176" s="72"/>
      <c r="EU176" s="72"/>
      <c r="EV176" s="72"/>
      <c r="EW176" s="72"/>
      <c r="EX176" s="72"/>
      <c r="EY176" s="72"/>
      <c r="EZ176" s="72"/>
      <c r="FA176" s="72"/>
      <c r="FB176" s="72"/>
      <c r="FC176" s="72"/>
      <c r="FD176" s="72"/>
      <c r="FE176" s="72"/>
      <c r="FF176" s="72"/>
      <c r="FG176" s="72"/>
      <c r="FH176" s="72"/>
      <c r="FI176" s="72"/>
      <c r="FJ176" s="72"/>
      <c r="FK176" s="72"/>
      <c r="FL176" s="72"/>
      <c r="FM176" s="72"/>
      <c r="FN176" s="72"/>
      <c r="FO176" s="72"/>
      <c r="FP176" s="72"/>
      <c r="FQ176" s="72"/>
      <c r="FR176" s="72"/>
      <c r="FS176" s="72"/>
      <c r="FT176" s="72"/>
      <c r="FU176" s="72"/>
      <c r="FV176" s="72"/>
      <c r="FW176" s="72"/>
      <c r="FX176" s="72"/>
      <c r="FY176" s="72"/>
      <c r="FZ176" s="72"/>
      <c r="GA176" s="72"/>
      <c r="GB176" s="72"/>
      <c r="GC176" s="72"/>
      <c r="GD176" s="72"/>
      <c r="GE176" s="72"/>
      <c r="GF176" s="72"/>
      <c r="GG176" s="72"/>
      <c r="GH176" s="72"/>
      <c r="GI176" s="72"/>
      <c r="GJ176" s="72"/>
      <c r="GK176" s="72"/>
      <c r="GL176" s="72"/>
      <c r="GM176" s="72"/>
      <c r="GN176" s="72"/>
      <c r="GO176" s="72"/>
      <c r="GP176" s="72"/>
      <c r="GQ176" s="72"/>
      <c r="GR176" s="72"/>
      <c r="GS176" s="72"/>
      <c r="GT176" s="72"/>
      <c r="GU176" s="72"/>
      <c r="GV176" s="72"/>
      <c r="GW176" s="72"/>
      <c r="GX176" s="72"/>
      <c r="GY176" s="72"/>
      <c r="GZ176" s="72"/>
      <c r="HA176" s="72"/>
      <c r="HB176" s="72"/>
      <c r="HC176" s="72"/>
      <c r="HD176" s="72"/>
      <c r="HE176" s="72"/>
      <c r="HF176" s="72"/>
      <c r="HG176" s="72"/>
      <c r="HH176" s="72"/>
      <c r="HI176" s="72"/>
      <c r="HJ176" s="72"/>
      <c r="HK176" s="72"/>
      <c r="HL176" s="72"/>
      <c r="HM176" s="72"/>
      <c r="HN176" s="72"/>
      <c r="HO176" s="72"/>
      <c r="HP176" s="72"/>
      <c r="HQ176" s="72"/>
      <c r="HR176" s="72"/>
      <c r="HS176" s="72"/>
      <c r="HT176" s="72"/>
      <c r="HU176" s="72"/>
      <c r="HV176" s="72"/>
      <c r="HW176" s="72"/>
      <c r="HX176" s="72"/>
      <c r="HY176" s="72"/>
      <c r="HZ176" s="72"/>
      <c r="IA176" s="72"/>
      <c r="IB176" s="72"/>
      <c r="IC176" s="72"/>
      <c r="ID176" s="72"/>
      <c r="IE176" s="72"/>
      <c r="IF176" s="72"/>
      <c r="IG176" s="72"/>
      <c r="IH176" s="72"/>
      <c r="II176" s="72"/>
      <c r="IJ176" s="72"/>
      <c r="IK176" s="72"/>
      <c r="IL176" s="72"/>
      <c r="IM176" s="72"/>
      <c r="IN176" s="72"/>
      <c r="IO176" s="72"/>
      <c r="IP176" s="72"/>
      <c r="IQ176" s="72"/>
      <c r="IR176" s="72"/>
      <c r="IS176" s="72"/>
      <c r="IT176" s="72"/>
      <c r="IU176" s="72"/>
      <c r="IV176" s="72"/>
      <c r="IW176" s="72"/>
      <c r="IX176" s="72"/>
    </row>
    <row r="177" spans="1:258" x14ac:dyDescent="0.3">
      <c r="A177" s="109"/>
      <c r="B177" s="122" t="s">
        <v>2447</v>
      </c>
      <c r="C177" s="109"/>
      <c r="D177" s="109"/>
      <c r="E177" s="123">
        <f>IF($B173-E$8&lt;0,0,LOOKUP($B173-(E$8-1),$C$396:$C$417,$E$396:$E$417))</f>
        <v>5.2850000000000001E-2</v>
      </c>
      <c r="F177" s="109"/>
      <c r="G177" s="123">
        <f>IF($B173-G$8&lt;0,0,LOOKUP($B173-(G$8-1),$C$396:$C$417,$E$396:$E$417))</f>
        <v>5.713E-2</v>
      </c>
      <c r="H177" s="124"/>
      <c r="I177" s="123">
        <f>IF($B173-I$8&lt;0,0,LOOKUP($B173-(I$8-1),$C$396:$C$417,$E$396:$E$417))</f>
        <v>6.1769999999999999E-2</v>
      </c>
      <c r="J177" s="124"/>
      <c r="K177" s="123">
        <f>IF($B173-K$8&lt;0,0,LOOKUP($B173-(K$8-1),$C$396:$C$417,$E$396:$E$417))</f>
        <v>6.6769999999999996E-2</v>
      </c>
      <c r="L177" s="124"/>
      <c r="M177" s="123">
        <f>IF($B173-M$8&lt;0,0,LOOKUP($B173-(M$8-1),$C$396:$C$417,$E$396:$E$417))</f>
        <v>7.2190000000000004E-2</v>
      </c>
      <c r="N177" s="109"/>
      <c r="O177" s="123">
        <f>IF($B173-O$8&lt;0,0,LOOKUP($B173-(O$8-1),$C$396:$C$417,$E$396:$E$417))</f>
        <v>3.7499999999999999E-2</v>
      </c>
      <c r="P177" s="124"/>
      <c r="Q177" s="123">
        <f>IF($B173-Q$8&lt;0,0,LOOKUP($B173-(Q$8-1),$C$396:$C$417,$E$396:$E$417))</f>
        <v>0</v>
      </c>
      <c r="R177" s="124"/>
      <c r="S177" s="123">
        <f>IF($B173-S$8&lt;0,0,LOOKUP($B173-(S$8-1),$C$396:$C$417,$E$396:$E$417))</f>
        <v>0</v>
      </c>
      <c r="T177" s="124"/>
      <c r="U177" s="123">
        <f>IF($B173-U$8&lt;0,0,LOOKUP($B173-(U$8-1),$C$396:$C$417,$E$396:$E$417))</f>
        <v>0</v>
      </c>
      <c r="V177" s="124"/>
      <c r="W177" s="123">
        <f>IF($B173-W$8&lt;0,0,LOOKUP($B173-(W$8-1),$C$396:$C$417,$E$396:$E$417))</f>
        <v>0</v>
      </c>
      <c r="X177" s="109"/>
      <c r="Y177" s="123">
        <f>IF($B173-Y$8&lt;0,0,LOOKUP($B173-(Y$8-1),$C$396:$C$417,$E$396:$E$417))</f>
        <v>0</v>
      </c>
      <c r="Z177" s="124"/>
      <c r="AA177" s="123">
        <f>IF($B173-AA$8&lt;0,0,LOOKUP($B173-(AA$8-1),$C$396:$C$417,$E$396:$E$417))</f>
        <v>0</v>
      </c>
      <c r="AB177" s="124"/>
      <c r="AC177" s="123">
        <f>IF($B173-AC$8&lt;0,0,LOOKUP($B173-(AC$8-1),$C$396:$C$417,$E$396:$E$417))</f>
        <v>0</v>
      </c>
      <c r="AD177" s="124"/>
      <c r="AE177" s="123">
        <f>IF($B173-AE$8&lt;0,0,LOOKUP($B173-(AE$8-1),$C$396:$C$417,$E$396:$E$417))</f>
        <v>0</v>
      </c>
      <c r="AF177" s="124"/>
      <c r="AG177" s="123">
        <f>IF($B173-AG$8&lt;0,0,LOOKUP($B173-(AG$8-1),$C$396:$C$417,$E$396:$E$417))</f>
        <v>0</v>
      </c>
      <c r="AH177" s="109"/>
      <c r="AI177" s="123">
        <f>IF($B173-AI$8&lt;0,0,LOOKUP($B173-(AI$8-1),$C$396:$C$417,$E$396:$E$417))</f>
        <v>0</v>
      </c>
      <c r="AJ177" s="109"/>
      <c r="AK177" s="123">
        <f>IF($B173-AK$8&lt;0,0,LOOKUP($B173-(AK$8-1),$C$396:$C$417,$E$396:$E$417))</f>
        <v>0</v>
      </c>
      <c r="AL177" s="109"/>
      <c r="AM177" s="123">
        <f>IF($B173-AM$8&lt;0,0,LOOKUP($B173-(AM$8-1),$C$396:$C$417,$E$396:$E$417))</f>
        <v>0</v>
      </c>
      <c r="AN177" s="109"/>
      <c r="AO177" s="123">
        <f>IF($B173-AO$8&lt;0,0,LOOKUP($B173-(AO$8-1),$C$396:$C$417,$E$396:$E$417))</f>
        <v>0</v>
      </c>
      <c r="AP177" s="109"/>
      <c r="AQ177" s="123">
        <f>IF($B173-AQ$8&lt;0,0,LOOKUP($B173-(AQ$8-1),$C$396:$C$417,$E$396:$E$417))</f>
        <v>0</v>
      </c>
      <c r="AR177" s="109"/>
      <c r="AS177" s="123">
        <f>IF($B173-AS$8&lt;0,0,LOOKUP($B173-(AS$8-1),$C$396:$C$417,$E$396:$E$417))</f>
        <v>0</v>
      </c>
      <c r="AT177" s="109"/>
      <c r="AU177" s="123">
        <f>IF($B173-AU$8&lt;0,0,LOOKUP($B173-(AU$8-1),$C$396:$C$417,$E$396:$E$417))</f>
        <v>0</v>
      </c>
      <c r="AV177" s="109"/>
      <c r="AW177" s="123">
        <f>IF($B173-AW$8&lt;0,0,LOOKUP($B173-(AW$8-1),$C$396:$C$417,$E$396:$E$417))</f>
        <v>0</v>
      </c>
      <c r="AX177" s="109"/>
      <c r="AY177" s="123">
        <f>IF($B173-AY$8&lt;0,0,LOOKUP($B173-(AY$8-1),$C$396:$C$417,$E$396:$E$417))</f>
        <v>0</v>
      </c>
      <c r="AZ177" s="109"/>
      <c r="BA177" s="123">
        <f>IF($B173-BA$8&lt;0,0,LOOKUP($B173-(BA$8-1),$C$396:$C$417,$E$396:$E$417))</f>
        <v>0</v>
      </c>
      <c r="BB177" s="109"/>
      <c r="BC177" s="109"/>
      <c r="BD177" s="109"/>
      <c r="BE177" s="109"/>
      <c r="BF177" s="109"/>
      <c r="BG177" s="124"/>
      <c r="BH177" s="124"/>
      <c r="BI177" s="124"/>
      <c r="BJ177" s="109"/>
      <c r="BK177" s="109"/>
      <c r="BL177" s="109"/>
      <c r="BM177" s="109"/>
      <c r="BN177" s="109"/>
      <c r="BO177" s="109"/>
      <c r="BP177" s="109"/>
      <c r="BQ177" s="109"/>
      <c r="BR177" s="109"/>
      <c r="BS177" s="109"/>
      <c r="BT177" s="109"/>
      <c r="BU177" s="109"/>
      <c r="BV177" s="109"/>
      <c r="BW177" s="109"/>
      <c r="BX177" s="109"/>
      <c r="BY177" s="109"/>
      <c r="BZ177" s="109"/>
      <c r="CA177" s="109"/>
      <c r="CB177" s="109"/>
      <c r="CC177" s="109"/>
      <c r="CD177" s="109"/>
      <c r="CE177" s="109"/>
      <c r="CF177" s="109"/>
      <c r="CG177" s="109"/>
      <c r="CH177" s="109"/>
      <c r="CI177" s="109"/>
      <c r="CJ177" s="109"/>
      <c r="CK177" s="109"/>
      <c r="CL177" s="109"/>
      <c r="CM177" s="109"/>
      <c r="CN177" s="109"/>
      <c r="CO177" s="109"/>
      <c r="CP177" s="109"/>
      <c r="CQ177" s="109"/>
      <c r="CR177" s="109"/>
      <c r="CS177" s="109"/>
      <c r="CT177" s="109"/>
      <c r="CU177" s="109"/>
      <c r="CV177" s="109"/>
      <c r="CW177" s="109"/>
      <c r="CX177" s="109"/>
      <c r="CY177" s="109"/>
      <c r="CZ177" s="109"/>
      <c r="DA177" s="109"/>
      <c r="DB177" s="109"/>
      <c r="DC177" s="109"/>
      <c r="DD177" s="109"/>
      <c r="DE177" s="109"/>
      <c r="DF177" s="109"/>
      <c r="DG177" s="109"/>
      <c r="DH177" s="109"/>
      <c r="DI177" s="109"/>
      <c r="DJ177" s="109"/>
      <c r="DK177" s="109"/>
      <c r="DL177" s="109"/>
      <c r="DM177" s="109"/>
      <c r="DN177" s="109"/>
      <c r="DO177" s="109"/>
      <c r="DP177" s="109"/>
      <c r="DQ177" s="109"/>
      <c r="DR177" s="109"/>
      <c r="DS177" s="109"/>
      <c r="DT177" s="109"/>
      <c r="DU177" s="109"/>
      <c r="DV177" s="109"/>
      <c r="DW177" s="109"/>
      <c r="DX177" s="109"/>
      <c r="DY177" s="109"/>
      <c r="DZ177" s="109"/>
      <c r="EA177" s="109"/>
      <c r="EB177" s="109"/>
      <c r="EC177" s="109"/>
      <c r="ED177" s="109"/>
      <c r="EE177" s="109"/>
      <c r="EF177" s="109"/>
      <c r="EG177" s="109"/>
      <c r="EH177" s="109"/>
      <c r="EI177" s="109"/>
      <c r="EJ177" s="109"/>
      <c r="EK177" s="109"/>
      <c r="EL177" s="109"/>
      <c r="EM177" s="109"/>
      <c r="EN177" s="109"/>
      <c r="EO177" s="109"/>
      <c r="EP177" s="109"/>
      <c r="EQ177" s="109"/>
      <c r="ER177" s="109"/>
      <c r="ES177" s="109"/>
      <c r="ET177" s="109"/>
      <c r="EU177" s="109"/>
      <c r="EV177" s="109"/>
      <c r="EW177" s="109"/>
      <c r="EX177" s="109"/>
      <c r="EY177" s="109"/>
      <c r="EZ177" s="109"/>
      <c r="FA177" s="109"/>
      <c r="FB177" s="109"/>
      <c r="FC177" s="109"/>
      <c r="FD177" s="109"/>
      <c r="FE177" s="109"/>
      <c r="FF177" s="109"/>
      <c r="FG177" s="109"/>
      <c r="FH177" s="109"/>
      <c r="FI177" s="109"/>
      <c r="FJ177" s="109"/>
      <c r="FK177" s="109"/>
      <c r="FL177" s="109"/>
      <c r="FM177" s="109"/>
      <c r="FN177" s="109"/>
      <c r="FO177" s="109"/>
      <c r="FP177" s="109"/>
      <c r="FQ177" s="109"/>
      <c r="FR177" s="109"/>
      <c r="FS177" s="109"/>
      <c r="FT177" s="109"/>
      <c r="FU177" s="109"/>
      <c r="FV177" s="109"/>
      <c r="FW177" s="109"/>
      <c r="FX177" s="109"/>
      <c r="FY177" s="109"/>
      <c r="FZ177" s="109"/>
      <c r="GA177" s="109"/>
      <c r="GB177" s="109"/>
      <c r="GC177" s="109"/>
      <c r="GD177" s="109"/>
      <c r="GE177" s="109"/>
      <c r="GF177" s="109"/>
      <c r="GG177" s="109"/>
      <c r="GH177" s="109"/>
      <c r="GI177" s="109"/>
      <c r="GJ177" s="109"/>
      <c r="GK177" s="109"/>
      <c r="GL177" s="109"/>
      <c r="GM177" s="109"/>
      <c r="GN177" s="109"/>
      <c r="GO177" s="109"/>
      <c r="GP177" s="109"/>
      <c r="GQ177" s="109"/>
      <c r="GR177" s="109"/>
      <c r="GS177" s="109"/>
      <c r="GT177" s="109"/>
      <c r="GU177" s="109"/>
      <c r="GV177" s="109"/>
      <c r="GW177" s="109"/>
      <c r="GX177" s="109"/>
      <c r="GY177" s="109"/>
      <c r="GZ177" s="109"/>
      <c r="HA177" s="109"/>
      <c r="HB177" s="109"/>
      <c r="HC177" s="109"/>
      <c r="HD177" s="109"/>
      <c r="HE177" s="109"/>
      <c r="HF177" s="109"/>
      <c r="HG177" s="109"/>
      <c r="HH177" s="109"/>
      <c r="HI177" s="109"/>
      <c r="HJ177" s="109"/>
      <c r="HK177" s="109"/>
      <c r="HL177" s="109"/>
      <c r="HM177" s="109"/>
      <c r="HN177" s="109"/>
      <c r="HO177" s="109"/>
      <c r="HP177" s="109"/>
      <c r="HQ177" s="109"/>
      <c r="HR177" s="109"/>
      <c r="HS177" s="109"/>
      <c r="HT177" s="109"/>
      <c r="HU177" s="109"/>
      <c r="HV177" s="109"/>
      <c r="HW177" s="109"/>
      <c r="HX177" s="109"/>
      <c r="HY177" s="109"/>
      <c r="HZ177" s="109"/>
      <c r="IA177" s="109"/>
      <c r="IB177" s="109"/>
      <c r="IC177" s="109"/>
      <c r="ID177" s="109"/>
      <c r="IE177" s="109"/>
      <c r="IF177" s="109"/>
      <c r="IG177" s="109"/>
      <c r="IH177" s="109"/>
      <c r="II177" s="109"/>
      <c r="IJ177" s="109"/>
      <c r="IK177" s="109"/>
      <c r="IL177" s="109"/>
      <c r="IM177" s="109"/>
      <c r="IN177" s="109"/>
      <c r="IO177" s="109"/>
      <c r="IP177" s="109"/>
      <c r="IQ177" s="109"/>
      <c r="IR177" s="109"/>
      <c r="IS177" s="109"/>
      <c r="IT177" s="109"/>
      <c r="IU177" s="109"/>
      <c r="IV177" s="109"/>
      <c r="IW177" s="109"/>
      <c r="IX177" s="109"/>
    </row>
    <row r="178" spans="1:258" x14ac:dyDescent="0.3">
      <c r="A178" s="72"/>
      <c r="B178" s="72"/>
      <c r="C178" s="72"/>
      <c r="D178" s="72"/>
      <c r="E178" s="125"/>
      <c r="F178" s="120"/>
      <c r="G178" s="125"/>
      <c r="I178" s="125"/>
      <c r="K178" s="125"/>
      <c r="L178" s="120"/>
      <c r="M178" s="125"/>
      <c r="N178" s="120"/>
      <c r="O178" s="125"/>
      <c r="P178" s="120"/>
      <c r="Q178" s="125"/>
      <c r="R178" s="120"/>
      <c r="S178" s="125"/>
      <c r="T178" s="120"/>
      <c r="U178" s="125"/>
      <c r="V178" s="120"/>
      <c r="W178" s="125"/>
      <c r="X178" s="120"/>
      <c r="Y178" s="125"/>
      <c r="Z178" s="120"/>
      <c r="AA178" s="125"/>
      <c r="AB178" s="120"/>
      <c r="AC178" s="125"/>
      <c r="AD178" s="120"/>
      <c r="AE178" s="125"/>
      <c r="AF178" s="120"/>
      <c r="AG178" s="125"/>
      <c r="AH178" s="120"/>
      <c r="AI178" s="125"/>
      <c r="AJ178" s="72"/>
      <c r="AK178" s="125"/>
      <c r="AL178" s="72"/>
      <c r="AM178" s="125"/>
      <c r="AN178" s="72"/>
      <c r="AO178" s="125"/>
      <c r="AP178" s="72"/>
      <c r="AQ178" s="125"/>
      <c r="AR178" s="72"/>
      <c r="AS178" s="125"/>
      <c r="AT178" s="72"/>
      <c r="AU178" s="125"/>
      <c r="AV178" s="72"/>
      <c r="AW178" s="125"/>
      <c r="AX178" s="72"/>
      <c r="AY178" s="125"/>
      <c r="AZ178" s="72"/>
      <c r="BA178" s="125"/>
      <c r="BB178" s="72"/>
      <c r="BC178" s="72"/>
      <c r="BD178" s="72"/>
      <c r="BE178" s="72"/>
      <c r="BF178" s="72"/>
    </row>
    <row r="179" spans="1:258" x14ac:dyDescent="0.3">
      <c r="A179" s="72"/>
      <c r="B179" s="85" t="s">
        <v>2448</v>
      </c>
      <c r="C179" s="72"/>
      <c r="D179" s="72"/>
      <c r="E179" s="120">
        <f>ROUND((E174-E175)*E177,0)</f>
        <v>26989</v>
      </c>
      <c r="F179" s="120"/>
      <c r="G179" s="120">
        <f>ROUND((G174-G175)*G177,0)</f>
        <v>118962</v>
      </c>
      <c r="I179" s="120">
        <f>ROUND((I174-I175)*I177,0)</f>
        <v>14259</v>
      </c>
      <c r="K179" s="120">
        <f>ROUND((K174-K175)*K177,0)</f>
        <v>29002</v>
      </c>
      <c r="L179" s="120"/>
      <c r="M179" s="120">
        <f>ROUND((M174-M175)*M177,0)</f>
        <v>1077094</v>
      </c>
      <c r="N179" s="120"/>
      <c r="O179" s="120">
        <f>ROUND((O174-O175)*O177,0)</f>
        <v>374564</v>
      </c>
      <c r="P179" s="120"/>
      <c r="Q179" s="120">
        <f>ROUND((Q174-Q175)*Q177,0)</f>
        <v>0</v>
      </c>
      <c r="R179" s="120"/>
      <c r="S179" s="120">
        <f>ROUND((S174-S175)*S177,0)</f>
        <v>0</v>
      </c>
      <c r="T179" s="120"/>
      <c r="U179" s="120">
        <f>ROUND((U174-U175)*U177,0)</f>
        <v>0</v>
      </c>
      <c r="V179" s="120"/>
      <c r="W179" s="120">
        <f>ROUND((W174-W175)*W177,0)</f>
        <v>0</v>
      </c>
      <c r="X179" s="120"/>
      <c r="Y179" s="120">
        <f>ROUND((Y174-Y175)*Y177,0)</f>
        <v>0</v>
      </c>
      <c r="Z179" s="120"/>
      <c r="AA179" s="120">
        <f>ROUND((AA174-AA175)*AA177,0)</f>
        <v>0</v>
      </c>
      <c r="AB179" s="120"/>
      <c r="AC179" s="120">
        <f>ROUND((AC174-AC175)*AC177,0)</f>
        <v>0</v>
      </c>
      <c r="AD179" s="120"/>
      <c r="AE179" s="120">
        <f>ROUND((AE174-AE175)*AE177,0)</f>
        <v>0</v>
      </c>
      <c r="AF179" s="120"/>
      <c r="AG179" s="120">
        <f>ROUND((AG174-AG175)*AG177,0)</f>
        <v>0</v>
      </c>
      <c r="AH179" s="120"/>
      <c r="AI179" s="120">
        <f>ROUND((AI174-AI175)*AI177,0)</f>
        <v>0</v>
      </c>
      <c r="AJ179" s="72"/>
      <c r="AK179" s="120">
        <f>ROUND((AK174-AK175)*AK177,0)</f>
        <v>0</v>
      </c>
      <c r="AL179" s="72"/>
      <c r="AM179" s="120">
        <f>ROUND((AM174-AM175)*AM177,0)</f>
        <v>0</v>
      </c>
      <c r="AN179" s="72"/>
      <c r="AO179" s="120">
        <f>ROUND((AO174-AO175)*AO177,0)</f>
        <v>0</v>
      </c>
      <c r="AP179" s="72"/>
      <c r="AQ179" s="120">
        <f>ROUND((AQ174-AQ175)*AQ177,0)</f>
        <v>0</v>
      </c>
      <c r="AR179" s="72"/>
      <c r="AS179" s="120">
        <f>ROUND((AS174-AS175)*AS177,0)</f>
        <v>0</v>
      </c>
      <c r="AT179" s="72"/>
      <c r="AU179" s="120">
        <f>ROUND((AU174-AU175)*AU177,0)</f>
        <v>0</v>
      </c>
      <c r="AV179" s="72"/>
      <c r="AW179" s="120">
        <f>ROUND((AW174-AW175)*AW177,0)</f>
        <v>0</v>
      </c>
      <c r="AX179" s="72"/>
      <c r="AY179" s="120">
        <f>ROUND((AY174-AY175)*AY177,0)</f>
        <v>0</v>
      </c>
      <c r="AZ179" s="72"/>
      <c r="BA179" s="120">
        <f>ROUND((BA174-BA175)*BA177,0)</f>
        <v>0</v>
      </c>
      <c r="BB179" s="72"/>
      <c r="BC179" s="72"/>
      <c r="BD179" s="72"/>
      <c r="BE179" s="72"/>
      <c r="BF179" s="72"/>
    </row>
    <row r="180" spans="1:258" x14ac:dyDescent="0.3">
      <c r="A180" s="72"/>
      <c r="B180" s="85" t="s">
        <v>2449</v>
      </c>
      <c r="C180" s="72"/>
      <c r="D180" s="72"/>
      <c r="E180" s="74">
        <f>IF(E$114=$B173,E175,0)</f>
        <v>0</v>
      </c>
      <c r="F180" s="120"/>
      <c r="G180" s="74">
        <f>IF(G$114=$B173,G175,0)</f>
        <v>0</v>
      </c>
      <c r="I180" s="74">
        <f>IF(I$114=$B173,I175,0)</f>
        <v>0</v>
      </c>
      <c r="K180" s="74">
        <f>IF(K$114=$B173,K175,0)</f>
        <v>0</v>
      </c>
      <c r="L180" s="120"/>
      <c r="M180" s="74">
        <f>IF(M$114=$B173,M175,0)</f>
        <v>0</v>
      </c>
      <c r="N180" s="120"/>
      <c r="O180" s="74">
        <f>IF(O$114=$B173,O175,0)</f>
        <v>0</v>
      </c>
      <c r="P180" s="120"/>
      <c r="Q180" s="74">
        <f>IF(Q$114=$B173,Q175,0)</f>
        <v>0</v>
      </c>
      <c r="R180" s="120"/>
      <c r="S180" s="74">
        <f>IF(S$114=$B173,S175,0)</f>
        <v>0</v>
      </c>
      <c r="T180" s="120"/>
      <c r="U180" s="74">
        <f>IF(U$114=$B173,U175,0)</f>
        <v>0</v>
      </c>
      <c r="V180" s="120"/>
      <c r="W180" s="74">
        <f>IF(W$114=$B173,W175,0)</f>
        <v>0</v>
      </c>
      <c r="X180" s="120"/>
      <c r="Y180" s="74">
        <f>IF(Y$114=$B173,Y175,0)</f>
        <v>0</v>
      </c>
      <c r="Z180" s="120"/>
      <c r="AA180" s="74">
        <f>IF(AA$114=$B173,AA175,0)</f>
        <v>0</v>
      </c>
      <c r="AB180" s="120"/>
      <c r="AC180" s="74">
        <f>IF(AC$114=$B173,AC175,0)</f>
        <v>0</v>
      </c>
      <c r="AD180" s="120"/>
      <c r="AE180" s="74">
        <f>IF(AE$114=$B173,AE175,0)</f>
        <v>0</v>
      </c>
      <c r="AF180" s="120"/>
      <c r="AG180" s="74">
        <f>IF(AG$114=$B173,AG175,0)</f>
        <v>0</v>
      </c>
      <c r="AH180" s="120"/>
      <c r="AI180" s="74">
        <f>IF(AI$114=$B173,AI175,0)</f>
        <v>0</v>
      </c>
      <c r="AJ180" s="72"/>
      <c r="AK180" s="74">
        <f>IF(AK$114=$B173,AK175,0)</f>
        <v>0</v>
      </c>
      <c r="AL180" s="72"/>
      <c r="AM180" s="74">
        <f>IF(AM$114=$B173,AM175,0)</f>
        <v>0</v>
      </c>
      <c r="AN180" s="72"/>
      <c r="AO180" s="74">
        <f>IF(AO$114=$B173,AO175,0)</f>
        <v>0</v>
      </c>
      <c r="AP180" s="72"/>
      <c r="AQ180" s="74">
        <f>IF(AQ$114=$B173,AQ175,0)</f>
        <v>0</v>
      </c>
      <c r="AR180" s="72"/>
      <c r="AS180" s="74">
        <f>IF(AS$114=$B173,AS175,0)</f>
        <v>0</v>
      </c>
      <c r="AT180" s="72"/>
      <c r="AU180" s="74">
        <f>IF(AU$114=$B173,AU175,0)</f>
        <v>0</v>
      </c>
      <c r="AV180" s="72"/>
      <c r="AW180" s="74">
        <f>IF(AW$114=$B173,AW175,0)</f>
        <v>0</v>
      </c>
      <c r="AX180" s="72"/>
      <c r="AY180" s="74">
        <f>IF(AY$114=$B173,AY175,0)</f>
        <v>0</v>
      </c>
      <c r="AZ180" s="72"/>
      <c r="BA180" s="74">
        <f>IF(BA$114=$B173,BA175,0)</f>
        <v>0</v>
      </c>
      <c r="BB180" s="72"/>
      <c r="BC180" s="72"/>
      <c r="BD180" s="72"/>
      <c r="BE180" s="72"/>
      <c r="BF180" s="72"/>
    </row>
    <row r="181" spans="1:258" ht="13.5" thickBot="1" x14ac:dyDescent="0.35">
      <c r="A181" s="72"/>
      <c r="B181" s="85" t="str">
        <f>"Total Tax Depreciation  -  "&amp;B173</f>
        <v>Total Tax Depreciation  -  2006</v>
      </c>
      <c r="C181" s="72"/>
      <c r="D181" s="72"/>
      <c r="E181" s="126">
        <f>E179+E180</f>
        <v>26989</v>
      </c>
      <c r="F181" s="120"/>
      <c r="G181" s="126">
        <f>G179+G180</f>
        <v>118962</v>
      </c>
      <c r="I181" s="126">
        <f>I179+I180</f>
        <v>14259</v>
      </c>
      <c r="K181" s="126">
        <f>K179+K180</f>
        <v>29002</v>
      </c>
      <c r="L181" s="120"/>
      <c r="M181" s="126">
        <f>M179+M180</f>
        <v>1077094</v>
      </c>
      <c r="N181" s="120"/>
      <c r="O181" s="126">
        <f>O179+O180</f>
        <v>374564</v>
      </c>
      <c r="P181" s="120"/>
      <c r="Q181" s="126">
        <f>Q179+Q180</f>
        <v>0</v>
      </c>
      <c r="R181" s="120"/>
      <c r="S181" s="126">
        <f>S179+S180</f>
        <v>0</v>
      </c>
      <c r="T181" s="120"/>
      <c r="U181" s="126">
        <f>U179+U180</f>
        <v>0</v>
      </c>
      <c r="V181" s="120"/>
      <c r="W181" s="126">
        <f>W179+W180</f>
        <v>0</v>
      </c>
      <c r="X181" s="120"/>
      <c r="Y181" s="126">
        <f>Y179+Y180</f>
        <v>0</v>
      </c>
      <c r="Z181" s="120"/>
      <c r="AA181" s="126">
        <f>AA179+AA180</f>
        <v>0</v>
      </c>
      <c r="AB181" s="120"/>
      <c r="AC181" s="126">
        <f>AC179+AC180</f>
        <v>0</v>
      </c>
      <c r="AD181" s="120"/>
      <c r="AE181" s="126">
        <f>AE179+AE180</f>
        <v>0</v>
      </c>
      <c r="AF181" s="120"/>
      <c r="AG181" s="126">
        <f>AG179+AG180</f>
        <v>0</v>
      </c>
      <c r="AH181" s="120"/>
      <c r="AI181" s="126">
        <f>AI179+AI180</f>
        <v>0</v>
      </c>
      <c r="AJ181" s="72"/>
      <c r="AK181" s="126">
        <f>AK179+AK180</f>
        <v>0</v>
      </c>
      <c r="AL181" s="72"/>
      <c r="AM181" s="126">
        <f>AM179+AM180</f>
        <v>0</v>
      </c>
      <c r="AN181" s="72"/>
      <c r="AO181" s="126">
        <f>AO179+AO180</f>
        <v>0</v>
      </c>
      <c r="AP181" s="72"/>
      <c r="AQ181" s="126">
        <f>AQ179+AQ180</f>
        <v>0</v>
      </c>
      <c r="AR181" s="72"/>
      <c r="AS181" s="126">
        <f>AS179+AS180</f>
        <v>0</v>
      </c>
      <c r="AT181" s="72"/>
      <c r="AU181" s="126">
        <f>AU179+AU180</f>
        <v>0</v>
      </c>
      <c r="AV181" s="72"/>
      <c r="AW181" s="126">
        <f>AW179+AW180</f>
        <v>0</v>
      </c>
      <c r="AX181" s="72"/>
      <c r="AY181" s="126">
        <f>AY179+AY180</f>
        <v>0</v>
      </c>
      <c r="AZ181" s="72"/>
      <c r="BA181" s="126">
        <f>BA179+BA180</f>
        <v>0</v>
      </c>
      <c r="BB181" s="72"/>
      <c r="BC181" s="72"/>
      <c r="BD181" s="72"/>
      <c r="BE181" s="72"/>
      <c r="BF181" s="72"/>
      <c r="BG181" s="103"/>
    </row>
    <row r="182" spans="1:258" ht="13.5" thickTop="1" x14ac:dyDescent="0.3">
      <c r="A182" s="72"/>
      <c r="B182" s="72"/>
      <c r="C182" s="72"/>
      <c r="D182" s="72"/>
      <c r="E182" s="125"/>
      <c r="F182" s="120"/>
      <c r="G182" s="125"/>
      <c r="I182" s="125"/>
      <c r="K182" s="120"/>
      <c r="L182" s="120"/>
      <c r="M182" s="120"/>
      <c r="N182" s="120"/>
      <c r="O182" s="120"/>
      <c r="P182" s="120"/>
      <c r="Q182" s="120"/>
      <c r="R182" s="120"/>
      <c r="S182" s="120"/>
      <c r="T182" s="120"/>
      <c r="U182" s="120"/>
      <c r="V182" s="120"/>
      <c r="W182" s="120"/>
      <c r="X182" s="120"/>
      <c r="Y182" s="120"/>
      <c r="Z182" s="120"/>
      <c r="AA182" s="120"/>
      <c r="AB182" s="120"/>
      <c r="AC182" s="120"/>
      <c r="AD182" s="120"/>
      <c r="AE182" s="120"/>
      <c r="AF182" s="120"/>
      <c r="AG182" s="120"/>
      <c r="AH182" s="120"/>
      <c r="AI182" s="120"/>
      <c r="AJ182" s="72"/>
      <c r="AK182" s="120"/>
      <c r="AL182" s="72"/>
      <c r="AM182" s="120"/>
      <c r="AN182" s="72"/>
      <c r="AO182" s="120"/>
      <c r="AP182" s="72"/>
      <c r="AQ182" s="120"/>
      <c r="AR182" s="72"/>
      <c r="AS182" s="120"/>
      <c r="AT182" s="72"/>
      <c r="AU182" s="120"/>
      <c r="AV182" s="72"/>
      <c r="AW182" s="120"/>
      <c r="AX182" s="72"/>
      <c r="AY182" s="120"/>
      <c r="AZ182" s="72"/>
      <c r="BA182" s="120"/>
      <c r="BB182" s="72"/>
      <c r="BC182" s="72"/>
      <c r="BD182" s="72"/>
      <c r="BE182" s="72"/>
      <c r="BF182" s="72"/>
    </row>
    <row r="183" spans="1:258" x14ac:dyDescent="0.3">
      <c r="A183" s="72"/>
      <c r="B183" s="85"/>
      <c r="C183" s="72"/>
      <c r="D183" s="72"/>
      <c r="E183" s="120"/>
      <c r="F183" s="120"/>
      <c r="G183" s="120"/>
      <c r="I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72"/>
      <c r="AK183" s="120"/>
      <c r="AL183" s="72"/>
      <c r="AM183" s="120"/>
      <c r="AN183" s="72"/>
      <c r="AO183" s="120"/>
      <c r="AP183" s="72"/>
      <c r="AQ183" s="120"/>
      <c r="AR183" s="72"/>
      <c r="AS183" s="120"/>
      <c r="AT183" s="72"/>
      <c r="AU183" s="120"/>
      <c r="AV183" s="72"/>
      <c r="AW183" s="120"/>
      <c r="AX183" s="72"/>
      <c r="AY183" s="120"/>
      <c r="AZ183" s="72"/>
      <c r="BA183" s="120"/>
      <c r="BB183" s="72"/>
      <c r="BC183" s="72"/>
      <c r="BD183" s="72"/>
      <c r="BE183" s="72"/>
      <c r="BF183" s="72"/>
    </row>
    <row r="184" spans="1:258" x14ac:dyDescent="0.3">
      <c r="A184" s="72"/>
      <c r="B184" s="119">
        <v>2007</v>
      </c>
      <c r="C184" s="72"/>
      <c r="D184" s="72"/>
      <c r="E184" s="120"/>
      <c r="F184" s="120"/>
      <c r="G184" s="120"/>
      <c r="I184" s="120"/>
      <c r="K184" s="120"/>
      <c r="L184" s="120"/>
      <c r="M184" s="120"/>
      <c r="N184" s="120"/>
      <c r="O184" s="120"/>
      <c r="P184" s="120"/>
      <c r="Q184" s="120"/>
      <c r="R184" s="120"/>
      <c r="S184" s="120"/>
      <c r="T184" s="120"/>
      <c r="U184" s="120"/>
      <c r="V184" s="120"/>
      <c r="W184" s="120"/>
      <c r="X184" s="120"/>
      <c r="Y184" s="120"/>
      <c r="Z184" s="120"/>
      <c r="AA184" s="120"/>
      <c r="AB184" s="120"/>
      <c r="AC184" s="120"/>
      <c r="AD184" s="120"/>
      <c r="AE184" s="120"/>
      <c r="AF184" s="120"/>
      <c r="AG184" s="120"/>
      <c r="AH184" s="120"/>
      <c r="AI184" s="120"/>
      <c r="AJ184" s="72"/>
      <c r="AK184" s="120"/>
      <c r="AL184" s="72"/>
      <c r="AM184" s="120"/>
      <c r="AN184" s="72"/>
      <c r="AO184" s="120"/>
      <c r="AP184" s="72"/>
      <c r="AQ184" s="120"/>
      <c r="AR184" s="72"/>
      <c r="AS184" s="120"/>
      <c r="AT184" s="72"/>
      <c r="AU184" s="120"/>
      <c r="AV184" s="72"/>
      <c r="AW184" s="120"/>
      <c r="AX184" s="72"/>
      <c r="AY184" s="120"/>
      <c r="AZ184" s="72"/>
      <c r="BA184" s="120"/>
      <c r="BB184" s="72"/>
      <c r="BC184" s="72"/>
      <c r="BD184" s="72"/>
      <c r="BE184" s="72"/>
      <c r="BF184" s="72"/>
    </row>
    <row r="185" spans="1:258" x14ac:dyDescent="0.3">
      <c r="A185" s="72"/>
      <c r="B185" s="85" t="s">
        <v>2408</v>
      </c>
      <c r="C185" s="72"/>
      <c r="D185" s="72"/>
      <c r="E185" s="120">
        <f>IF(E$114&lt;=$B184,E$24,0)</f>
        <v>510665.11</v>
      </c>
      <c r="F185" s="120"/>
      <c r="G185" s="120">
        <f>IF(G$114&lt;=$B184,G$24,0)</f>
        <v>2082311.7650000001</v>
      </c>
      <c r="I185" s="120">
        <f>IF(I$114&lt;=$B184,I$24,0)</f>
        <v>329777.47000000003</v>
      </c>
      <c r="K185" s="120">
        <f>IF(K$114&lt;=$B184,K$24,0)</f>
        <v>620501.30999999971</v>
      </c>
      <c r="L185" s="120"/>
      <c r="M185" s="120">
        <f>IF(M$114&lt;=$B184,M$24,0)</f>
        <v>14920259.805000002</v>
      </c>
      <c r="N185" s="120"/>
      <c r="O185" s="120">
        <f>IF(O$114&lt;=$B184,O$24,0)</f>
        <v>9988375.7000000011</v>
      </c>
      <c r="P185" s="120"/>
      <c r="Q185" s="120">
        <f>IF(Q$114&lt;=$B184,Q$24,0)</f>
        <v>214879808.19000003</v>
      </c>
      <c r="R185" s="120"/>
      <c r="S185" s="120">
        <f>IF(S$114&lt;=$B184,S$24,0)</f>
        <v>0</v>
      </c>
      <c r="T185" s="120"/>
      <c r="U185" s="120">
        <f>IF(U$114&lt;=$B184,U$24,0)</f>
        <v>0</v>
      </c>
      <c r="V185" s="120"/>
      <c r="W185" s="120">
        <f>IF(W$114&lt;=$B184,W$24,0)</f>
        <v>0</v>
      </c>
      <c r="X185" s="120"/>
      <c r="Y185" s="120">
        <f>IF(Y$114&lt;=$B184,Y$24,0)</f>
        <v>0</v>
      </c>
      <c r="Z185" s="120"/>
      <c r="AA185" s="120">
        <f>IF(AA$114&lt;=$B184,AA$24,0)</f>
        <v>0</v>
      </c>
      <c r="AB185" s="120"/>
      <c r="AC185" s="120">
        <f>IF(AC$114&lt;=$B184,AC$24,0)</f>
        <v>0</v>
      </c>
      <c r="AD185" s="120"/>
      <c r="AE185" s="120">
        <f>IF(AE$114&lt;=$B184,AE$24,0)</f>
        <v>0</v>
      </c>
      <c r="AF185" s="120"/>
      <c r="AG185" s="120">
        <f>IF(AG$114&lt;=$B184,AG$24,0)</f>
        <v>0</v>
      </c>
      <c r="AH185" s="120"/>
      <c r="AI185" s="120">
        <f>IF(AI$114&lt;=$B184,AI$24,0)</f>
        <v>0</v>
      </c>
      <c r="AJ185" s="72"/>
      <c r="AK185" s="120">
        <f>IF(AK$114&lt;=$B184,AK$24,0)</f>
        <v>0</v>
      </c>
      <c r="AL185" s="72"/>
      <c r="AM185" s="120">
        <f>IF(AM$114&lt;=$B184,AM$24,0)</f>
        <v>0</v>
      </c>
      <c r="AN185" s="72"/>
      <c r="AO185" s="120">
        <f>IF(AO$114&lt;=$B184,AO$24,0)</f>
        <v>0</v>
      </c>
      <c r="AP185" s="72"/>
      <c r="AQ185" s="120">
        <f>IF(AQ$114&lt;=$B184,AQ$24,0)</f>
        <v>0</v>
      </c>
      <c r="AR185" s="72"/>
      <c r="AS185" s="120">
        <f>IF(AS$114&lt;=$B184,AS$24,0)</f>
        <v>0</v>
      </c>
      <c r="AT185" s="72"/>
      <c r="AU185" s="120">
        <f>IF(AU$114&lt;=$B184,AU$24,0)</f>
        <v>0</v>
      </c>
      <c r="AV185" s="72"/>
      <c r="AW185" s="120">
        <f>IF(AW$114&lt;=$B184,AW$24,0)</f>
        <v>0</v>
      </c>
      <c r="AX185" s="72"/>
      <c r="AY185" s="120">
        <f>IF(AY$114&lt;=$B184,AY$24,0)</f>
        <v>0</v>
      </c>
      <c r="AZ185" s="72"/>
      <c r="BA185" s="120">
        <f>IF(BA$114&lt;=$B184,BA$24,0)</f>
        <v>0</v>
      </c>
      <c r="BB185" s="72"/>
      <c r="BC185" s="72"/>
      <c r="BD185" s="72"/>
      <c r="BE185" s="72"/>
      <c r="BF185" s="72"/>
    </row>
    <row r="186" spans="1:258" x14ac:dyDescent="0.3">
      <c r="A186" s="72"/>
      <c r="B186" s="85" t="s">
        <v>2445</v>
      </c>
      <c r="C186" s="72"/>
      <c r="D186" s="72"/>
      <c r="E186" s="121">
        <f>ROUND(E185*E$12,0)</f>
        <v>0</v>
      </c>
      <c r="F186" s="120"/>
      <c r="G186" s="121">
        <f>ROUND(G185*G$12,0)</f>
        <v>0</v>
      </c>
      <c r="I186" s="121">
        <f>ROUND(I185*I$12,0)</f>
        <v>98933</v>
      </c>
      <c r="K186" s="121">
        <f>ROUND(K185*K$12,0)</f>
        <v>186150</v>
      </c>
      <c r="L186" s="120"/>
      <c r="M186" s="121">
        <f>ROUND(M185*M$12,0)</f>
        <v>0</v>
      </c>
      <c r="N186" s="120"/>
      <c r="O186" s="121">
        <f>ROUND(O185*O$12,0)</f>
        <v>0</v>
      </c>
      <c r="P186" s="120"/>
      <c r="Q186" s="121">
        <f>ROUND(Q185*Q$12,0)</f>
        <v>0</v>
      </c>
      <c r="R186" s="120"/>
      <c r="S186" s="121">
        <f>ROUND(S185*S$12,0)</f>
        <v>0</v>
      </c>
      <c r="T186" s="120"/>
      <c r="U186" s="121">
        <f>ROUND(U185*U$12,0)</f>
        <v>0</v>
      </c>
      <c r="V186" s="120"/>
      <c r="W186" s="121">
        <f>ROUND(W185*W$12,0)</f>
        <v>0</v>
      </c>
      <c r="X186" s="120"/>
      <c r="Y186" s="121">
        <f>ROUND(Y185*Y$12,0)</f>
        <v>0</v>
      </c>
      <c r="Z186" s="120"/>
      <c r="AA186" s="121">
        <f>ROUND(AA185*AA$12,0)</f>
        <v>0</v>
      </c>
      <c r="AB186" s="120"/>
      <c r="AC186" s="121">
        <f>ROUND(AC185*AC$12,0)</f>
        <v>0</v>
      </c>
      <c r="AD186" s="120"/>
      <c r="AE186" s="121">
        <f>ROUND(AE185*AE$12,0)</f>
        <v>0</v>
      </c>
      <c r="AF186" s="120"/>
      <c r="AG186" s="121">
        <f>ROUND(AG185*AG$12,0)</f>
        <v>0</v>
      </c>
      <c r="AH186" s="120"/>
      <c r="AI186" s="121">
        <f>ROUND(AI185*AI$12,0)</f>
        <v>0</v>
      </c>
      <c r="AJ186" s="72"/>
      <c r="AK186" s="121">
        <f>ROUND(AK185*AK$12,0)</f>
        <v>0</v>
      </c>
      <c r="AL186" s="72"/>
      <c r="AM186" s="121">
        <f>ROUND(AM185*AM$12,0)</f>
        <v>0</v>
      </c>
      <c r="AN186" s="72"/>
      <c r="AO186" s="121">
        <f>ROUND(AO185*AO$12,0)</f>
        <v>0</v>
      </c>
      <c r="AP186" s="72"/>
      <c r="AQ186" s="121">
        <f>ROUND(AQ185*AQ$12,0)</f>
        <v>0</v>
      </c>
      <c r="AR186" s="72"/>
      <c r="AS186" s="121">
        <f>ROUND(AS185*AS$12,0)</f>
        <v>0</v>
      </c>
      <c r="AT186" s="72"/>
      <c r="AU186" s="121">
        <f>ROUND(AU185*AU$12,0)</f>
        <v>0</v>
      </c>
      <c r="AV186" s="72"/>
      <c r="AW186" s="121">
        <f>ROUND(AW185*AW$12,0)</f>
        <v>0</v>
      </c>
      <c r="AX186" s="72"/>
      <c r="AY186" s="121">
        <f>ROUND(AY185*AY$12,0)</f>
        <v>0</v>
      </c>
      <c r="AZ186" s="72"/>
      <c r="BA186" s="121">
        <f>ROUND(BA185*BA$12,0)</f>
        <v>0</v>
      </c>
      <c r="BB186" s="72"/>
      <c r="BC186" s="72"/>
      <c r="BD186" s="72"/>
      <c r="BE186" s="72"/>
      <c r="BF186" s="72"/>
    </row>
    <row r="187" spans="1:258" s="109" customFormat="1" x14ac:dyDescent="0.3">
      <c r="A187" s="72"/>
      <c r="B187" s="85" t="s">
        <v>2446</v>
      </c>
      <c r="C187" s="72"/>
      <c r="D187" s="72"/>
      <c r="E187" s="120">
        <f>E185-E186</f>
        <v>510665.11</v>
      </c>
      <c r="F187" s="120"/>
      <c r="G187" s="120">
        <f>G185-G186</f>
        <v>2082311.7650000001</v>
      </c>
      <c r="H187" s="74"/>
      <c r="I187" s="120">
        <f>I185-I186</f>
        <v>230844.47000000003</v>
      </c>
      <c r="J187" s="74"/>
      <c r="K187" s="120">
        <f>K185-K186</f>
        <v>434351.30999999971</v>
      </c>
      <c r="L187" s="120"/>
      <c r="M187" s="120">
        <f>M185-M186</f>
        <v>14920259.805000002</v>
      </c>
      <c r="N187" s="120"/>
      <c r="O187" s="120">
        <f>O185-O186</f>
        <v>9988375.7000000011</v>
      </c>
      <c r="P187" s="120"/>
      <c r="Q187" s="120">
        <f>Q185-Q186</f>
        <v>214879808.19000003</v>
      </c>
      <c r="R187" s="120"/>
      <c r="S187" s="120">
        <f>S185-S186</f>
        <v>0</v>
      </c>
      <c r="T187" s="120"/>
      <c r="U187" s="120">
        <f>U185-U186</f>
        <v>0</v>
      </c>
      <c r="V187" s="120"/>
      <c r="W187" s="120">
        <f>W185-W186</f>
        <v>0</v>
      </c>
      <c r="X187" s="120"/>
      <c r="Y187" s="120">
        <f>Y185-Y186</f>
        <v>0</v>
      </c>
      <c r="Z187" s="120"/>
      <c r="AA187" s="120">
        <f>AA185-AA186</f>
        <v>0</v>
      </c>
      <c r="AB187" s="120"/>
      <c r="AC187" s="120">
        <f>AC185-AC186</f>
        <v>0</v>
      </c>
      <c r="AD187" s="120"/>
      <c r="AE187" s="120">
        <f>AE185-AE186</f>
        <v>0</v>
      </c>
      <c r="AF187" s="120"/>
      <c r="AG187" s="120">
        <f>AG185-AG186</f>
        <v>0</v>
      </c>
      <c r="AH187" s="120"/>
      <c r="AI187" s="120">
        <f>AI185-AI186</f>
        <v>0</v>
      </c>
      <c r="AJ187" s="72"/>
      <c r="AK187" s="120">
        <f>AK185-AK186</f>
        <v>0</v>
      </c>
      <c r="AL187" s="72"/>
      <c r="AM187" s="120">
        <f>AM185-AM186</f>
        <v>0</v>
      </c>
      <c r="AN187" s="72"/>
      <c r="AO187" s="120">
        <f>AO185-AO186</f>
        <v>0</v>
      </c>
      <c r="AP187" s="72"/>
      <c r="AQ187" s="120">
        <f>AQ185-AQ186</f>
        <v>0</v>
      </c>
      <c r="AR187" s="72"/>
      <c r="AS187" s="120">
        <f>AS185-AS186</f>
        <v>0</v>
      </c>
      <c r="AT187" s="72"/>
      <c r="AU187" s="120">
        <f>AU185-AU186</f>
        <v>0</v>
      </c>
      <c r="AV187" s="72"/>
      <c r="AW187" s="120">
        <f>AW185-AW186</f>
        <v>0</v>
      </c>
      <c r="AX187" s="72"/>
      <c r="AY187" s="120">
        <f>AY185-AY186</f>
        <v>0</v>
      </c>
      <c r="AZ187" s="72"/>
      <c r="BA187" s="120">
        <f>BA185-BA186</f>
        <v>0</v>
      </c>
      <c r="BB187" s="72"/>
      <c r="BC187" s="72"/>
      <c r="BD187" s="72"/>
      <c r="BE187" s="72"/>
      <c r="BF187" s="72"/>
      <c r="BG187" s="74"/>
      <c r="BH187" s="74"/>
      <c r="BI187" s="74"/>
      <c r="BJ187" s="72"/>
      <c r="BK187" s="72"/>
      <c r="BL187" s="72"/>
      <c r="BM187" s="72"/>
      <c r="BN187" s="72"/>
      <c r="BO187" s="72"/>
      <c r="BP187" s="72"/>
      <c r="BQ187" s="72"/>
      <c r="BR187" s="72"/>
      <c r="BS187" s="72"/>
      <c r="BT187" s="72"/>
      <c r="BU187" s="72"/>
      <c r="BV187" s="72"/>
      <c r="BW187" s="72"/>
      <c r="BX187" s="72"/>
      <c r="BY187" s="72"/>
      <c r="BZ187" s="72"/>
      <c r="CA187" s="72"/>
      <c r="CB187" s="72"/>
      <c r="CC187" s="72"/>
      <c r="CD187" s="72"/>
      <c r="CE187" s="72"/>
      <c r="CF187" s="72"/>
      <c r="CG187" s="72"/>
      <c r="CH187" s="72"/>
      <c r="CI187" s="72"/>
      <c r="CJ187" s="72"/>
      <c r="CK187" s="72"/>
      <c r="CL187" s="72"/>
      <c r="CM187" s="72"/>
      <c r="CN187" s="72"/>
      <c r="CO187" s="72"/>
      <c r="CP187" s="72"/>
      <c r="CQ187" s="72"/>
      <c r="CR187" s="72"/>
      <c r="CS187" s="72"/>
      <c r="CT187" s="72"/>
      <c r="CU187" s="72"/>
      <c r="CV187" s="72"/>
      <c r="CW187" s="72"/>
      <c r="CX187" s="72"/>
      <c r="CY187" s="72"/>
      <c r="CZ187" s="72"/>
      <c r="DA187" s="72"/>
      <c r="DB187" s="72"/>
      <c r="DC187" s="72"/>
      <c r="DD187" s="72"/>
      <c r="DE187" s="72"/>
      <c r="DF187" s="72"/>
      <c r="DG187" s="72"/>
      <c r="DH187" s="72"/>
      <c r="DI187" s="72"/>
      <c r="DJ187" s="72"/>
      <c r="DK187" s="72"/>
      <c r="DL187" s="72"/>
      <c r="DM187" s="72"/>
      <c r="DN187" s="72"/>
      <c r="DO187" s="72"/>
      <c r="DP187" s="72"/>
      <c r="DQ187" s="72"/>
      <c r="DR187" s="72"/>
      <c r="DS187" s="72"/>
      <c r="DT187" s="72"/>
      <c r="DU187" s="72"/>
      <c r="DV187" s="72"/>
      <c r="DW187" s="72"/>
      <c r="DX187" s="72"/>
      <c r="DY187" s="72"/>
      <c r="DZ187" s="72"/>
      <c r="EA187" s="72"/>
      <c r="EB187" s="72"/>
      <c r="EC187" s="72"/>
      <c r="ED187" s="72"/>
      <c r="EE187" s="72"/>
      <c r="EF187" s="72"/>
      <c r="EG187" s="72"/>
      <c r="EH187" s="72"/>
      <c r="EI187" s="72"/>
      <c r="EJ187" s="72"/>
      <c r="EK187" s="72"/>
      <c r="EL187" s="72"/>
      <c r="EM187" s="72"/>
      <c r="EN187" s="72"/>
      <c r="EO187" s="72"/>
      <c r="EP187" s="72"/>
      <c r="EQ187" s="72"/>
      <c r="ER187" s="72"/>
      <c r="ES187" s="72"/>
      <c r="ET187" s="72"/>
      <c r="EU187" s="72"/>
      <c r="EV187" s="72"/>
      <c r="EW187" s="72"/>
      <c r="EX187" s="72"/>
      <c r="EY187" s="72"/>
      <c r="EZ187" s="72"/>
      <c r="FA187" s="72"/>
      <c r="FB187" s="72"/>
      <c r="FC187" s="72"/>
      <c r="FD187" s="72"/>
      <c r="FE187" s="72"/>
      <c r="FF187" s="72"/>
      <c r="FG187" s="72"/>
      <c r="FH187" s="72"/>
      <c r="FI187" s="72"/>
      <c r="FJ187" s="72"/>
      <c r="FK187" s="72"/>
      <c r="FL187" s="72"/>
      <c r="FM187" s="72"/>
      <c r="FN187" s="72"/>
      <c r="FO187" s="72"/>
      <c r="FP187" s="72"/>
      <c r="FQ187" s="72"/>
      <c r="FR187" s="72"/>
      <c r="FS187" s="72"/>
      <c r="FT187" s="72"/>
      <c r="FU187" s="72"/>
      <c r="FV187" s="72"/>
      <c r="FW187" s="72"/>
      <c r="FX187" s="72"/>
      <c r="FY187" s="72"/>
      <c r="FZ187" s="72"/>
      <c r="GA187" s="72"/>
      <c r="GB187" s="72"/>
      <c r="GC187" s="72"/>
      <c r="GD187" s="72"/>
      <c r="GE187" s="72"/>
      <c r="GF187" s="72"/>
      <c r="GG187" s="72"/>
      <c r="GH187" s="72"/>
      <c r="GI187" s="72"/>
      <c r="GJ187" s="72"/>
      <c r="GK187" s="72"/>
      <c r="GL187" s="72"/>
      <c r="GM187" s="72"/>
      <c r="GN187" s="72"/>
      <c r="GO187" s="72"/>
      <c r="GP187" s="72"/>
      <c r="GQ187" s="72"/>
      <c r="GR187" s="72"/>
      <c r="GS187" s="72"/>
      <c r="GT187" s="72"/>
      <c r="GU187" s="72"/>
      <c r="GV187" s="72"/>
      <c r="GW187" s="72"/>
      <c r="GX187" s="72"/>
      <c r="GY187" s="72"/>
      <c r="GZ187" s="72"/>
      <c r="HA187" s="72"/>
      <c r="HB187" s="72"/>
      <c r="HC187" s="72"/>
      <c r="HD187" s="72"/>
      <c r="HE187" s="72"/>
      <c r="HF187" s="72"/>
      <c r="HG187" s="72"/>
      <c r="HH187" s="72"/>
      <c r="HI187" s="72"/>
      <c r="HJ187" s="72"/>
      <c r="HK187" s="72"/>
      <c r="HL187" s="72"/>
      <c r="HM187" s="72"/>
      <c r="HN187" s="72"/>
      <c r="HO187" s="72"/>
      <c r="HP187" s="72"/>
      <c r="HQ187" s="72"/>
      <c r="HR187" s="72"/>
      <c r="HS187" s="72"/>
      <c r="HT187" s="72"/>
      <c r="HU187" s="72"/>
      <c r="HV187" s="72"/>
      <c r="HW187" s="72"/>
      <c r="HX187" s="72"/>
      <c r="HY187" s="72"/>
      <c r="HZ187" s="72"/>
      <c r="IA187" s="72"/>
      <c r="IB187" s="72"/>
      <c r="IC187" s="72"/>
      <c r="ID187" s="72"/>
      <c r="IE187" s="72"/>
      <c r="IF187" s="72"/>
      <c r="IG187" s="72"/>
      <c r="IH187" s="72"/>
      <c r="II187" s="72"/>
      <c r="IJ187" s="72"/>
      <c r="IK187" s="72"/>
      <c r="IL187" s="72"/>
      <c r="IM187" s="72"/>
      <c r="IN187" s="72"/>
      <c r="IO187" s="72"/>
      <c r="IP187" s="72"/>
      <c r="IQ187" s="72"/>
      <c r="IR187" s="72"/>
      <c r="IS187" s="72"/>
      <c r="IT187" s="72"/>
      <c r="IU187" s="72"/>
      <c r="IV187" s="72"/>
      <c r="IW187" s="72"/>
      <c r="IX187" s="72"/>
    </row>
    <row r="188" spans="1:258" x14ac:dyDescent="0.3">
      <c r="A188" s="109"/>
      <c r="B188" s="122" t="s">
        <v>2447</v>
      </c>
      <c r="C188" s="109"/>
      <c r="D188" s="109"/>
      <c r="E188" s="123">
        <f>IF($B184-E$8&lt;0,0,LOOKUP($B184-(E$8-1),$C$396:$C$417,$E$396:$E$417))</f>
        <v>4.888E-2</v>
      </c>
      <c r="F188" s="109"/>
      <c r="G188" s="123">
        <f>IF($B184-G$8&lt;0,0,LOOKUP($B184-(G$8-1),$C$396:$C$417,$E$396:$E$417))</f>
        <v>5.2850000000000001E-2</v>
      </c>
      <c r="H188" s="124"/>
      <c r="I188" s="123">
        <f>IF($B184-I$8&lt;0,0,LOOKUP($B184-(I$8-1),$C$396:$C$417,$E$396:$E$417))</f>
        <v>5.713E-2</v>
      </c>
      <c r="J188" s="124"/>
      <c r="K188" s="123">
        <f>IF($B184-K$8&lt;0,0,LOOKUP($B184-(K$8-1),$C$396:$C$417,$E$396:$E$417))</f>
        <v>6.1769999999999999E-2</v>
      </c>
      <c r="L188" s="124"/>
      <c r="M188" s="123">
        <f>IF($B184-M$8&lt;0,0,LOOKUP($B184-(M$8-1),$C$396:$C$417,$E$396:$E$417))</f>
        <v>6.6769999999999996E-2</v>
      </c>
      <c r="N188" s="109"/>
      <c r="O188" s="123">
        <f>IF($B184-O$8&lt;0,0,LOOKUP($B184-(O$8-1),$C$396:$C$417,$E$396:$E$417))</f>
        <v>7.2190000000000004E-2</v>
      </c>
      <c r="P188" s="124"/>
      <c r="Q188" s="123">
        <f>IF($B184-Q$8&lt;0,0,LOOKUP($B184-(Q$8-1),$C$396:$C$417,$E$396:$E$417))</f>
        <v>3.7499999999999999E-2</v>
      </c>
      <c r="R188" s="124"/>
      <c r="S188" s="123">
        <f>IF($B184-S$8&lt;0,0,LOOKUP($B184-(S$8-1),$C$396:$C$417,$E$396:$E$417))</f>
        <v>0</v>
      </c>
      <c r="T188" s="124"/>
      <c r="U188" s="123">
        <f>IF($B184-U$8&lt;0,0,LOOKUP($B184-(U$8-1),$C$396:$C$417,$E$396:$E$417))</f>
        <v>0</v>
      </c>
      <c r="V188" s="124"/>
      <c r="W188" s="123">
        <f>IF($B184-W$8&lt;0,0,LOOKUP($B184-(W$8-1),$C$396:$C$417,$E$396:$E$417))</f>
        <v>0</v>
      </c>
      <c r="X188" s="109"/>
      <c r="Y188" s="123">
        <f>IF($B184-Y$8&lt;0,0,LOOKUP($B184-(Y$8-1),$C$396:$C$417,$E$396:$E$417))</f>
        <v>0</v>
      </c>
      <c r="Z188" s="124"/>
      <c r="AA188" s="123">
        <f>IF($B184-AA$8&lt;0,0,LOOKUP($B184-(AA$8-1),$C$396:$C$417,$E$396:$E$417))</f>
        <v>0</v>
      </c>
      <c r="AB188" s="124"/>
      <c r="AC188" s="123">
        <f>IF($B184-AC$8&lt;0,0,LOOKUP($B184-(AC$8-1),$C$396:$C$417,$E$396:$E$417))</f>
        <v>0</v>
      </c>
      <c r="AD188" s="124"/>
      <c r="AE188" s="123">
        <f>IF($B184-AE$8&lt;0,0,LOOKUP($B184-(AE$8-1),$C$396:$C$417,$E$396:$E$417))</f>
        <v>0</v>
      </c>
      <c r="AF188" s="124"/>
      <c r="AG188" s="123">
        <f>IF($B184-AG$8&lt;0,0,LOOKUP($B184-(AG$8-1),$C$396:$C$417,$E$396:$E$417))</f>
        <v>0</v>
      </c>
      <c r="AH188" s="109"/>
      <c r="AI188" s="123">
        <f>IF($B184-AI$8&lt;0,0,LOOKUP($B184-(AI$8-1),$C$396:$C$417,$E$396:$E$417))</f>
        <v>0</v>
      </c>
      <c r="AJ188" s="109"/>
      <c r="AK188" s="123">
        <f>IF($B184-AK$8&lt;0,0,LOOKUP($B184-(AK$8-1),$C$396:$C$417,$E$396:$E$417))</f>
        <v>0</v>
      </c>
      <c r="AL188" s="109"/>
      <c r="AM188" s="123">
        <f>IF($B184-AM$8&lt;0,0,LOOKUP($B184-(AM$8-1),$C$396:$C$417,$E$396:$E$417))</f>
        <v>0</v>
      </c>
      <c r="AN188" s="109"/>
      <c r="AO188" s="123">
        <f>IF($B184-AO$8&lt;0,0,LOOKUP($B184-(AO$8-1),$C$396:$C$417,$E$396:$E$417))</f>
        <v>0</v>
      </c>
      <c r="AP188" s="109"/>
      <c r="AQ188" s="123">
        <f>IF($B184-AQ$8&lt;0,0,LOOKUP($B184-(AQ$8-1),$C$396:$C$417,$E$396:$E$417))</f>
        <v>0</v>
      </c>
      <c r="AR188" s="109"/>
      <c r="AS188" s="123">
        <f>IF($B184-AS$8&lt;0,0,LOOKUP($B184-(AS$8-1),$C$396:$C$417,$E$396:$E$417))</f>
        <v>0</v>
      </c>
      <c r="AT188" s="109"/>
      <c r="AU188" s="123">
        <f>IF($B184-AU$8&lt;0,0,LOOKUP($B184-(AU$8-1),$C$396:$C$417,$E$396:$E$417))</f>
        <v>0</v>
      </c>
      <c r="AV188" s="109"/>
      <c r="AW188" s="123">
        <f>IF($B184-AW$8&lt;0,0,LOOKUP($B184-(AW$8-1),$C$396:$C$417,$E$396:$E$417))</f>
        <v>0</v>
      </c>
      <c r="AX188" s="109"/>
      <c r="AY188" s="123">
        <f>IF($B184-AY$8&lt;0,0,LOOKUP($B184-(AY$8-1),$C$396:$C$417,$E$396:$E$417))</f>
        <v>0</v>
      </c>
      <c r="AZ188" s="109"/>
      <c r="BA188" s="123">
        <f>IF($B184-BA$8&lt;0,0,LOOKUP($B184-(BA$8-1),$C$396:$C$417,$E$396:$E$417))</f>
        <v>0</v>
      </c>
      <c r="BB188" s="109"/>
      <c r="BC188" s="109"/>
      <c r="BD188" s="109"/>
      <c r="BE188" s="109"/>
      <c r="BF188" s="109"/>
      <c r="BG188" s="124"/>
      <c r="BH188" s="124"/>
      <c r="BI188" s="124"/>
      <c r="BJ188" s="109"/>
      <c r="BK188" s="109"/>
      <c r="BL188" s="109"/>
      <c r="BM188" s="109"/>
      <c r="BN188" s="109"/>
      <c r="BO188" s="109"/>
      <c r="BP188" s="109"/>
      <c r="BQ188" s="109"/>
      <c r="BR188" s="109"/>
      <c r="BS188" s="109"/>
      <c r="BT188" s="109"/>
      <c r="BU188" s="109"/>
      <c r="BV188" s="109"/>
      <c r="BW188" s="109"/>
      <c r="BX188" s="109"/>
      <c r="BY188" s="109"/>
      <c r="BZ188" s="109"/>
      <c r="CA188" s="109"/>
      <c r="CB188" s="109"/>
      <c r="CC188" s="109"/>
      <c r="CD188" s="109"/>
      <c r="CE188" s="109"/>
      <c r="CF188" s="109"/>
      <c r="CG188" s="109"/>
      <c r="CH188" s="109"/>
      <c r="CI188" s="109"/>
      <c r="CJ188" s="109"/>
      <c r="CK188" s="109"/>
      <c r="CL188" s="109"/>
      <c r="CM188" s="109"/>
      <c r="CN188" s="109"/>
      <c r="CO188" s="109"/>
      <c r="CP188" s="109"/>
      <c r="CQ188" s="109"/>
      <c r="CR188" s="109"/>
      <c r="CS188" s="109"/>
      <c r="CT188" s="109"/>
      <c r="CU188" s="109"/>
      <c r="CV188" s="109"/>
      <c r="CW188" s="109"/>
      <c r="CX188" s="109"/>
      <c r="CY188" s="109"/>
      <c r="CZ188" s="109"/>
      <c r="DA188" s="109"/>
      <c r="DB188" s="109"/>
      <c r="DC188" s="109"/>
      <c r="DD188" s="109"/>
      <c r="DE188" s="109"/>
      <c r="DF188" s="109"/>
      <c r="DG188" s="109"/>
      <c r="DH188" s="109"/>
      <c r="DI188" s="109"/>
      <c r="DJ188" s="109"/>
      <c r="DK188" s="109"/>
      <c r="DL188" s="109"/>
      <c r="DM188" s="109"/>
      <c r="DN188" s="109"/>
      <c r="DO188" s="109"/>
      <c r="DP188" s="109"/>
      <c r="DQ188" s="109"/>
      <c r="DR188" s="109"/>
      <c r="DS188" s="109"/>
      <c r="DT188" s="109"/>
      <c r="DU188" s="109"/>
      <c r="DV188" s="109"/>
      <c r="DW188" s="109"/>
      <c r="DX188" s="109"/>
      <c r="DY188" s="109"/>
      <c r="DZ188" s="109"/>
      <c r="EA188" s="109"/>
      <c r="EB188" s="109"/>
      <c r="EC188" s="109"/>
      <c r="ED188" s="109"/>
      <c r="EE188" s="109"/>
      <c r="EF188" s="109"/>
      <c r="EG188" s="109"/>
      <c r="EH188" s="109"/>
      <c r="EI188" s="109"/>
      <c r="EJ188" s="109"/>
      <c r="EK188" s="109"/>
      <c r="EL188" s="109"/>
      <c r="EM188" s="109"/>
      <c r="EN188" s="109"/>
      <c r="EO188" s="109"/>
      <c r="EP188" s="109"/>
      <c r="EQ188" s="109"/>
      <c r="ER188" s="109"/>
      <c r="ES188" s="109"/>
      <c r="ET188" s="109"/>
      <c r="EU188" s="109"/>
      <c r="EV188" s="109"/>
      <c r="EW188" s="109"/>
      <c r="EX188" s="109"/>
      <c r="EY188" s="109"/>
      <c r="EZ188" s="109"/>
      <c r="FA188" s="109"/>
      <c r="FB188" s="109"/>
      <c r="FC188" s="109"/>
      <c r="FD188" s="109"/>
      <c r="FE188" s="109"/>
      <c r="FF188" s="109"/>
      <c r="FG188" s="109"/>
      <c r="FH188" s="109"/>
      <c r="FI188" s="109"/>
      <c r="FJ188" s="109"/>
      <c r="FK188" s="109"/>
      <c r="FL188" s="109"/>
      <c r="FM188" s="109"/>
      <c r="FN188" s="109"/>
      <c r="FO188" s="109"/>
      <c r="FP188" s="109"/>
      <c r="FQ188" s="109"/>
      <c r="FR188" s="109"/>
      <c r="FS188" s="109"/>
      <c r="FT188" s="109"/>
      <c r="FU188" s="109"/>
      <c r="FV188" s="109"/>
      <c r="FW188" s="109"/>
      <c r="FX188" s="109"/>
      <c r="FY188" s="109"/>
      <c r="FZ188" s="109"/>
      <c r="GA188" s="109"/>
      <c r="GB188" s="109"/>
      <c r="GC188" s="109"/>
      <c r="GD188" s="109"/>
      <c r="GE188" s="109"/>
      <c r="GF188" s="109"/>
      <c r="GG188" s="109"/>
      <c r="GH188" s="109"/>
      <c r="GI188" s="109"/>
      <c r="GJ188" s="109"/>
      <c r="GK188" s="109"/>
      <c r="GL188" s="109"/>
      <c r="GM188" s="109"/>
      <c r="GN188" s="109"/>
      <c r="GO188" s="109"/>
      <c r="GP188" s="109"/>
      <c r="GQ188" s="109"/>
      <c r="GR188" s="109"/>
      <c r="GS188" s="109"/>
      <c r="GT188" s="109"/>
      <c r="GU188" s="109"/>
      <c r="GV188" s="109"/>
      <c r="GW188" s="109"/>
      <c r="GX188" s="109"/>
      <c r="GY188" s="109"/>
      <c r="GZ188" s="109"/>
      <c r="HA188" s="109"/>
      <c r="HB188" s="109"/>
      <c r="HC188" s="109"/>
      <c r="HD188" s="109"/>
      <c r="HE188" s="109"/>
      <c r="HF188" s="109"/>
      <c r="HG188" s="109"/>
      <c r="HH188" s="109"/>
      <c r="HI188" s="109"/>
      <c r="HJ188" s="109"/>
      <c r="HK188" s="109"/>
      <c r="HL188" s="109"/>
      <c r="HM188" s="109"/>
      <c r="HN188" s="109"/>
      <c r="HO188" s="109"/>
      <c r="HP188" s="109"/>
      <c r="HQ188" s="109"/>
      <c r="HR188" s="109"/>
      <c r="HS188" s="109"/>
      <c r="HT188" s="109"/>
      <c r="HU188" s="109"/>
      <c r="HV188" s="109"/>
      <c r="HW188" s="109"/>
      <c r="HX188" s="109"/>
      <c r="HY188" s="109"/>
      <c r="HZ188" s="109"/>
      <c r="IA188" s="109"/>
      <c r="IB188" s="109"/>
      <c r="IC188" s="109"/>
      <c r="ID188" s="109"/>
      <c r="IE188" s="109"/>
      <c r="IF188" s="109"/>
      <c r="IG188" s="109"/>
      <c r="IH188" s="109"/>
      <c r="II188" s="109"/>
      <c r="IJ188" s="109"/>
      <c r="IK188" s="109"/>
      <c r="IL188" s="109"/>
      <c r="IM188" s="109"/>
      <c r="IN188" s="109"/>
      <c r="IO188" s="109"/>
      <c r="IP188" s="109"/>
      <c r="IQ188" s="109"/>
      <c r="IR188" s="109"/>
      <c r="IS188" s="109"/>
      <c r="IT188" s="109"/>
      <c r="IU188" s="109"/>
      <c r="IV188" s="109"/>
      <c r="IW188" s="109"/>
      <c r="IX188" s="109"/>
    </row>
    <row r="189" spans="1:258" x14ac:dyDescent="0.3">
      <c r="A189" s="72"/>
      <c r="B189" s="72"/>
      <c r="C189" s="72"/>
      <c r="D189" s="72"/>
      <c r="E189" s="125"/>
      <c r="F189" s="120"/>
      <c r="G189" s="125"/>
      <c r="I189" s="125"/>
      <c r="K189" s="125"/>
      <c r="L189" s="120"/>
      <c r="M189" s="125"/>
      <c r="N189" s="120"/>
      <c r="O189" s="125"/>
      <c r="P189" s="120"/>
      <c r="Q189" s="125"/>
      <c r="R189" s="120"/>
      <c r="S189" s="125"/>
      <c r="T189" s="120"/>
      <c r="U189" s="125"/>
      <c r="V189" s="120"/>
      <c r="W189" s="125"/>
      <c r="X189" s="120"/>
      <c r="Y189" s="125"/>
      <c r="Z189" s="120"/>
      <c r="AA189" s="125"/>
      <c r="AB189" s="120"/>
      <c r="AC189" s="125"/>
      <c r="AD189" s="120"/>
      <c r="AE189" s="125"/>
      <c r="AF189" s="120"/>
      <c r="AG189" s="125"/>
      <c r="AH189" s="120"/>
      <c r="AI189" s="125"/>
      <c r="AJ189" s="72"/>
      <c r="AK189" s="125"/>
      <c r="AL189" s="72"/>
      <c r="AM189" s="125"/>
      <c r="AN189" s="72"/>
      <c r="AO189" s="125"/>
      <c r="AP189" s="72"/>
      <c r="AQ189" s="125"/>
      <c r="AR189" s="72"/>
      <c r="AS189" s="125"/>
      <c r="AT189" s="72"/>
      <c r="AU189" s="125"/>
      <c r="AV189" s="72"/>
      <c r="AW189" s="125"/>
      <c r="AX189" s="72"/>
      <c r="AY189" s="125"/>
      <c r="AZ189" s="72"/>
      <c r="BA189" s="125"/>
      <c r="BB189" s="72"/>
      <c r="BC189" s="72"/>
      <c r="BD189" s="72"/>
      <c r="BE189" s="72"/>
      <c r="BF189" s="72"/>
    </row>
    <row r="190" spans="1:258" x14ac:dyDescent="0.3">
      <c r="A190" s="72"/>
      <c r="B190" s="85" t="s">
        <v>2448</v>
      </c>
      <c r="C190" s="72"/>
      <c r="D190" s="72"/>
      <c r="E190" s="120">
        <f>ROUND((E185-E186)*E188,0)</f>
        <v>24961</v>
      </c>
      <c r="F190" s="120"/>
      <c r="G190" s="120">
        <f>ROUND((G185-G186)*G188,0)</f>
        <v>110050</v>
      </c>
      <c r="I190" s="120">
        <f>ROUND((I185-I186)*I188,0)</f>
        <v>13188</v>
      </c>
      <c r="K190" s="120">
        <f>ROUND((K185-K186)*K188,0)</f>
        <v>26830</v>
      </c>
      <c r="L190" s="120"/>
      <c r="M190" s="120">
        <f>ROUND((M185-M186)*M188,0)</f>
        <v>996226</v>
      </c>
      <c r="N190" s="120"/>
      <c r="O190" s="120">
        <f>ROUND((O185-O186)*O188,0)</f>
        <v>721061</v>
      </c>
      <c r="P190" s="120"/>
      <c r="Q190" s="120">
        <f>ROUND((Q185-Q186)*Q188,0)</f>
        <v>8057993</v>
      </c>
      <c r="R190" s="120"/>
      <c r="S190" s="120">
        <f>ROUND((S185-S186)*S188,0)</f>
        <v>0</v>
      </c>
      <c r="T190" s="120"/>
      <c r="U190" s="120">
        <f>ROUND((U185-U186)*U188,0)</f>
        <v>0</v>
      </c>
      <c r="V190" s="120"/>
      <c r="W190" s="120">
        <f>ROUND((W185-W186)*W188,0)</f>
        <v>0</v>
      </c>
      <c r="X190" s="120"/>
      <c r="Y190" s="120">
        <f>ROUND((Y185-Y186)*Y188,0)</f>
        <v>0</v>
      </c>
      <c r="Z190" s="120"/>
      <c r="AA190" s="120">
        <f>ROUND((AA185-AA186)*AA188,0)</f>
        <v>0</v>
      </c>
      <c r="AB190" s="120"/>
      <c r="AC190" s="120">
        <f>ROUND((AC185-AC186)*AC188,0)</f>
        <v>0</v>
      </c>
      <c r="AD190" s="120"/>
      <c r="AE190" s="120">
        <f>ROUND((AE185-AE186)*AE188,0)</f>
        <v>0</v>
      </c>
      <c r="AF190" s="120"/>
      <c r="AG190" s="120">
        <f>ROUND((AG185-AG186)*AG188,0)</f>
        <v>0</v>
      </c>
      <c r="AH190" s="120"/>
      <c r="AI190" s="120">
        <f>ROUND((AI185-AI186)*AI188,0)</f>
        <v>0</v>
      </c>
      <c r="AJ190" s="72"/>
      <c r="AK190" s="120">
        <f>ROUND((AK185-AK186)*AK188,0)</f>
        <v>0</v>
      </c>
      <c r="AL190" s="72"/>
      <c r="AM190" s="120">
        <f>ROUND((AM185-AM186)*AM188,0)</f>
        <v>0</v>
      </c>
      <c r="AN190" s="72"/>
      <c r="AO190" s="120">
        <f>ROUND((AO185-AO186)*AO188,0)</f>
        <v>0</v>
      </c>
      <c r="AP190" s="72"/>
      <c r="AQ190" s="120">
        <f>ROUND((AQ185-AQ186)*AQ188,0)</f>
        <v>0</v>
      </c>
      <c r="AR190" s="72"/>
      <c r="AS190" s="120">
        <f>ROUND((AS185-AS186)*AS188,0)</f>
        <v>0</v>
      </c>
      <c r="AT190" s="72"/>
      <c r="AU190" s="120">
        <f>ROUND((AU185-AU186)*AU188,0)</f>
        <v>0</v>
      </c>
      <c r="AV190" s="72"/>
      <c r="AW190" s="120">
        <f>ROUND((AW185-AW186)*AW188,0)</f>
        <v>0</v>
      </c>
      <c r="AX190" s="72"/>
      <c r="AY190" s="120">
        <f>ROUND((AY185-AY186)*AY188,0)</f>
        <v>0</v>
      </c>
      <c r="AZ190" s="72"/>
      <c r="BA190" s="120">
        <f>ROUND((BA185-BA186)*BA188,0)</f>
        <v>0</v>
      </c>
      <c r="BB190" s="72"/>
      <c r="BC190" s="72"/>
      <c r="BD190" s="72"/>
      <c r="BE190" s="72"/>
      <c r="BF190" s="72"/>
    </row>
    <row r="191" spans="1:258" x14ac:dyDescent="0.3">
      <c r="A191" s="72"/>
      <c r="B191" s="85" t="s">
        <v>2449</v>
      </c>
      <c r="C191" s="72"/>
      <c r="D191" s="72"/>
      <c r="E191" s="74">
        <f>IF(E$114=$B184,E186,0)</f>
        <v>0</v>
      </c>
      <c r="F191" s="120"/>
      <c r="G191" s="74">
        <f>IF(G$114=$B184,G186,0)</f>
        <v>0</v>
      </c>
      <c r="I191" s="74">
        <f>IF(I$114=$B184,I186,0)</f>
        <v>0</v>
      </c>
      <c r="K191" s="74">
        <f>IF(K$114=$B184,K186,0)</f>
        <v>0</v>
      </c>
      <c r="L191" s="120"/>
      <c r="M191" s="74">
        <f>IF(M$114=$B184,M186,0)</f>
        <v>0</v>
      </c>
      <c r="N191" s="120"/>
      <c r="O191" s="74">
        <f>IF(O$114=$B184,O186,0)</f>
        <v>0</v>
      </c>
      <c r="P191" s="120"/>
      <c r="Q191" s="74">
        <f>IF(Q$114=$B184,Q186,0)</f>
        <v>0</v>
      </c>
      <c r="R191" s="120"/>
      <c r="S191" s="74">
        <f>IF(S$114=$B184,S186,0)</f>
        <v>0</v>
      </c>
      <c r="T191" s="120"/>
      <c r="U191" s="74">
        <f>IF(U$114=$B184,U186,0)</f>
        <v>0</v>
      </c>
      <c r="V191" s="120"/>
      <c r="W191" s="74">
        <f>IF(W$114=$B184,W186,0)</f>
        <v>0</v>
      </c>
      <c r="X191" s="120"/>
      <c r="Y191" s="74">
        <f>IF(Y$114=$B184,Y186,0)</f>
        <v>0</v>
      </c>
      <c r="Z191" s="120"/>
      <c r="AA191" s="74">
        <f>IF(AA$114=$B184,AA186,0)</f>
        <v>0</v>
      </c>
      <c r="AB191" s="120"/>
      <c r="AC191" s="74">
        <f>IF(AC$114=$B184,AC186,0)</f>
        <v>0</v>
      </c>
      <c r="AD191" s="120"/>
      <c r="AE191" s="74">
        <f>IF(AE$114=$B184,AE186,0)</f>
        <v>0</v>
      </c>
      <c r="AF191" s="120"/>
      <c r="AG191" s="74">
        <f>IF(AG$114=$B184,AG186,0)</f>
        <v>0</v>
      </c>
      <c r="AH191" s="120"/>
      <c r="AI191" s="74">
        <f>IF(AI$114=$B184,AI186,0)</f>
        <v>0</v>
      </c>
      <c r="AJ191" s="72"/>
      <c r="AK191" s="74">
        <f>IF(AK$114=$B184,AK186,0)</f>
        <v>0</v>
      </c>
      <c r="AL191" s="72"/>
      <c r="AM191" s="74">
        <f>IF(AM$114=$B184,AM186,0)</f>
        <v>0</v>
      </c>
      <c r="AN191" s="72"/>
      <c r="AO191" s="74">
        <f>IF(AO$114=$B184,AO186,0)</f>
        <v>0</v>
      </c>
      <c r="AP191" s="72"/>
      <c r="AQ191" s="74">
        <f>IF(AQ$114=$B184,AQ186,0)</f>
        <v>0</v>
      </c>
      <c r="AR191" s="72"/>
      <c r="AS191" s="74">
        <f>IF(AS$114=$B184,AS186,0)</f>
        <v>0</v>
      </c>
      <c r="AT191" s="72"/>
      <c r="AU191" s="74">
        <f>IF(AU$114=$B184,AU186,0)</f>
        <v>0</v>
      </c>
      <c r="AV191" s="72"/>
      <c r="AW191" s="74">
        <f>IF(AW$114=$B184,AW186,0)</f>
        <v>0</v>
      </c>
      <c r="AX191" s="72"/>
      <c r="AY191" s="74">
        <f>IF(AY$114=$B184,AY186,0)</f>
        <v>0</v>
      </c>
      <c r="AZ191" s="72"/>
      <c r="BA191" s="74">
        <f>IF(BA$114=$B184,BA186,0)</f>
        <v>0</v>
      </c>
      <c r="BB191" s="72"/>
      <c r="BC191" s="72"/>
      <c r="BD191" s="72"/>
      <c r="BE191" s="72"/>
      <c r="BF191" s="72"/>
    </row>
    <row r="192" spans="1:258" ht="13.5" thickBot="1" x14ac:dyDescent="0.35">
      <c r="A192" s="72"/>
      <c r="B192" s="85" t="str">
        <f>"Total Tax Depreciation  -  "&amp;B184</f>
        <v>Total Tax Depreciation  -  2007</v>
      </c>
      <c r="C192" s="72"/>
      <c r="D192" s="72"/>
      <c r="E192" s="126">
        <f>E190+E191</f>
        <v>24961</v>
      </c>
      <c r="F192" s="120"/>
      <c r="G192" s="126">
        <f>G190+G191</f>
        <v>110050</v>
      </c>
      <c r="I192" s="126">
        <f>I190+I191</f>
        <v>13188</v>
      </c>
      <c r="K192" s="126">
        <f>K190+K191</f>
        <v>26830</v>
      </c>
      <c r="L192" s="120"/>
      <c r="M192" s="126">
        <f>M190+M191</f>
        <v>996226</v>
      </c>
      <c r="N192" s="120"/>
      <c r="O192" s="126">
        <f>O190+O191</f>
        <v>721061</v>
      </c>
      <c r="P192" s="120"/>
      <c r="Q192" s="126">
        <f>Q190+Q191</f>
        <v>8057993</v>
      </c>
      <c r="R192" s="120"/>
      <c r="S192" s="126">
        <f>S190+S191</f>
        <v>0</v>
      </c>
      <c r="T192" s="120"/>
      <c r="U192" s="126">
        <f>U190+U191</f>
        <v>0</v>
      </c>
      <c r="V192" s="120"/>
      <c r="W192" s="126">
        <f>W190+W191</f>
        <v>0</v>
      </c>
      <c r="X192" s="120"/>
      <c r="Y192" s="126">
        <f>Y190+Y191</f>
        <v>0</v>
      </c>
      <c r="Z192" s="120"/>
      <c r="AA192" s="126">
        <f>AA190+AA191</f>
        <v>0</v>
      </c>
      <c r="AB192" s="120"/>
      <c r="AC192" s="126">
        <f>AC190+AC191</f>
        <v>0</v>
      </c>
      <c r="AD192" s="120"/>
      <c r="AE192" s="126">
        <f>AE190+AE191</f>
        <v>0</v>
      </c>
      <c r="AF192" s="120"/>
      <c r="AG192" s="126">
        <f>AG190+AG191</f>
        <v>0</v>
      </c>
      <c r="AH192" s="120"/>
      <c r="AI192" s="126">
        <f>AI190+AI191</f>
        <v>0</v>
      </c>
      <c r="AJ192" s="72"/>
      <c r="AK192" s="126">
        <f>AK190+AK191</f>
        <v>0</v>
      </c>
      <c r="AL192" s="72"/>
      <c r="AM192" s="126">
        <f>AM190+AM191</f>
        <v>0</v>
      </c>
      <c r="AN192" s="72"/>
      <c r="AO192" s="126">
        <f>AO190+AO191</f>
        <v>0</v>
      </c>
      <c r="AP192" s="72"/>
      <c r="AQ192" s="126">
        <f>AQ190+AQ191</f>
        <v>0</v>
      </c>
      <c r="AR192" s="72"/>
      <c r="AS192" s="126">
        <f>AS190+AS191</f>
        <v>0</v>
      </c>
      <c r="AT192" s="72"/>
      <c r="AU192" s="126">
        <f>AU190+AU191</f>
        <v>0</v>
      </c>
      <c r="AV192" s="72"/>
      <c r="AW192" s="126">
        <f>AW190+AW191</f>
        <v>0</v>
      </c>
      <c r="AX192" s="72"/>
      <c r="AY192" s="126">
        <f>AY190+AY191</f>
        <v>0</v>
      </c>
      <c r="AZ192" s="72"/>
      <c r="BA192" s="126">
        <f>BA190+BA191</f>
        <v>0</v>
      </c>
      <c r="BB192" s="72"/>
      <c r="BC192" s="72"/>
      <c r="BD192" s="72"/>
      <c r="BE192" s="72"/>
      <c r="BF192" s="72"/>
      <c r="BG192" s="103"/>
    </row>
    <row r="193" spans="1:258" ht="13.5" thickTop="1" x14ac:dyDescent="0.3">
      <c r="A193" s="72"/>
      <c r="B193" s="72"/>
      <c r="C193" s="72"/>
      <c r="D193" s="72"/>
      <c r="E193" s="125"/>
      <c r="F193" s="120"/>
      <c r="G193" s="125"/>
      <c r="I193" s="125"/>
      <c r="K193" s="120"/>
      <c r="L193" s="120"/>
      <c r="M193" s="120"/>
      <c r="N193" s="120"/>
      <c r="O193" s="120"/>
      <c r="P193" s="120"/>
      <c r="Q193" s="120"/>
      <c r="R193" s="120"/>
      <c r="S193" s="120"/>
      <c r="T193" s="120"/>
      <c r="U193" s="120"/>
      <c r="V193" s="120"/>
      <c r="W193" s="120"/>
      <c r="X193" s="120"/>
      <c r="Y193" s="120"/>
      <c r="Z193" s="120"/>
      <c r="AA193" s="120"/>
      <c r="AB193" s="120"/>
      <c r="AC193" s="120"/>
      <c r="AD193" s="120"/>
      <c r="AE193" s="120"/>
      <c r="AF193" s="120"/>
      <c r="AG193" s="120"/>
      <c r="AH193" s="120"/>
      <c r="AI193" s="120"/>
      <c r="AJ193" s="72"/>
      <c r="AK193" s="120"/>
      <c r="AL193" s="72"/>
      <c r="AM193" s="120"/>
      <c r="AN193" s="72"/>
      <c r="AO193" s="120"/>
      <c r="AP193" s="72"/>
      <c r="AQ193" s="120"/>
      <c r="AR193" s="72"/>
      <c r="AS193" s="120"/>
      <c r="AT193" s="72"/>
      <c r="AU193" s="120"/>
      <c r="AV193" s="72"/>
      <c r="AW193" s="120"/>
      <c r="AX193" s="72"/>
      <c r="AY193" s="120"/>
      <c r="AZ193" s="72"/>
      <c r="BA193" s="120"/>
      <c r="BB193" s="72"/>
      <c r="BC193" s="72"/>
      <c r="BD193" s="72"/>
      <c r="BE193" s="72"/>
      <c r="BF193" s="72"/>
    </row>
    <row r="194" spans="1:258" x14ac:dyDescent="0.3">
      <c r="A194" s="72"/>
      <c r="B194" s="72"/>
      <c r="C194" s="72"/>
      <c r="D194" s="72"/>
      <c r="E194" s="125"/>
      <c r="F194" s="120"/>
      <c r="G194" s="125"/>
      <c r="I194" s="125"/>
      <c r="K194" s="120"/>
      <c r="L194" s="120"/>
      <c r="M194" s="120"/>
      <c r="N194" s="120"/>
      <c r="O194" s="120"/>
      <c r="P194" s="120"/>
      <c r="Q194" s="120"/>
      <c r="R194" s="120"/>
      <c r="S194" s="120"/>
      <c r="T194" s="120"/>
      <c r="U194" s="120"/>
      <c r="V194" s="120"/>
      <c r="W194" s="120"/>
      <c r="X194" s="120"/>
      <c r="Y194" s="120"/>
      <c r="Z194" s="120"/>
      <c r="AA194" s="120"/>
      <c r="AB194" s="120"/>
      <c r="AC194" s="120"/>
      <c r="AD194" s="120"/>
      <c r="AE194" s="120"/>
      <c r="AF194" s="120"/>
      <c r="AG194" s="120"/>
      <c r="AH194" s="120"/>
      <c r="AI194" s="120"/>
      <c r="AJ194" s="72"/>
      <c r="AK194" s="120"/>
      <c r="AL194" s="72"/>
      <c r="AM194" s="120"/>
      <c r="AN194" s="72"/>
      <c r="AO194" s="120"/>
      <c r="AP194" s="72"/>
      <c r="AQ194" s="120"/>
      <c r="AR194" s="72"/>
      <c r="AS194" s="120"/>
      <c r="AT194" s="72"/>
      <c r="AU194" s="120"/>
      <c r="AV194" s="72"/>
      <c r="AW194" s="120"/>
      <c r="AX194" s="72"/>
      <c r="AY194" s="120"/>
      <c r="AZ194" s="72"/>
      <c r="BA194" s="120"/>
      <c r="BB194" s="72"/>
      <c r="BC194" s="72"/>
      <c r="BD194" s="72"/>
      <c r="BE194" s="72"/>
      <c r="BF194" s="72"/>
    </row>
    <row r="195" spans="1:258" x14ac:dyDescent="0.3">
      <c r="A195" s="72"/>
      <c r="B195" s="119">
        <v>2008</v>
      </c>
      <c r="C195" s="72"/>
      <c r="D195" s="72"/>
      <c r="E195" s="120"/>
      <c r="F195" s="120"/>
      <c r="G195" s="120"/>
      <c r="I195" s="120"/>
      <c r="K195" s="120"/>
      <c r="L195" s="120"/>
      <c r="M195" s="120"/>
      <c r="N195" s="120"/>
      <c r="O195" s="120"/>
      <c r="P195" s="120"/>
      <c r="Q195" s="120"/>
      <c r="R195" s="120"/>
      <c r="S195" s="120"/>
      <c r="T195" s="120"/>
      <c r="U195" s="120"/>
      <c r="V195" s="120"/>
      <c r="W195" s="120"/>
      <c r="X195" s="120"/>
      <c r="Y195" s="120"/>
      <c r="Z195" s="120"/>
      <c r="AA195" s="120"/>
      <c r="AB195" s="120"/>
      <c r="AC195" s="120"/>
      <c r="AD195" s="120"/>
      <c r="AE195" s="120"/>
      <c r="AF195" s="120"/>
      <c r="AG195" s="120"/>
      <c r="AH195" s="120"/>
      <c r="AI195" s="120"/>
      <c r="AJ195" s="72"/>
      <c r="AK195" s="120"/>
      <c r="AL195" s="72"/>
      <c r="AM195" s="120"/>
      <c r="AN195" s="72"/>
      <c r="AO195" s="120"/>
      <c r="AP195" s="72"/>
      <c r="AQ195" s="120"/>
      <c r="AR195" s="72"/>
      <c r="AS195" s="120"/>
      <c r="AT195" s="72"/>
      <c r="AU195" s="120"/>
      <c r="AV195" s="72"/>
      <c r="AW195" s="120"/>
      <c r="AX195" s="72"/>
      <c r="AY195" s="120"/>
      <c r="AZ195" s="72"/>
      <c r="BA195" s="120"/>
      <c r="BB195" s="72"/>
      <c r="BC195" s="72"/>
      <c r="BD195" s="72"/>
      <c r="BE195" s="72"/>
      <c r="BF195" s="72"/>
    </row>
    <row r="196" spans="1:258" x14ac:dyDescent="0.3">
      <c r="A196" s="72"/>
      <c r="B196" s="85" t="s">
        <v>2408</v>
      </c>
      <c r="C196" s="72"/>
      <c r="D196" s="72"/>
      <c r="E196" s="120">
        <f>IF(E$114&lt;=$B195,E$24,0)</f>
        <v>510665.11</v>
      </c>
      <c r="F196" s="120"/>
      <c r="G196" s="120">
        <f>IF(G$114&lt;=$B195,G$24,0)</f>
        <v>2082311.7650000001</v>
      </c>
      <c r="I196" s="120">
        <f>IF(I$114&lt;=$B195,I$24,0)</f>
        <v>329777.47000000003</v>
      </c>
      <c r="K196" s="120">
        <f>IF(K$114&lt;=$B195,K$24,0)</f>
        <v>620501.30999999971</v>
      </c>
      <c r="L196" s="120"/>
      <c r="M196" s="120">
        <f>IF(M$114&lt;=$B195,M$24,0)</f>
        <v>14920259.805000002</v>
      </c>
      <c r="N196" s="120"/>
      <c r="O196" s="120">
        <f>IF(O$114&lt;=$B195,O$24,0)</f>
        <v>9988375.7000000011</v>
      </c>
      <c r="P196" s="120"/>
      <c r="Q196" s="120">
        <f>IF(Q$114&lt;=$B195,Q$24,0)</f>
        <v>214879808.19000003</v>
      </c>
      <c r="R196" s="120"/>
      <c r="S196" s="120">
        <f>IF(S$114&lt;=$B195,S$24,0)</f>
        <v>11373829.760000002</v>
      </c>
      <c r="T196" s="120"/>
      <c r="U196" s="120">
        <f>IF(U$114&lt;=$B195,U$24,0)</f>
        <v>0</v>
      </c>
      <c r="V196" s="120"/>
      <c r="W196" s="120">
        <f>IF(W$114&lt;=$B195,W$24,0)</f>
        <v>0</v>
      </c>
      <c r="X196" s="120"/>
      <c r="Y196" s="120">
        <f>IF(Y$114&lt;=$B195,Y$24,0)</f>
        <v>0</v>
      </c>
      <c r="Z196" s="120"/>
      <c r="AA196" s="120">
        <f>IF(AA$114&lt;=$B195,AA$24,0)</f>
        <v>0</v>
      </c>
      <c r="AB196" s="120"/>
      <c r="AC196" s="120">
        <f>IF(AC$114&lt;=$B195,AC$24,0)</f>
        <v>0</v>
      </c>
      <c r="AD196" s="120"/>
      <c r="AE196" s="120">
        <f>IF(AE$114&lt;=$B195,AE$24,0)</f>
        <v>0</v>
      </c>
      <c r="AF196" s="120"/>
      <c r="AG196" s="120">
        <f>IF(AG$114&lt;=$B195,AG$24,0)</f>
        <v>0</v>
      </c>
      <c r="AH196" s="120"/>
      <c r="AI196" s="120">
        <f>IF(AI$114&lt;=$B195,AI$24,0)</f>
        <v>0</v>
      </c>
      <c r="AJ196" s="72"/>
      <c r="AK196" s="120">
        <f>IF(AK$114&lt;=$B195,AK$24,0)</f>
        <v>0</v>
      </c>
      <c r="AL196" s="72"/>
      <c r="AM196" s="120">
        <f>IF(AM$114&lt;=$B195,AM$24,0)</f>
        <v>0</v>
      </c>
      <c r="AN196" s="72"/>
      <c r="AO196" s="120">
        <f>IF(AO$114&lt;=$B195,AO$24,0)</f>
        <v>0</v>
      </c>
      <c r="AP196" s="72"/>
      <c r="AQ196" s="120">
        <f>IF(AQ$114&lt;=$B195,AQ$24,0)</f>
        <v>0</v>
      </c>
      <c r="AR196" s="72"/>
      <c r="AS196" s="120">
        <f>IF(AS$114&lt;=$B195,AS$24,0)</f>
        <v>0</v>
      </c>
      <c r="AT196" s="72"/>
      <c r="AU196" s="120">
        <f>IF(AU$114&lt;=$B195,AU$24,0)</f>
        <v>0</v>
      </c>
      <c r="AV196" s="72"/>
      <c r="AW196" s="120">
        <f>IF(AW$114&lt;=$B195,AW$24,0)</f>
        <v>0</v>
      </c>
      <c r="AX196" s="72"/>
      <c r="AY196" s="120">
        <f>IF(AY$114&lt;=$B195,AY$24,0)</f>
        <v>0</v>
      </c>
      <c r="AZ196" s="72"/>
      <c r="BA196" s="120">
        <f>IF(BA$114&lt;=$B195,BA$24,0)</f>
        <v>0</v>
      </c>
      <c r="BB196" s="72"/>
      <c r="BC196" s="72"/>
      <c r="BD196" s="72"/>
      <c r="BE196" s="72"/>
      <c r="BF196" s="72"/>
    </row>
    <row r="197" spans="1:258" x14ac:dyDescent="0.3">
      <c r="A197" s="72"/>
      <c r="B197" s="85" t="s">
        <v>2445</v>
      </c>
      <c r="C197" s="72"/>
      <c r="D197" s="72"/>
      <c r="E197" s="121">
        <f>ROUND(E196*E$12,0)</f>
        <v>0</v>
      </c>
      <c r="F197" s="120"/>
      <c r="G197" s="121">
        <f>ROUND(G196*G$12,0)</f>
        <v>0</v>
      </c>
      <c r="I197" s="121">
        <f>ROUND(I196*I$12,0)</f>
        <v>98933</v>
      </c>
      <c r="K197" s="121">
        <f>ROUND(K196*K$12,0)</f>
        <v>186150</v>
      </c>
      <c r="L197" s="120"/>
      <c r="M197" s="121">
        <f>ROUND(M196*M$12,0)</f>
        <v>0</v>
      </c>
      <c r="N197" s="120"/>
      <c r="O197" s="121">
        <f>ROUND(O196*O$12,0)</f>
        <v>0</v>
      </c>
      <c r="P197" s="120"/>
      <c r="Q197" s="121">
        <f>ROUND(Q196*Q$12,0)</f>
        <v>0</v>
      </c>
      <c r="R197" s="120"/>
      <c r="S197" s="121">
        <f>ROUND(S196*S$12,0)</f>
        <v>5686915</v>
      </c>
      <c r="T197" s="120"/>
      <c r="U197" s="121">
        <f>ROUND(U196*U$12,0)</f>
        <v>0</v>
      </c>
      <c r="V197" s="120"/>
      <c r="W197" s="121">
        <f>ROUND(W196*W$12,0)</f>
        <v>0</v>
      </c>
      <c r="X197" s="120"/>
      <c r="Y197" s="121">
        <f>ROUND(Y196*Y$12,0)</f>
        <v>0</v>
      </c>
      <c r="Z197" s="120"/>
      <c r="AA197" s="121">
        <f>ROUND(AA196*AA$12,0)</f>
        <v>0</v>
      </c>
      <c r="AB197" s="120"/>
      <c r="AC197" s="121">
        <f>ROUND(AC196*AC$12,0)</f>
        <v>0</v>
      </c>
      <c r="AD197" s="120"/>
      <c r="AE197" s="121">
        <f>ROUND(AE196*AE$12,0)</f>
        <v>0</v>
      </c>
      <c r="AF197" s="120"/>
      <c r="AG197" s="121">
        <f>ROUND(AG196*AG$12,0)</f>
        <v>0</v>
      </c>
      <c r="AH197" s="120"/>
      <c r="AI197" s="121">
        <f>ROUND(AI196*AI$12,0)</f>
        <v>0</v>
      </c>
      <c r="AJ197" s="72"/>
      <c r="AK197" s="121">
        <f>ROUND(AK196*AK$12,0)</f>
        <v>0</v>
      </c>
      <c r="AL197" s="72"/>
      <c r="AM197" s="121">
        <f>ROUND(AM196*AM$12,0)</f>
        <v>0</v>
      </c>
      <c r="AN197" s="72"/>
      <c r="AO197" s="121">
        <f>ROUND(AO196*AO$12,0)</f>
        <v>0</v>
      </c>
      <c r="AP197" s="72"/>
      <c r="AQ197" s="121">
        <f>ROUND(AQ196*AQ$12,0)</f>
        <v>0</v>
      </c>
      <c r="AR197" s="72"/>
      <c r="AS197" s="121">
        <f>ROUND(AS196*AS$12,0)</f>
        <v>0</v>
      </c>
      <c r="AT197" s="72"/>
      <c r="AU197" s="121">
        <f>ROUND(AU196*AU$12,0)</f>
        <v>0</v>
      </c>
      <c r="AV197" s="72"/>
      <c r="AW197" s="121">
        <f>ROUND(AW196*AW$12,0)</f>
        <v>0</v>
      </c>
      <c r="AX197" s="72"/>
      <c r="AY197" s="121">
        <f>ROUND(AY196*AY$12,0)</f>
        <v>0</v>
      </c>
      <c r="AZ197" s="72"/>
      <c r="BA197" s="121">
        <f>ROUND(BA196*BA$12,0)</f>
        <v>0</v>
      </c>
      <c r="BB197" s="72"/>
      <c r="BC197" s="72"/>
      <c r="BD197" s="72"/>
      <c r="BE197" s="72"/>
      <c r="BF197" s="72"/>
    </row>
    <row r="198" spans="1:258" s="109" customFormat="1" x14ac:dyDescent="0.3">
      <c r="A198" s="72"/>
      <c r="B198" s="85" t="s">
        <v>2446</v>
      </c>
      <c r="C198" s="72"/>
      <c r="D198" s="72"/>
      <c r="E198" s="120">
        <f>E196-E197</f>
        <v>510665.11</v>
      </c>
      <c r="F198" s="120"/>
      <c r="G198" s="120">
        <f>G196-G197</f>
        <v>2082311.7650000001</v>
      </c>
      <c r="H198" s="74"/>
      <c r="I198" s="120">
        <f>I196-I197</f>
        <v>230844.47000000003</v>
      </c>
      <c r="J198" s="74"/>
      <c r="K198" s="120">
        <f>K196-K197</f>
        <v>434351.30999999971</v>
      </c>
      <c r="L198" s="120"/>
      <c r="M198" s="120">
        <f>M196-M197</f>
        <v>14920259.805000002</v>
      </c>
      <c r="N198" s="120"/>
      <c r="O198" s="120">
        <f>O196-O197</f>
        <v>9988375.7000000011</v>
      </c>
      <c r="P198" s="120"/>
      <c r="Q198" s="120">
        <f>Q196-Q197</f>
        <v>214879808.19000003</v>
      </c>
      <c r="R198" s="120"/>
      <c r="S198" s="120">
        <f>S196-S197</f>
        <v>5686914.7600000016</v>
      </c>
      <c r="T198" s="120"/>
      <c r="U198" s="120">
        <f>U196-U197</f>
        <v>0</v>
      </c>
      <c r="V198" s="120"/>
      <c r="W198" s="120">
        <f>W196-W197</f>
        <v>0</v>
      </c>
      <c r="X198" s="120"/>
      <c r="Y198" s="120">
        <f>Y196-Y197</f>
        <v>0</v>
      </c>
      <c r="Z198" s="120"/>
      <c r="AA198" s="120">
        <f>AA196-AA197</f>
        <v>0</v>
      </c>
      <c r="AB198" s="120"/>
      <c r="AC198" s="120">
        <f>AC196-AC197</f>
        <v>0</v>
      </c>
      <c r="AD198" s="120"/>
      <c r="AE198" s="120">
        <f>AE196-AE197</f>
        <v>0</v>
      </c>
      <c r="AF198" s="120"/>
      <c r="AG198" s="120">
        <f>AG196-AG197</f>
        <v>0</v>
      </c>
      <c r="AH198" s="120"/>
      <c r="AI198" s="120">
        <f>AI196-AI197</f>
        <v>0</v>
      </c>
      <c r="AJ198" s="72"/>
      <c r="AK198" s="120">
        <f>AK196-AK197</f>
        <v>0</v>
      </c>
      <c r="AL198" s="72"/>
      <c r="AM198" s="120">
        <f>AM196-AM197</f>
        <v>0</v>
      </c>
      <c r="AN198" s="72"/>
      <c r="AO198" s="120">
        <f>AO196-AO197</f>
        <v>0</v>
      </c>
      <c r="AP198" s="72"/>
      <c r="AQ198" s="120">
        <f>AQ196-AQ197</f>
        <v>0</v>
      </c>
      <c r="AR198" s="72"/>
      <c r="AS198" s="120">
        <f>AS196-AS197</f>
        <v>0</v>
      </c>
      <c r="AT198" s="72"/>
      <c r="AU198" s="120">
        <f>AU196-AU197</f>
        <v>0</v>
      </c>
      <c r="AV198" s="72"/>
      <c r="AW198" s="120">
        <f>AW196-AW197</f>
        <v>0</v>
      </c>
      <c r="AX198" s="72"/>
      <c r="AY198" s="120">
        <f>AY196-AY197</f>
        <v>0</v>
      </c>
      <c r="AZ198" s="72"/>
      <c r="BA198" s="120">
        <f>BA196-BA197</f>
        <v>0</v>
      </c>
      <c r="BB198" s="72"/>
      <c r="BC198" s="72"/>
      <c r="BD198" s="72"/>
      <c r="BE198" s="72"/>
      <c r="BF198" s="72"/>
      <c r="BG198" s="74"/>
      <c r="BH198" s="74"/>
      <c r="BI198" s="74"/>
      <c r="BJ198" s="72"/>
      <c r="BK198" s="72"/>
      <c r="BL198" s="72"/>
      <c r="BM198" s="72"/>
      <c r="BN198" s="72"/>
      <c r="BO198" s="72"/>
      <c r="BP198" s="72"/>
      <c r="BQ198" s="72"/>
      <c r="BR198" s="72"/>
      <c r="BS198" s="72"/>
      <c r="BT198" s="72"/>
      <c r="BU198" s="72"/>
      <c r="BV198" s="72"/>
      <c r="BW198" s="72"/>
      <c r="BX198" s="72"/>
      <c r="BY198" s="72"/>
      <c r="BZ198" s="72"/>
      <c r="CA198" s="72"/>
      <c r="CB198" s="72"/>
      <c r="CC198" s="72"/>
      <c r="CD198" s="72"/>
      <c r="CE198" s="72"/>
      <c r="CF198" s="72"/>
      <c r="CG198" s="72"/>
      <c r="CH198" s="72"/>
      <c r="CI198" s="72"/>
      <c r="CJ198" s="72"/>
      <c r="CK198" s="72"/>
      <c r="CL198" s="72"/>
      <c r="CM198" s="72"/>
      <c r="CN198" s="72"/>
      <c r="CO198" s="72"/>
      <c r="CP198" s="72"/>
      <c r="CQ198" s="72"/>
      <c r="CR198" s="72"/>
      <c r="CS198" s="72"/>
      <c r="CT198" s="72"/>
      <c r="CU198" s="72"/>
      <c r="CV198" s="72"/>
      <c r="CW198" s="72"/>
      <c r="CX198" s="72"/>
      <c r="CY198" s="72"/>
      <c r="CZ198" s="72"/>
      <c r="DA198" s="72"/>
      <c r="DB198" s="72"/>
      <c r="DC198" s="72"/>
      <c r="DD198" s="72"/>
      <c r="DE198" s="72"/>
      <c r="DF198" s="72"/>
      <c r="DG198" s="72"/>
      <c r="DH198" s="72"/>
      <c r="DI198" s="72"/>
      <c r="DJ198" s="72"/>
      <c r="DK198" s="72"/>
      <c r="DL198" s="72"/>
      <c r="DM198" s="72"/>
      <c r="DN198" s="72"/>
      <c r="DO198" s="72"/>
      <c r="DP198" s="72"/>
      <c r="DQ198" s="72"/>
      <c r="DR198" s="72"/>
      <c r="DS198" s="72"/>
      <c r="DT198" s="72"/>
      <c r="DU198" s="72"/>
      <c r="DV198" s="72"/>
      <c r="DW198" s="72"/>
      <c r="DX198" s="72"/>
      <c r="DY198" s="72"/>
      <c r="DZ198" s="72"/>
      <c r="EA198" s="72"/>
      <c r="EB198" s="72"/>
      <c r="EC198" s="72"/>
      <c r="ED198" s="72"/>
      <c r="EE198" s="72"/>
      <c r="EF198" s="72"/>
      <c r="EG198" s="72"/>
      <c r="EH198" s="72"/>
      <c r="EI198" s="72"/>
      <c r="EJ198" s="72"/>
      <c r="EK198" s="72"/>
      <c r="EL198" s="72"/>
      <c r="EM198" s="72"/>
      <c r="EN198" s="72"/>
      <c r="EO198" s="72"/>
      <c r="EP198" s="72"/>
      <c r="EQ198" s="72"/>
      <c r="ER198" s="72"/>
      <c r="ES198" s="72"/>
      <c r="ET198" s="72"/>
      <c r="EU198" s="72"/>
      <c r="EV198" s="72"/>
      <c r="EW198" s="72"/>
      <c r="EX198" s="72"/>
      <c r="EY198" s="72"/>
      <c r="EZ198" s="72"/>
      <c r="FA198" s="72"/>
      <c r="FB198" s="72"/>
      <c r="FC198" s="72"/>
      <c r="FD198" s="72"/>
      <c r="FE198" s="72"/>
      <c r="FF198" s="72"/>
      <c r="FG198" s="72"/>
      <c r="FH198" s="72"/>
      <c r="FI198" s="72"/>
      <c r="FJ198" s="72"/>
      <c r="FK198" s="72"/>
      <c r="FL198" s="72"/>
      <c r="FM198" s="72"/>
      <c r="FN198" s="72"/>
      <c r="FO198" s="72"/>
      <c r="FP198" s="72"/>
      <c r="FQ198" s="72"/>
      <c r="FR198" s="72"/>
      <c r="FS198" s="72"/>
      <c r="FT198" s="72"/>
      <c r="FU198" s="72"/>
      <c r="FV198" s="72"/>
      <c r="FW198" s="72"/>
      <c r="FX198" s="72"/>
      <c r="FY198" s="72"/>
      <c r="FZ198" s="72"/>
      <c r="GA198" s="72"/>
      <c r="GB198" s="72"/>
      <c r="GC198" s="72"/>
      <c r="GD198" s="72"/>
      <c r="GE198" s="72"/>
      <c r="GF198" s="72"/>
      <c r="GG198" s="72"/>
      <c r="GH198" s="72"/>
      <c r="GI198" s="72"/>
      <c r="GJ198" s="72"/>
      <c r="GK198" s="72"/>
      <c r="GL198" s="72"/>
      <c r="GM198" s="72"/>
      <c r="GN198" s="72"/>
      <c r="GO198" s="72"/>
      <c r="GP198" s="72"/>
      <c r="GQ198" s="72"/>
      <c r="GR198" s="72"/>
      <c r="GS198" s="72"/>
      <c r="GT198" s="72"/>
      <c r="GU198" s="72"/>
      <c r="GV198" s="72"/>
      <c r="GW198" s="72"/>
      <c r="GX198" s="72"/>
      <c r="GY198" s="72"/>
      <c r="GZ198" s="72"/>
      <c r="HA198" s="72"/>
      <c r="HB198" s="72"/>
      <c r="HC198" s="72"/>
      <c r="HD198" s="72"/>
      <c r="HE198" s="72"/>
      <c r="HF198" s="72"/>
      <c r="HG198" s="72"/>
      <c r="HH198" s="72"/>
      <c r="HI198" s="72"/>
      <c r="HJ198" s="72"/>
      <c r="HK198" s="72"/>
      <c r="HL198" s="72"/>
      <c r="HM198" s="72"/>
      <c r="HN198" s="72"/>
      <c r="HO198" s="72"/>
      <c r="HP198" s="72"/>
      <c r="HQ198" s="72"/>
      <c r="HR198" s="72"/>
      <c r="HS198" s="72"/>
      <c r="HT198" s="72"/>
      <c r="HU198" s="72"/>
      <c r="HV198" s="72"/>
      <c r="HW198" s="72"/>
      <c r="HX198" s="72"/>
      <c r="HY198" s="72"/>
      <c r="HZ198" s="72"/>
      <c r="IA198" s="72"/>
      <c r="IB198" s="72"/>
      <c r="IC198" s="72"/>
      <c r="ID198" s="72"/>
      <c r="IE198" s="72"/>
      <c r="IF198" s="72"/>
      <c r="IG198" s="72"/>
      <c r="IH198" s="72"/>
      <c r="II198" s="72"/>
      <c r="IJ198" s="72"/>
      <c r="IK198" s="72"/>
      <c r="IL198" s="72"/>
      <c r="IM198" s="72"/>
      <c r="IN198" s="72"/>
      <c r="IO198" s="72"/>
      <c r="IP198" s="72"/>
      <c r="IQ198" s="72"/>
      <c r="IR198" s="72"/>
      <c r="IS198" s="72"/>
      <c r="IT198" s="72"/>
      <c r="IU198" s="72"/>
      <c r="IV198" s="72"/>
      <c r="IW198" s="72"/>
      <c r="IX198" s="72"/>
    </row>
    <row r="199" spans="1:258" x14ac:dyDescent="0.3">
      <c r="A199" s="109"/>
      <c r="B199" s="122" t="s">
        <v>2447</v>
      </c>
      <c r="C199" s="109"/>
      <c r="D199" s="109"/>
      <c r="E199" s="123">
        <f>IF($B195-E$8&lt;0,0,LOOKUP($B195-(E$8-1),$C$396:$C$417,$E$396:$E$417))</f>
        <v>4.5220000000000003E-2</v>
      </c>
      <c r="F199" s="109"/>
      <c r="G199" s="123">
        <f>IF($B195-G$8&lt;0,0,LOOKUP($B195-(G$8-1),$C$396:$C$417,$E$396:$E$417))</f>
        <v>4.888E-2</v>
      </c>
      <c r="H199" s="124"/>
      <c r="I199" s="123">
        <f>IF($B195-I$8&lt;0,0,LOOKUP($B195-(I$8-1),$C$396:$C$417,$E$396:$E$417))</f>
        <v>5.2850000000000001E-2</v>
      </c>
      <c r="J199" s="124"/>
      <c r="K199" s="123">
        <f>IF($B195-K$8&lt;0,0,LOOKUP($B195-(K$8-1),$C$396:$C$417,$E$396:$E$417))</f>
        <v>5.713E-2</v>
      </c>
      <c r="L199" s="124"/>
      <c r="M199" s="123">
        <f>IF($B195-M$8&lt;0,0,LOOKUP($B195-(M$8-1),$C$396:$C$417,$E$396:$E$417))</f>
        <v>6.1769999999999999E-2</v>
      </c>
      <c r="N199" s="109"/>
      <c r="O199" s="123">
        <f>IF($B195-O$8&lt;0,0,LOOKUP($B195-(O$8-1),$C$396:$C$417,$E$396:$E$417))</f>
        <v>6.6769999999999996E-2</v>
      </c>
      <c r="P199" s="124"/>
      <c r="Q199" s="123">
        <f>IF($B195-Q$8&lt;0,0,LOOKUP($B195-(Q$8-1),$C$396:$C$417,$E$396:$E$417))</f>
        <v>7.2190000000000004E-2</v>
      </c>
      <c r="R199" s="124"/>
      <c r="S199" s="123">
        <f>IF($B195-S$8&lt;0,0,LOOKUP($B195-(S$8-1),$C$396:$C$417,$E$396:$E$417))</f>
        <v>3.7499999999999999E-2</v>
      </c>
      <c r="T199" s="124"/>
      <c r="U199" s="123">
        <f>IF($B195-U$8&lt;0,0,LOOKUP($B195-(U$8-1),$C$396:$C$417,$E$396:$E$417))</f>
        <v>0</v>
      </c>
      <c r="V199" s="124"/>
      <c r="W199" s="123">
        <f>IF($B195-W$8&lt;0,0,LOOKUP($B195-(W$8-1),$C$396:$C$417,$E$396:$E$417))</f>
        <v>0</v>
      </c>
      <c r="X199" s="109"/>
      <c r="Y199" s="123">
        <f>IF($B195-Y$8&lt;0,0,LOOKUP($B195-(Y$8-1),$C$396:$C$417,$E$396:$E$417))</f>
        <v>0</v>
      </c>
      <c r="Z199" s="124"/>
      <c r="AA199" s="123">
        <f>IF($B195-AA$8&lt;0,0,LOOKUP($B195-(AA$8-1),$C$396:$C$417,$E$396:$E$417))</f>
        <v>0</v>
      </c>
      <c r="AB199" s="124"/>
      <c r="AC199" s="123">
        <f>IF($B195-AC$8&lt;0,0,LOOKUP($B195-(AC$8-1),$C$396:$C$417,$E$396:$E$417))</f>
        <v>0</v>
      </c>
      <c r="AD199" s="124"/>
      <c r="AE199" s="123">
        <f>IF($B195-AE$8&lt;0,0,LOOKUP($B195-(AE$8-1),$C$396:$C$417,$E$396:$E$417))</f>
        <v>0</v>
      </c>
      <c r="AF199" s="124"/>
      <c r="AG199" s="123">
        <f>IF($B195-AG$8&lt;0,0,LOOKUP($B195-(AG$8-1),$C$396:$C$417,$E$396:$E$417))</f>
        <v>0</v>
      </c>
      <c r="AH199" s="109"/>
      <c r="AI199" s="123">
        <f>IF($B195-AI$8&lt;0,0,LOOKUP($B195-(AI$8-1),$C$396:$C$417,$E$396:$E$417))</f>
        <v>0</v>
      </c>
      <c r="AJ199" s="109"/>
      <c r="AK199" s="123">
        <f>IF($B195-AK$8&lt;0,0,LOOKUP($B195-(AK$8-1),$C$396:$C$417,$E$396:$E$417))</f>
        <v>0</v>
      </c>
      <c r="AL199" s="109"/>
      <c r="AM199" s="123">
        <f>IF($B195-AM$8&lt;0,0,LOOKUP($B195-(AM$8-1),$C$396:$C$417,$E$396:$E$417))</f>
        <v>0</v>
      </c>
      <c r="AN199" s="109"/>
      <c r="AO199" s="123">
        <f>IF($B195-AO$8&lt;0,0,LOOKUP($B195-(AO$8-1),$C$396:$C$417,$E$396:$E$417))</f>
        <v>0</v>
      </c>
      <c r="AP199" s="109"/>
      <c r="AQ199" s="123">
        <f>IF($B195-AQ$8&lt;0,0,LOOKUP($B195-(AQ$8-1),$C$396:$C$417,$E$396:$E$417))</f>
        <v>0</v>
      </c>
      <c r="AR199" s="109"/>
      <c r="AS199" s="123">
        <f>IF($B195-AS$8&lt;0,0,LOOKUP($B195-(AS$8-1),$C$396:$C$417,$E$396:$E$417))</f>
        <v>0</v>
      </c>
      <c r="AT199" s="109"/>
      <c r="AU199" s="123">
        <f>IF($B195-AU$8&lt;0,0,LOOKUP($B195-(AU$8-1),$C$396:$C$417,$E$396:$E$417))</f>
        <v>0</v>
      </c>
      <c r="AV199" s="109"/>
      <c r="AW199" s="123">
        <f>IF($B195-AW$8&lt;0,0,LOOKUP($B195-(AW$8-1),$C$396:$C$417,$E$396:$E$417))</f>
        <v>0</v>
      </c>
      <c r="AX199" s="109"/>
      <c r="AY199" s="123">
        <f>IF($B195-AY$8&lt;0,0,LOOKUP($B195-(AY$8-1),$C$396:$C$417,$E$396:$E$417))</f>
        <v>0</v>
      </c>
      <c r="AZ199" s="109"/>
      <c r="BA199" s="123">
        <f>IF($B195-BA$8&lt;0,0,LOOKUP($B195-(BA$8-1),$C$396:$C$417,$E$396:$E$417))</f>
        <v>0</v>
      </c>
      <c r="BB199" s="109"/>
      <c r="BC199" s="109"/>
      <c r="BD199" s="109"/>
      <c r="BE199" s="109"/>
      <c r="BF199" s="109"/>
      <c r="BG199" s="124"/>
      <c r="BH199" s="124"/>
      <c r="BI199" s="124"/>
      <c r="BJ199" s="109"/>
      <c r="BK199" s="109"/>
      <c r="BL199" s="109"/>
      <c r="BM199" s="109"/>
      <c r="BN199" s="109"/>
      <c r="BO199" s="109"/>
      <c r="BP199" s="109"/>
      <c r="BQ199" s="109"/>
      <c r="BR199" s="109"/>
      <c r="BS199" s="109"/>
      <c r="BT199" s="109"/>
      <c r="BU199" s="109"/>
      <c r="BV199" s="109"/>
      <c r="BW199" s="109"/>
      <c r="BX199" s="109"/>
      <c r="BY199" s="109"/>
      <c r="BZ199" s="109"/>
      <c r="CA199" s="109"/>
      <c r="CB199" s="109"/>
      <c r="CC199" s="109"/>
      <c r="CD199" s="109"/>
      <c r="CE199" s="109"/>
      <c r="CF199" s="109"/>
      <c r="CG199" s="109"/>
      <c r="CH199" s="109"/>
      <c r="CI199" s="109"/>
      <c r="CJ199" s="109"/>
      <c r="CK199" s="109"/>
      <c r="CL199" s="109"/>
      <c r="CM199" s="109"/>
      <c r="CN199" s="109"/>
      <c r="CO199" s="109"/>
      <c r="CP199" s="109"/>
      <c r="CQ199" s="109"/>
      <c r="CR199" s="109"/>
      <c r="CS199" s="109"/>
      <c r="CT199" s="109"/>
      <c r="CU199" s="109"/>
      <c r="CV199" s="109"/>
      <c r="CW199" s="109"/>
      <c r="CX199" s="109"/>
      <c r="CY199" s="109"/>
      <c r="CZ199" s="109"/>
      <c r="DA199" s="109"/>
      <c r="DB199" s="109"/>
      <c r="DC199" s="109"/>
      <c r="DD199" s="109"/>
      <c r="DE199" s="109"/>
      <c r="DF199" s="109"/>
      <c r="DG199" s="109"/>
      <c r="DH199" s="109"/>
      <c r="DI199" s="109"/>
      <c r="DJ199" s="109"/>
      <c r="DK199" s="109"/>
      <c r="DL199" s="109"/>
      <c r="DM199" s="109"/>
      <c r="DN199" s="109"/>
      <c r="DO199" s="109"/>
      <c r="DP199" s="109"/>
      <c r="DQ199" s="109"/>
      <c r="DR199" s="109"/>
      <c r="DS199" s="109"/>
      <c r="DT199" s="109"/>
      <c r="DU199" s="109"/>
      <c r="DV199" s="109"/>
      <c r="DW199" s="109"/>
      <c r="DX199" s="109"/>
      <c r="DY199" s="109"/>
      <c r="DZ199" s="109"/>
      <c r="EA199" s="109"/>
      <c r="EB199" s="109"/>
      <c r="EC199" s="109"/>
      <c r="ED199" s="109"/>
      <c r="EE199" s="109"/>
      <c r="EF199" s="109"/>
      <c r="EG199" s="109"/>
      <c r="EH199" s="109"/>
      <c r="EI199" s="109"/>
      <c r="EJ199" s="109"/>
      <c r="EK199" s="109"/>
      <c r="EL199" s="109"/>
      <c r="EM199" s="109"/>
      <c r="EN199" s="109"/>
      <c r="EO199" s="109"/>
      <c r="EP199" s="109"/>
      <c r="EQ199" s="109"/>
      <c r="ER199" s="109"/>
      <c r="ES199" s="109"/>
      <c r="ET199" s="109"/>
      <c r="EU199" s="109"/>
      <c r="EV199" s="109"/>
      <c r="EW199" s="109"/>
      <c r="EX199" s="109"/>
      <c r="EY199" s="109"/>
      <c r="EZ199" s="109"/>
      <c r="FA199" s="109"/>
      <c r="FB199" s="109"/>
      <c r="FC199" s="109"/>
      <c r="FD199" s="109"/>
      <c r="FE199" s="109"/>
      <c r="FF199" s="109"/>
      <c r="FG199" s="109"/>
      <c r="FH199" s="109"/>
      <c r="FI199" s="109"/>
      <c r="FJ199" s="109"/>
      <c r="FK199" s="109"/>
      <c r="FL199" s="109"/>
      <c r="FM199" s="109"/>
      <c r="FN199" s="109"/>
      <c r="FO199" s="109"/>
      <c r="FP199" s="109"/>
      <c r="FQ199" s="109"/>
      <c r="FR199" s="109"/>
      <c r="FS199" s="109"/>
      <c r="FT199" s="109"/>
      <c r="FU199" s="109"/>
      <c r="FV199" s="109"/>
      <c r="FW199" s="109"/>
      <c r="FX199" s="109"/>
      <c r="FY199" s="109"/>
      <c r="FZ199" s="109"/>
      <c r="GA199" s="109"/>
      <c r="GB199" s="109"/>
      <c r="GC199" s="109"/>
      <c r="GD199" s="109"/>
      <c r="GE199" s="109"/>
      <c r="GF199" s="109"/>
      <c r="GG199" s="109"/>
      <c r="GH199" s="109"/>
      <c r="GI199" s="109"/>
      <c r="GJ199" s="109"/>
      <c r="GK199" s="109"/>
      <c r="GL199" s="109"/>
      <c r="GM199" s="109"/>
      <c r="GN199" s="109"/>
      <c r="GO199" s="109"/>
      <c r="GP199" s="109"/>
      <c r="GQ199" s="109"/>
      <c r="GR199" s="109"/>
      <c r="GS199" s="109"/>
      <c r="GT199" s="109"/>
      <c r="GU199" s="109"/>
      <c r="GV199" s="109"/>
      <c r="GW199" s="109"/>
      <c r="GX199" s="109"/>
      <c r="GY199" s="109"/>
      <c r="GZ199" s="109"/>
      <c r="HA199" s="109"/>
      <c r="HB199" s="109"/>
      <c r="HC199" s="109"/>
      <c r="HD199" s="109"/>
      <c r="HE199" s="109"/>
      <c r="HF199" s="109"/>
      <c r="HG199" s="109"/>
      <c r="HH199" s="109"/>
      <c r="HI199" s="109"/>
      <c r="HJ199" s="109"/>
      <c r="HK199" s="109"/>
      <c r="HL199" s="109"/>
      <c r="HM199" s="109"/>
      <c r="HN199" s="109"/>
      <c r="HO199" s="109"/>
      <c r="HP199" s="109"/>
      <c r="HQ199" s="109"/>
      <c r="HR199" s="109"/>
      <c r="HS199" s="109"/>
      <c r="HT199" s="109"/>
      <c r="HU199" s="109"/>
      <c r="HV199" s="109"/>
      <c r="HW199" s="109"/>
      <c r="HX199" s="109"/>
      <c r="HY199" s="109"/>
      <c r="HZ199" s="109"/>
      <c r="IA199" s="109"/>
      <c r="IB199" s="109"/>
      <c r="IC199" s="109"/>
      <c r="ID199" s="109"/>
      <c r="IE199" s="109"/>
      <c r="IF199" s="109"/>
      <c r="IG199" s="109"/>
      <c r="IH199" s="109"/>
      <c r="II199" s="109"/>
      <c r="IJ199" s="109"/>
      <c r="IK199" s="109"/>
      <c r="IL199" s="109"/>
      <c r="IM199" s="109"/>
      <c r="IN199" s="109"/>
      <c r="IO199" s="109"/>
      <c r="IP199" s="109"/>
      <c r="IQ199" s="109"/>
      <c r="IR199" s="109"/>
      <c r="IS199" s="109"/>
      <c r="IT199" s="109"/>
      <c r="IU199" s="109"/>
      <c r="IV199" s="109"/>
      <c r="IW199" s="109"/>
      <c r="IX199" s="109"/>
    </row>
    <row r="200" spans="1:258" x14ac:dyDescent="0.3">
      <c r="A200" s="72"/>
      <c r="B200" s="72"/>
      <c r="C200" s="72"/>
      <c r="D200" s="72"/>
      <c r="E200" s="125"/>
      <c r="F200" s="120"/>
      <c r="G200" s="125"/>
      <c r="I200" s="125"/>
      <c r="K200" s="125"/>
      <c r="L200" s="120"/>
      <c r="M200" s="125"/>
      <c r="N200" s="120"/>
      <c r="O200" s="125"/>
      <c r="P200" s="120"/>
      <c r="Q200" s="125"/>
      <c r="R200" s="120"/>
      <c r="S200" s="125"/>
      <c r="T200" s="120"/>
      <c r="U200" s="125"/>
      <c r="V200" s="120"/>
      <c r="W200" s="125"/>
      <c r="X200" s="120"/>
      <c r="Y200" s="125"/>
      <c r="Z200" s="120"/>
      <c r="AA200" s="125"/>
      <c r="AB200" s="120"/>
      <c r="AC200" s="125"/>
      <c r="AD200" s="120"/>
      <c r="AE200" s="125"/>
      <c r="AF200" s="120"/>
      <c r="AG200" s="125"/>
      <c r="AH200" s="120"/>
      <c r="AI200" s="125"/>
      <c r="AJ200" s="72"/>
      <c r="AK200" s="125"/>
      <c r="AL200" s="72"/>
      <c r="AM200" s="125"/>
      <c r="AN200" s="72"/>
      <c r="AO200" s="125"/>
      <c r="AP200" s="72"/>
      <c r="AQ200" s="125"/>
      <c r="AR200" s="72"/>
      <c r="AS200" s="125"/>
      <c r="AT200" s="72"/>
      <c r="AU200" s="125"/>
      <c r="AV200" s="72"/>
      <c r="AW200" s="125"/>
      <c r="AX200" s="72"/>
      <c r="AY200" s="125"/>
      <c r="AZ200" s="72"/>
      <c r="BA200" s="125"/>
      <c r="BB200" s="72"/>
      <c r="BC200" s="72"/>
      <c r="BD200" s="72"/>
      <c r="BE200" s="72"/>
      <c r="BF200" s="72"/>
    </row>
    <row r="201" spans="1:258" x14ac:dyDescent="0.3">
      <c r="A201" s="72"/>
      <c r="B201" s="85" t="s">
        <v>2448</v>
      </c>
      <c r="C201" s="72"/>
      <c r="D201" s="72"/>
      <c r="E201" s="120">
        <f>ROUND((E196-E197)*E199,0)</f>
        <v>23092</v>
      </c>
      <c r="F201" s="120"/>
      <c r="G201" s="120">
        <f>ROUND((G196-G197)*G199,0)</f>
        <v>101783</v>
      </c>
      <c r="I201" s="120">
        <f>ROUND((I196-I197)*I199,0)</f>
        <v>12200</v>
      </c>
      <c r="K201" s="120">
        <f>ROUND((K196-K197)*K199,0)</f>
        <v>24814</v>
      </c>
      <c r="L201" s="120"/>
      <c r="M201" s="120">
        <f>ROUND((M196-M197)*M199,0)</f>
        <v>921624</v>
      </c>
      <c r="N201" s="120"/>
      <c r="O201" s="120">
        <f>ROUND((O196-O197)*O199,0)</f>
        <v>666924</v>
      </c>
      <c r="P201" s="120"/>
      <c r="Q201" s="120">
        <f>ROUND((Q196-Q197)*Q199,0)</f>
        <v>15512173</v>
      </c>
      <c r="R201" s="120"/>
      <c r="S201" s="120">
        <f>ROUND((S196-S197)*S199,0)</f>
        <v>213259</v>
      </c>
      <c r="T201" s="120"/>
      <c r="U201" s="120">
        <f>ROUND((U196-U197)*U199,0)</f>
        <v>0</v>
      </c>
      <c r="V201" s="120"/>
      <c r="W201" s="120">
        <f>ROUND((W196-W197)*W199,0)</f>
        <v>0</v>
      </c>
      <c r="X201" s="120"/>
      <c r="Y201" s="120">
        <f>ROUND((Y196-Y197)*Y199,0)</f>
        <v>0</v>
      </c>
      <c r="Z201" s="120"/>
      <c r="AA201" s="120">
        <f>ROUND((AA196-AA197)*AA199,0)</f>
        <v>0</v>
      </c>
      <c r="AB201" s="120"/>
      <c r="AC201" s="120">
        <f>ROUND((AC196-AC197)*AC199,0)</f>
        <v>0</v>
      </c>
      <c r="AD201" s="120"/>
      <c r="AE201" s="120">
        <f>ROUND((AE196-AE197)*AE199,0)</f>
        <v>0</v>
      </c>
      <c r="AF201" s="120"/>
      <c r="AG201" s="120">
        <f>ROUND((AG196-AG197)*AG199,0)</f>
        <v>0</v>
      </c>
      <c r="AH201" s="120"/>
      <c r="AI201" s="120">
        <f>ROUND((AI196-AI197)*AI199,0)</f>
        <v>0</v>
      </c>
      <c r="AJ201" s="72"/>
      <c r="AK201" s="120">
        <f>ROUND((AK196-AK197)*AK199,0)</f>
        <v>0</v>
      </c>
      <c r="AL201" s="72"/>
      <c r="AM201" s="120">
        <f>ROUND((AM196-AM197)*AM199,0)</f>
        <v>0</v>
      </c>
      <c r="AN201" s="72"/>
      <c r="AO201" s="120">
        <f>ROUND((AO196-AO197)*AO199,0)</f>
        <v>0</v>
      </c>
      <c r="AP201" s="72"/>
      <c r="AQ201" s="120">
        <f>ROUND((AQ196-AQ197)*AQ199,0)</f>
        <v>0</v>
      </c>
      <c r="AR201" s="72"/>
      <c r="AS201" s="120">
        <f>ROUND((AS196-AS197)*AS199,0)</f>
        <v>0</v>
      </c>
      <c r="AT201" s="72"/>
      <c r="AU201" s="120">
        <f>ROUND((AU196-AU197)*AU199,0)</f>
        <v>0</v>
      </c>
      <c r="AV201" s="72"/>
      <c r="AW201" s="120">
        <f>ROUND((AW196-AW197)*AW199,0)</f>
        <v>0</v>
      </c>
      <c r="AX201" s="72"/>
      <c r="AY201" s="120">
        <f>ROUND((AY196-AY197)*AY199,0)</f>
        <v>0</v>
      </c>
      <c r="AZ201" s="72"/>
      <c r="BA201" s="120">
        <f>ROUND((BA196-BA197)*BA199,0)</f>
        <v>0</v>
      </c>
      <c r="BB201" s="72"/>
      <c r="BC201" s="72"/>
      <c r="BD201" s="72"/>
      <c r="BE201" s="72"/>
      <c r="BF201" s="72"/>
    </row>
    <row r="202" spans="1:258" x14ac:dyDescent="0.3">
      <c r="A202" s="72"/>
      <c r="B202" s="85" t="s">
        <v>2449</v>
      </c>
      <c r="C202" s="72"/>
      <c r="D202" s="72"/>
      <c r="E202" s="74">
        <f>IF(E$114=$B195,E197,0)</f>
        <v>0</v>
      </c>
      <c r="F202" s="120"/>
      <c r="G202" s="74">
        <f>IF(G$114=$B195,G197,0)</f>
        <v>0</v>
      </c>
      <c r="I202" s="74">
        <f>IF(I$114=$B195,I197,0)</f>
        <v>0</v>
      </c>
      <c r="K202" s="74">
        <f>IF(K$114=$B195,K197,0)</f>
        <v>0</v>
      </c>
      <c r="L202" s="120"/>
      <c r="M202" s="74">
        <f>IF(M$114=$B195,M197,0)</f>
        <v>0</v>
      </c>
      <c r="N202" s="120"/>
      <c r="O202" s="74">
        <f>IF(O$114=$B195,O197,0)</f>
        <v>0</v>
      </c>
      <c r="P202" s="120"/>
      <c r="Q202" s="74">
        <f>IF(Q$114=$B195,Q197,0)</f>
        <v>0</v>
      </c>
      <c r="R202" s="120"/>
      <c r="S202" s="74">
        <f>IF(S$114=$B195,S197,0)</f>
        <v>5686915</v>
      </c>
      <c r="T202" s="120"/>
      <c r="U202" s="74">
        <f>IF(U$114=$B195,U197,0)</f>
        <v>0</v>
      </c>
      <c r="V202" s="120"/>
      <c r="W202" s="74">
        <f>IF(W$114=$B195,W197,0)</f>
        <v>0</v>
      </c>
      <c r="X202" s="120"/>
      <c r="Y202" s="74">
        <f>IF(Y$114=$B195,Y197,0)</f>
        <v>0</v>
      </c>
      <c r="Z202" s="120"/>
      <c r="AA202" s="74">
        <f>IF(AA$114=$B195,AA197,0)</f>
        <v>0</v>
      </c>
      <c r="AB202" s="120"/>
      <c r="AC202" s="74">
        <f>IF(AC$114=$B195,AC197,0)</f>
        <v>0</v>
      </c>
      <c r="AD202" s="120"/>
      <c r="AE202" s="74">
        <f>IF(AE$114=$B195,AE197,0)</f>
        <v>0</v>
      </c>
      <c r="AF202" s="120"/>
      <c r="AG202" s="74">
        <f>IF(AG$114=$B195,AG197,0)</f>
        <v>0</v>
      </c>
      <c r="AH202" s="120"/>
      <c r="AI202" s="74">
        <f>IF(AI$114=$B195,AI197,0)</f>
        <v>0</v>
      </c>
      <c r="AJ202" s="72"/>
      <c r="AK202" s="74">
        <f>IF(AK$114=$B195,AK197,0)</f>
        <v>0</v>
      </c>
      <c r="AL202" s="72"/>
      <c r="AM202" s="74">
        <f>IF(AM$114=$B195,AM197,0)</f>
        <v>0</v>
      </c>
      <c r="AN202" s="72"/>
      <c r="AO202" s="74">
        <f>IF(AO$114=$B195,AO197,0)</f>
        <v>0</v>
      </c>
      <c r="AP202" s="72"/>
      <c r="AQ202" s="74">
        <f>IF(AQ$114=$B195,AQ197,0)</f>
        <v>0</v>
      </c>
      <c r="AR202" s="72"/>
      <c r="AS202" s="74">
        <f>IF(AS$114=$B195,AS197,0)</f>
        <v>0</v>
      </c>
      <c r="AT202" s="72"/>
      <c r="AU202" s="74">
        <f>IF(AU$114=$B195,AU197,0)</f>
        <v>0</v>
      </c>
      <c r="AV202" s="72"/>
      <c r="AW202" s="74">
        <f>IF(AW$114=$B195,AW197,0)</f>
        <v>0</v>
      </c>
      <c r="AX202" s="72"/>
      <c r="AY202" s="74">
        <f>IF(AY$114=$B195,AY197,0)</f>
        <v>0</v>
      </c>
      <c r="AZ202" s="72"/>
      <c r="BA202" s="74">
        <f>IF(BA$114=$B195,BA197,0)</f>
        <v>0</v>
      </c>
      <c r="BB202" s="72"/>
      <c r="BC202" s="72"/>
      <c r="BD202" s="72"/>
      <c r="BE202" s="72"/>
      <c r="BF202" s="72"/>
    </row>
    <row r="203" spans="1:258" ht="13.5" thickBot="1" x14ac:dyDescent="0.35">
      <c r="A203" s="72"/>
      <c r="B203" s="85" t="str">
        <f>"Total Tax Depreciation  -  "&amp;B195</f>
        <v>Total Tax Depreciation  -  2008</v>
      </c>
      <c r="C203" s="72"/>
      <c r="D203" s="72"/>
      <c r="E203" s="126">
        <f>E201+E202</f>
        <v>23092</v>
      </c>
      <c r="F203" s="120"/>
      <c r="G203" s="126">
        <f>G201+G202</f>
        <v>101783</v>
      </c>
      <c r="I203" s="126">
        <f>I201+I202</f>
        <v>12200</v>
      </c>
      <c r="K203" s="126">
        <f>K201+K202</f>
        <v>24814</v>
      </c>
      <c r="L203" s="120"/>
      <c r="M203" s="126">
        <f>M201+M202</f>
        <v>921624</v>
      </c>
      <c r="N203" s="120"/>
      <c r="O203" s="126">
        <f>O201+O202</f>
        <v>666924</v>
      </c>
      <c r="P203" s="120"/>
      <c r="Q203" s="126">
        <f>Q201+Q202</f>
        <v>15512173</v>
      </c>
      <c r="R203" s="120"/>
      <c r="S203" s="126">
        <f>S201+S202</f>
        <v>5900174</v>
      </c>
      <c r="T203" s="120"/>
      <c r="U203" s="126">
        <f>U201+U202</f>
        <v>0</v>
      </c>
      <c r="V203" s="120"/>
      <c r="W203" s="126">
        <f>W201+W202</f>
        <v>0</v>
      </c>
      <c r="X203" s="120"/>
      <c r="Y203" s="126">
        <f>Y201+Y202</f>
        <v>0</v>
      </c>
      <c r="Z203" s="120"/>
      <c r="AA203" s="126">
        <f>AA201+AA202</f>
        <v>0</v>
      </c>
      <c r="AB203" s="120"/>
      <c r="AC203" s="126">
        <f>AC201+AC202</f>
        <v>0</v>
      </c>
      <c r="AD203" s="120"/>
      <c r="AE203" s="126">
        <f>AE201+AE202</f>
        <v>0</v>
      </c>
      <c r="AF203" s="120"/>
      <c r="AG203" s="126">
        <f>AG201+AG202</f>
        <v>0</v>
      </c>
      <c r="AH203" s="120"/>
      <c r="AI203" s="126">
        <f>AI201+AI202</f>
        <v>0</v>
      </c>
      <c r="AJ203" s="72"/>
      <c r="AK203" s="126">
        <f>AK201+AK202</f>
        <v>0</v>
      </c>
      <c r="AL203" s="72"/>
      <c r="AM203" s="126">
        <f>AM201+AM202</f>
        <v>0</v>
      </c>
      <c r="AN203" s="72"/>
      <c r="AO203" s="126">
        <f>AO201+AO202</f>
        <v>0</v>
      </c>
      <c r="AP203" s="72"/>
      <c r="AQ203" s="126">
        <f>AQ201+AQ202</f>
        <v>0</v>
      </c>
      <c r="AR203" s="72"/>
      <c r="AS203" s="126">
        <f>AS201+AS202</f>
        <v>0</v>
      </c>
      <c r="AT203" s="72"/>
      <c r="AU203" s="126">
        <f>AU201+AU202</f>
        <v>0</v>
      </c>
      <c r="AV203" s="72"/>
      <c r="AW203" s="126">
        <f>AW201+AW202</f>
        <v>0</v>
      </c>
      <c r="AX203" s="72"/>
      <c r="AY203" s="126">
        <f>AY201+AY202</f>
        <v>0</v>
      </c>
      <c r="AZ203" s="72"/>
      <c r="BA203" s="126">
        <f>BA201+BA202</f>
        <v>0</v>
      </c>
      <c r="BB203" s="72"/>
      <c r="BC203" s="72"/>
      <c r="BD203" s="72"/>
      <c r="BE203" s="72"/>
      <c r="BF203" s="72"/>
      <c r="BG203" s="103"/>
    </row>
    <row r="204" spans="1:258" ht="13.5" thickTop="1" x14ac:dyDescent="0.3">
      <c r="A204" s="72"/>
      <c r="B204" s="72"/>
      <c r="C204" s="72"/>
      <c r="D204" s="72"/>
      <c r="E204" s="125"/>
      <c r="F204" s="120"/>
      <c r="G204" s="125"/>
      <c r="I204" s="125"/>
      <c r="K204" s="120"/>
      <c r="L204" s="120"/>
      <c r="M204" s="120"/>
      <c r="N204" s="120"/>
      <c r="O204" s="120"/>
      <c r="P204" s="120"/>
      <c r="Q204" s="120"/>
      <c r="R204" s="120"/>
      <c r="S204" s="120"/>
      <c r="T204" s="120"/>
      <c r="U204" s="120"/>
      <c r="V204" s="120"/>
      <c r="W204" s="120"/>
      <c r="X204" s="120"/>
      <c r="Y204" s="120"/>
      <c r="Z204" s="120"/>
      <c r="AA204" s="120"/>
      <c r="AB204" s="120"/>
      <c r="AC204" s="120"/>
      <c r="AD204" s="120"/>
      <c r="AE204" s="120"/>
      <c r="AF204" s="120"/>
      <c r="AG204" s="120"/>
      <c r="AH204" s="120"/>
      <c r="AI204" s="120"/>
      <c r="AJ204" s="72"/>
      <c r="AK204" s="120"/>
      <c r="AL204" s="72"/>
      <c r="AM204" s="120"/>
      <c r="AN204" s="72"/>
      <c r="AO204" s="120"/>
      <c r="AP204" s="72"/>
      <c r="AQ204" s="120"/>
      <c r="AR204" s="72"/>
      <c r="AS204" s="120"/>
      <c r="AT204" s="72"/>
      <c r="AU204" s="120"/>
      <c r="AV204" s="72"/>
      <c r="AW204" s="120"/>
      <c r="AX204" s="72"/>
      <c r="AY204" s="120"/>
      <c r="AZ204" s="72"/>
      <c r="BA204" s="120"/>
      <c r="BB204" s="72"/>
      <c r="BC204" s="72"/>
      <c r="BD204" s="72"/>
      <c r="BE204" s="72"/>
      <c r="BF204" s="72"/>
    </row>
    <row r="205" spans="1:258" x14ac:dyDescent="0.3">
      <c r="A205" s="72"/>
      <c r="B205" s="72"/>
      <c r="C205" s="72"/>
      <c r="D205" s="72"/>
      <c r="E205" s="125"/>
      <c r="F205" s="120"/>
      <c r="G205" s="125"/>
      <c r="I205" s="125"/>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c r="AH205" s="120"/>
      <c r="AI205" s="120"/>
      <c r="AJ205" s="72"/>
      <c r="AK205" s="120"/>
      <c r="AL205" s="72"/>
      <c r="AM205" s="120"/>
      <c r="AN205" s="72"/>
      <c r="AO205" s="120"/>
      <c r="AP205" s="72"/>
      <c r="AQ205" s="120"/>
      <c r="AR205" s="72"/>
      <c r="AS205" s="120"/>
      <c r="AT205" s="72"/>
      <c r="AU205" s="120"/>
      <c r="AV205" s="72"/>
      <c r="AW205" s="120"/>
      <c r="AX205" s="72"/>
      <c r="AY205" s="120"/>
      <c r="AZ205" s="72"/>
      <c r="BA205" s="120"/>
      <c r="BB205" s="72"/>
      <c r="BC205" s="72"/>
      <c r="BD205" s="72"/>
      <c r="BE205" s="72"/>
      <c r="BF205" s="72"/>
    </row>
    <row r="206" spans="1:258" x14ac:dyDescent="0.3">
      <c r="A206" s="72"/>
      <c r="B206" s="119">
        <v>2009</v>
      </c>
      <c r="C206" s="72"/>
      <c r="D206" s="72"/>
      <c r="E206" s="120"/>
      <c r="F206" s="120"/>
      <c r="G206" s="120"/>
      <c r="I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c r="AF206" s="120"/>
      <c r="AG206" s="120"/>
      <c r="AH206" s="120"/>
      <c r="AI206" s="120"/>
      <c r="AJ206" s="72"/>
      <c r="AK206" s="120"/>
      <c r="AL206" s="72"/>
      <c r="AM206" s="120"/>
      <c r="AN206" s="72"/>
      <c r="AO206" s="120"/>
      <c r="AP206" s="72"/>
      <c r="AQ206" s="120"/>
      <c r="AR206" s="72"/>
      <c r="AS206" s="120"/>
      <c r="AT206" s="72"/>
      <c r="AU206" s="120"/>
      <c r="AV206" s="72"/>
      <c r="AW206" s="120"/>
      <c r="AX206" s="72"/>
      <c r="AY206" s="120"/>
      <c r="AZ206" s="72"/>
      <c r="BA206" s="120"/>
      <c r="BB206" s="72"/>
      <c r="BC206" s="72"/>
      <c r="BD206" s="72"/>
      <c r="BE206" s="72"/>
      <c r="BF206" s="72"/>
    </row>
    <row r="207" spans="1:258" x14ac:dyDescent="0.3">
      <c r="A207" s="72"/>
      <c r="B207" s="85" t="s">
        <v>2408</v>
      </c>
      <c r="C207" s="72"/>
      <c r="D207" s="72"/>
      <c r="E207" s="120">
        <f>IF(E$114&lt;=$B206,E$24,0)</f>
        <v>510665.11</v>
      </c>
      <c r="F207" s="120"/>
      <c r="G207" s="120">
        <f>IF(G$114&lt;=$B206,G$24,0)</f>
        <v>2082311.7650000001</v>
      </c>
      <c r="I207" s="120">
        <f>IF(I$114&lt;=$B206,I$24,0)</f>
        <v>329777.47000000003</v>
      </c>
      <c r="K207" s="120">
        <f>IF(K$114&lt;=$B206,K$24,0)</f>
        <v>620501.30999999971</v>
      </c>
      <c r="L207" s="120"/>
      <c r="M207" s="120">
        <f>IF(M$114&lt;=$B206,M$24,0)</f>
        <v>14920259.805000002</v>
      </c>
      <c r="N207" s="120"/>
      <c r="O207" s="120">
        <f>IF(O$114&lt;=$B206,O$24,0)</f>
        <v>9988375.7000000011</v>
      </c>
      <c r="P207" s="120"/>
      <c r="Q207" s="120">
        <f>IF(Q$114&lt;=$B206,Q$24,0)</f>
        <v>214879808.19000003</v>
      </c>
      <c r="R207" s="120"/>
      <c r="S207" s="120">
        <f>IF(S$114&lt;=$B206,S$24,0)</f>
        <v>11373829.760000002</v>
      </c>
      <c r="T207" s="120"/>
      <c r="U207" s="120">
        <f>IF(U$114&lt;=$B206,U$24,0)</f>
        <v>4955799.3949999996</v>
      </c>
      <c r="V207" s="120"/>
      <c r="W207" s="120">
        <f>IF(W$114&lt;=$B206,W$24,0)</f>
        <v>0</v>
      </c>
      <c r="X207" s="120"/>
      <c r="Y207" s="120">
        <f>IF(Y$114&lt;=$B206,Y$24,0)</f>
        <v>0</v>
      </c>
      <c r="Z207" s="120"/>
      <c r="AA207" s="120">
        <f>IF(AA$114&lt;=$B206,AA$24,0)</f>
        <v>0</v>
      </c>
      <c r="AB207" s="120"/>
      <c r="AC207" s="120">
        <f>IF(AC$114&lt;=$B206,AC$24,0)</f>
        <v>0</v>
      </c>
      <c r="AD207" s="120"/>
      <c r="AE207" s="120">
        <f>IF(AE$114&lt;=$B206,AE$24,0)</f>
        <v>0</v>
      </c>
      <c r="AF207" s="120"/>
      <c r="AG207" s="120">
        <f>IF(AG$114&lt;=$B206,AG$24,0)</f>
        <v>0</v>
      </c>
      <c r="AH207" s="120"/>
      <c r="AI207" s="120">
        <f>IF(AI$114&lt;=$B206,AI$24,0)</f>
        <v>0</v>
      </c>
      <c r="AJ207" s="72"/>
      <c r="AK207" s="120">
        <f>IF(AK$114&lt;=$B206,AK$24,0)</f>
        <v>0</v>
      </c>
      <c r="AL207" s="72"/>
      <c r="AM207" s="120">
        <f>IF(AM$114&lt;=$B206,AM$24,0)</f>
        <v>0</v>
      </c>
      <c r="AN207" s="72"/>
      <c r="AO207" s="120">
        <f>IF(AO$114&lt;=$B206,AO$24,0)</f>
        <v>0</v>
      </c>
      <c r="AP207" s="72"/>
      <c r="AQ207" s="120">
        <f>IF(AQ$114&lt;=$B206,AQ$24,0)</f>
        <v>0</v>
      </c>
      <c r="AR207" s="72"/>
      <c r="AS207" s="120">
        <f>IF(AS$114&lt;=$B206,AS$24,0)</f>
        <v>0</v>
      </c>
      <c r="AT207" s="72"/>
      <c r="AU207" s="120">
        <f>IF(AU$114&lt;=$B206,AU$24,0)</f>
        <v>0</v>
      </c>
      <c r="AV207" s="72"/>
      <c r="AW207" s="120">
        <f>IF(AW$114&lt;=$B206,AW$24,0)</f>
        <v>0</v>
      </c>
      <c r="AX207" s="72"/>
      <c r="AY207" s="120">
        <f>IF(AY$114&lt;=$B206,AY$24,0)</f>
        <v>0</v>
      </c>
      <c r="AZ207" s="72"/>
      <c r="BA207" s="120">
        <f>IF(BA$114&lt;=$B206,BA$24,0)</f>
        <v>0</v>
      </c>
      <c r="BB207" s="72"/>
      <c r="BC207" s="72"/>
      <c r="BD207" s="72"/>
      <c r="BE207" s="72"/>
      <c r="BF207" s="72"/>
    </row>
    <row r="208" spans="1:258" x14ac:dyDescent="0.3">
      <c r="A208" s="72"/>
      <c r="B208" s="85" t="s">
        <v>2445</v>
      </c>
      <c r="C208" s="72"/>
      <c r="D208" s="72"/>
      <c r="E208" s="121">
        <f>ROUND(E207*E$12,0)</f>
        <v>0</v>
      </c>
      <c r="F208" s="120"/>
      <c r="G208" s="121">
        <f>ROUND(G207*G$12,0)</f>
        <v>0</v>
      </c>
      <c r="I208" s="121">
        <f>ROUND(I207*I$12,0)</f>
        <v>98933</v>
      </c>
      <c r="K208" s="121">
        <f>ROUND(K207*K$12,0)</f>
        <v>186150</v>
      </c>
      <c r="L208" s="120"/>
      <c r="M208" s="121">
        <f>ROUND(M207*M$12,0)</f>
        <v>0</v>
      </c>
      <c r="N208" s="120"/>
      <c r="O208" s="121">
        <f>ROUND(O207*O$12,0)</f>
        <v>0</v>
      </c>
      <c r="P208" s="120"/>
      <c r="Q208" s="121">
        <f>ROUND(Q207*Q$12,0)</f>
        <v>0</v>
      </c>
      <c r="R208" s="120"/>
      <c r="S208" s="121">
        <f>ROUND(S207*S$12,0)</f>
        <v>5686915</v>
      </c>
      <c r="T208" s="120"/>
      <c r="U208" s="121">
        <f>ROUND(U207*U$12,0)</f>
        <v>2477900</v>
      </c>
      <c r="V208" s="120"/>
      <c r="W208" s="121">
        <f>ROUND(W207*W$12,0)</f>
        <v>0</v>
      </c>
      <c r="X208" s="120"/>
      <c r="Y208" s="121">
        <f>ROUND(Y207*Y$12,0)</f>
        <v>0</v>
      </c>
      <c r="Z208" s="120"/>
      <c r="AA208" s="121">
        <f>ROUND(AA207*AA$12,0)</f>
        <v>0</v>
      </c>
      <c r="AB208" s="120"/>
      <c r="AC208" s="121">
        <f>ROUND(AC207*AC$12,0)</f>
        <v>0</v>
      </c>
      <c r="AD208" s="120"/>
      <c r="AE208" s="121">
        <f>ROUND(AE207*AE$12,0)</f>
        <v>0</v>
      </c>
      <c r="AF208" s="120"/>
      <c r="AG208" s="121">
        <f>ROUND(AG207*AG$12,0)</f>
        <v>0</v>
      </c>
      <c r="AH208" s="120"/>
      <c r="AI208" s="121">
        <f>ROUND(AI207*AI$12,0)</f>
        <v>0</v>
      </c>
      <c r="AJ208" s="72"/>
      <c r="AK208" s="121">
        <f>ROUND(AK207*AK$12,0)</f>
        <v>0</v>
      </c>
      <c r="AL208" s="72"/>
      <c r="AM208" s="121">
        <f>ROUND(AM207*AM$12,0)</f>
        <v>0</v>
      </c>
      <c r="AN208" s="72"/>
      <c r="AO208" s="121">
        <f>ROUND(AO207*AO$12,0)</f>
        <v>0</v>
      </c>
      <c r="AP208" s="72"/>
      <c r="AQ208" s="121">
        <f>ROUND(AQ207*AQ$12,0)</f>
        <v>0</v>
      </c>
      <c r="AR208" s="72"/>
      <c r="AS208" s="121">
        <f>ROUND(AS207*AS$12,0)</f>
        <v>0</v>
      </c>
      <c r="AT208" s="72"/>
      <c r="AU208" s="121">
        <f>ROUND(AU207*AU$12,0)</f>
        <v>0</v>
      </c>
      <c r="AV208" s="72"/>
      <c r="AW208" s="121">
        <f>ROUND(AW207*AW$12,0)</f>
        <v>0</v>
      </c>
      <c r="AX208" s="72"/>
      <c r="AY208" s="121">
        <f>ROUND(AY207*AY$12,0)</f>
        <v>0</v>
      </c>
      <c r="AZ208" s="72"/>
      <c r="BA208" s="121">
        <f>ROUND(BA207*BA$12,0)</f>
        <v>0</v>
      </c>
      <c r="BB208" s="72"/>
      <c r="BC208" s="72"/>
      <c r="BD208" s="72"/>
      <c r="BE208" s="72"/>
      <c r="BF208" s="72"/>
    </row>
    <row r="209" spans="1:258" s="109" customFormat="1" x14ac:dyDescent="0.3">
      <c r="A209" s="72"/>
      <c r="B209" s="85" t="s">
        <v>2446</v>
      </c>
      <c r="C209" s="72"/>
      <c r="D209" s="72"/>
      <c r="E209" s="120">
        <f>E207-E208</f>
        <v>510665.11</v>
      </c>
      <c r="F209" s="120"/>
      <c r="G209" s="120">
        <f>G207-G208</f>
        <v>2082311.7650000001</v>
      </c>
      <c r="H209" s="74"/>
      <c r="I209" s="120">
        <f>I207-I208</f>
        <v>230844.47000000003</v>
      </c>
      <c r="J209" s="74"/>
      <c r="K209" s="120">
        <f>K207-K208</f>
        <v>434351.30999999971</v>
      </c>
      <c r="L209" s="120"/>
      <c r="M209" s="120">
        <f>M207-M208</f>
        <v>14920259.805000002</v>
      </c>
      <c r="N209" s="120"/>
      <c r="O209" s="120">
        <f>O207-O208</f>
        <v>9988375.7000000011</v>
      </c>
      <c r="P209" s="120"/>
      <c r="Q209" s="120">
        <f>Q207-Q208</f>
        <v>214879808.19000003</v>
      </c>
      <c r="R209" s="120"/>
      <c r="S209" s="120">
        <f>S207-S208</f>
        <v>5686914.7600000016</v>
      </c>
      <c r="T209" s="120"/>
      <c r="U209" s="120">
        <f>U207-U208</f>
        <v>2477899.3949999996</v>
      </c>
      <c r="V209" s="120"/>
      <c r="W209" s="120">
        <f>W207-W208</f>
        <v>0</v>
      </c>
      <c r="X209" s="120"/>
      <c r="Y209" s="120">
        <f>Y207-Y208</f>
        <v>0</v>
      </c>
      <c r="Z209" s="120"/>
      <c r="AA209" s="120">
        <f>AA207-AA208</f>
        <v>0</v>
      </c>
      <c r="AB209" s="120"/>
      <c r="AC209" s="120">
        <f>AC207-AC208</f>
        <v>0</v>
      </c>
      <c r="AD209" s="120"/>
      <c r="AE209" s="120">
        <f>AE207-AE208</f>
        <v>0</v>
      </c>
      <c r="AF209" s="120"/>
      <c r="AG209" s="120">
        <f>AG207-AG208</f>
        <v>0</v>
      </c>
      <c r="AH209" s="120"/>
      <c r="AI209" s="120">
        <f>AI207-AI208</f>
        <v>0</v>
      </c>
      <c r="AJ209" s="72"/>
      <c r="AK209" s="120">
        <f>AK207-AK208</f>
        <v>0</v>
      </c>
      <c r="AL209" s="72"/>
      <c r="AM209" s="120">
        <f>AM207-AM208</f>
        <v>0</v>
      </c>
      <c r="AN209" s="72"/>
      <c r="AO209" s="120">
        <f>AO207-AO208</f>
        <v>0</v>
      </c>
      <c r="AP209" s="72"/>
      <c r="AQ209" s="120">
        <f>AQ207-AQ208</f>
        <v>0</v>
      </c>
      <c r="AR209" s="72"/>
      <c r="AS209" s="120">
        <f>AS207-AS208</f>
        <v>0</v>
      </c>
      <c r="AT209" s="72"/>
      <c r="AU209" s="120">
        <f>AU207-AU208</f>
        <v>0</v>
      </c>
      <c r="AV209" s="72"/>
      <c r="AW209" s="120">
        <f>AW207-AW208</f>
        <v>0</v>
      </c>
      <c r="AX209" s="72"/>
      <c r="AY209" s="120">
        <f>AY207-AY208</f>
        <v>0</v>
      </c>
      <c r="AZ209" s="72"/>
      <c r="BA209" s="120">
        <f>BA207-BA208</f>
        <v>0</v>
      </c>
      <c r="BB209" s="72"/>
      <c r="BC209" s="72"/>
      <c r="BD209" s="72"/>
      <c r="BE209" s="72"/>
      <c r="BF209" s="72"/>
      <c r="BG209" s="74"/>
      <c r="BH209" s="74"/>
      <c r="BI209" s="74"/>
      <c r="BJ209" s="72"/>
      <c r="BK209" s="72"/>
      <c r="BL209" s="72"/>
      <c r="BM209" s="72"/>
      <c r="BN209" s="72"/>
      <c r="BO209" s="72"/>
      <c r="BP209" s="72"/>
      <c r="BQ209" s="72"/>
      <c r="BR209" s="72"/>
      <c r="BS209" s="72"/>
      <c r="BT209" s="72"/>
      <c r="BU209" s="72"/>
      <c r="BV209" s="72"/>
      <c r="BW209" s="72"/>
      <c r="BX209" s="72"/>
      <c r="BY209" s="72"/>
      <c r="BZ209" s="72"/>
      <c r="CA209" s="72"/>
      <c r="CB209" s="72"/>
      <c r="CC209" s="72"/>
      <c r="CD209" s="72"/>
      <c r="CE209" s="72"/>
      <c r="CF209" s="72"/>
      <c r="CG209" s="72"/>
      <c r="CH209" s="72"/>
      <c r="CI209" s="72"/>
      <c r="CJ209" s="72"/>
      <c r="CK209" s="72"/>
      <c r="CL209" s="72"/>
      <c r="CM209" s="72"/>
      <c r="CN209" s="72"/>
      <c r="CO209" s="72"/>
      <c r="CP209" s="72"/>
      <c r="CQ209" s="72"/>
      <c r="CR209" s="72"/>
      <c r="CS209" s="72"/>
      <c r="CT209" s="72"/>
      <c r="CU209" s="72"/>
      <c r="CV209" s="72"/>
      <c r="CW209" s="72"/>
      <c r="CX209" s="72"/>
      <c r="CY209" s="72"/>
      <c r="CZ209" s="72"/>
      <c r="DA209" s="72"/>
      <c r="DB209" s="72"/>
      <c r="DC209" s="72"/>
      <c r="DD209" s="72"/>
      <c r="DE209" s="72"/>
      <c r="DF209" s="72"/>
      <c r="DG209" s="72"/>
      <c r="DH209" s="72"/>
      <c r="DI209" s="72"/>
      <c r="DJ209" s="72"/>
      <c r="DK209" s="72"/>
      <c r="DL209" s="72"/>
      <c r="DM209" s="72"/>
      <c r="DN209" s="72"/>
      <c r="DO209" s="72"/>
      <c r="DP209" s="72"/>
      <c r="DQ209" s="72"/>
      <c r="DR209" s="72"/>
      <c r="DS209" s="72"/>
      <c r="DT209" s="72"/>
      <c r="DU209" s="72"/>
      <c r="DV209" s="72"/>
      <c r="DW209" s="72"/>
      <c r="DX209" s="72"/>
      <c r="DY209" s="72"/>
      <c r="DZ209" s="72"/>
      <c r="EA209" s="72"/>
      <c r="EB209" s="72"/>
      <c r="EC209" s="72"/>
      <c r="ED209" s="72"/>
      <c r="EE209" s="72"/>
      <c r="EF209" s="72"/>
      <c r="EG209" s="72"/>
      <c r="EH209" s="72"/>
      <c r="EI209" s="72"/>
      <c r="EJ209" s="72"/>
      <c r="EK209" s="72"/>
      <c r="EL209" s="72"/>
      <c r="EM209" s="72"/>
      <c r="EN209" s="72"/>
      <c r="EO209" s="72"/>
      <c r="EP209" s="72"/>
      <c r="EQ209" s="72"/>
      <c r="ER209" s="72"/>
      <c r="ES209" s="72"/>
      <c r="ET209" s="72"/>
      <c r="EU209" s="72"/>
      <c r="EV209" s="72"/>
      <c r="EW209" s="72"/>
      <c r="EX209" s="72"/>
      <c r="EY209" s="72"/>
      <c r="EZ209" s="72"/>
      <c r="FA209" s="72"/>
      <c r="FB209" s="72"/>
      <c r="FC209" s="72"/>
      <c r="FD209" s="72"/>
      <c r="FE209" s="72"/>
      <c r="FF209" s="72"/>
      <c r="FG209" s="72"/>
      <c r="FH209" s="72"/>
      <c r="FI209" s="72"/>
      <c r="FJ209" s="72"/>
      <c r="FK209" s="72"/>
      <c r="FL209" s="72"/>
      <c r="FM209" s="72"/>
      <c r="FN209" s="72"/>
      <c r="FO209" s="72"/>
      <c r="FP209" s="72"/>
      <c r="FQ209" s="72"/>
      <c r="FR209" s="72"/>
      <c r="FS209" s="72"/>
      <c r="FT209" s="72"/>
      <c r="FU209" s="72"/>
      <c r="FV209" s="72"/>
      <c r="FW209" s="72"/>
      <c r="FX209" s="72"/>
      <c r="FY209" s="72"/>
      <c r="FZ209" s="72"/>
      <c r="GA209" s="72"/>
      <c r="GB209" s="72"/>
      <c r="GC209" s="72"/>
      <c r="GD209" s="72"/>
      <c r="GE209" s="72"/>
      <c r="GF209" s="72"/>
      <c r="GG209" s="72"/>
      <c r="GH209" s="72"/>
      <c r="GI209" s="72"/>
      <c r="GJ209" s="72"/>
      <c r="GK209" s="72"/>
      <c r="GL209" s="72"/>
      <c r="GM209" s="72"/>
      <c r="GN209" s="72"/>
      <c r="GO209" s="72"/>
      <c r="GP209" s="72"/>
      <c r="GQ209" s="72"/>
      <c r="GR209" s="72"/>
      <c r="GS209" s="72"/>
      <c r="GT209" s="72"/>
      <c r="GU209" s="72"/>
      <c r="GV209" s="72"/>
      <c r="GW209" s="72"/>
      <c r="GX209" s="72"/>
      <c r="GY209" s="72"/>
      <c r="GZ209" s="72"/>
      <c r="HA209" s="72"/>
      <c r="HB209" s="72"/>
      <c r="HC209" s="72"/>
      <c r="HD209" s="72"/>
      <c r="HE209" s="72"/>
      <c r="HF209" s="72"/>
      <c r="HG209" s="72"/>
      <c r="HH209" s="72"/>
      <c r="HI209" s="72"/>
      <c r="HJ209" s="72"/>
      <c r="HK209" s="72"/>
      <c r="HL209" s="72"/>
      <c r="HM209" s="72"/>
      <c r="HN209" s="72"/>
      <c r="HO209" s="72"/>
      <c r="HP209" s="72"/>
      <c r="HQ209" s="72"/>
      <c r="HR209" s="72"/>
      <c r="HS209" s="72"/>
      <c r="HT209" s="72"/>
      <c r="HU209" s="72"/>
      <c r="HV209" s="72"/>
      <c r="HW209" s="72"/>
      <c r="HX209" s="72"/>
      <c r="HY209" s="72"/>
      <c r="HZ209" s="72"/>
      <c r="IA209" s="72"/>
      <c r="IB209" s="72"/>
      <c r="IC209" s="72"/>
      <c r="ID209" s="72"/>
      <c r="IE209" s="72"/>
      <c r="IF209" s="72"/>
      <c r="IG209" s="72"/>
      <c r="IH209" s="72"/>
      <c r="II209" s="72"/>
      <c r="IJ209" s="72"/>
      <c r="IK209" s="72"/>
      <c r="IL209" s="72"/>
      <c r="IM209" s="72"/>
      <c r="IN209" s="72"/>
      <c r="IO209" s="72"/>
      <c r="IP209" s="72"/>
      <c r="IQ209" s="72"/>
      <c r="IR209" s="72"/>
      <c r="IS209" s="72"/>
      <c r="IT209" s="72"/>
      <c r="IU209" s="72"/>
      <c r="IV209" s="72"/>
      <c r="IW209" s="72"/>
      <c r="IX209" s="72"/>
    </row>
    <row r="210" spans="1:258" x14ac:dyDescent="0.3">
      <c r="A210" s="109"/>
      <c r="B210" s="122" t="s">
        <v>2447</v>
      </c>
      <c r="C210" s="109"/>
      <c r="D210" s="109"/>
      <c r="E210" s="123">
        <f>IF($B206-E$8&lt;0,0,LOOKUP($B206-(E$8-1),$C$396:$C$417,$E$396:$E$417))</f>
        <v>4.462E-2</v>
      </c>
      <c r="F210" s="109"/>
      <c r="G210" s="123">
        <f>IF($B206-G$8&lt;0,0,LOOKUP($B206-(G$8-1),$C$396:$C$417,$E$396:$E$417))</f>
        <v>4.5220000000000003E-2</v>
      </c>
      <c r="H210" s="124"/>
      <c r="I210" s="123">
        <f>IF($B206-I$8&lt;0,0,LOOKUP($B206-(I$8-1),$C$396:$C$417,$E$396:$E$417))</f>
        <v>4.888E-2</v>
      </c>
      <c r="J210" s="124"/>
      <c r="K210" s="123">
        <f>IF($B206-K$8&lt;0,0,LOOKUP($B206-(K$8-1),$C$396:$C$417,$E$396:$E$417))</f>
        <v>5.2850000000000001E-2</v>
      </c>
      <c r="L210" s="124"/>
      <c r="M210" s="123">
        <f>IF($B206-M$8&lt;0,0,LOOKUP($B206-(M$8-1),$C$396:$C$417,$E$396:$E$417))</f>
        <v>5.713E-2</v>
      </c>
      <c r="N210" s="109"/>
      <c r="O210" s="123">
        <f>IF($B206-O$8&lt;0,0,LOOKUP($B206-(O$8-1),$C$396:$C$417,$E$396:$E$417))</f>
        <v>6.1769999999999999E-2</v>
      </c>
      <c r="P210" s="124"/>
      <c r="Q210" s="123">
        <f>IF($B206-Q$8&lt;0,0,LOOKUP($B206-(Q$8-1),$C$396:$C$417,$E$396:$E$417))</f>
        <v>6.6769999999999996E-2</v>
      </c>
      <c r="R210" s="124"/>
      <c r="S210" s="123">
        <f>IF($B206-S$8&lt;0,0,LOOKUP($B206-(S$8-1),$C$396:$C$417,$E$396:$E$417))</f>
        <v>7.2190000000000004E-2</v>
      </c>
      <c r="T210" s="124"/>
      <c r="U210" s="123">
        <f>IF($B206-U$8&lt;0,0,LOOKUP($B206-(U$8-1),$C$396:$C$417,$E$396:$E$417))</f>
        <v>3.7499999999999999E-2</v>
      </c>
      <c r="V210" s="124"/>
      <c r="W210" s="123">
        <f>IF($B206-W$8&lt;0,0,LOOKUP($B206-(W$8-1),$C$396:$C$417,$E$396:$E$417))</f>
        <v>0</v>
      </c>
      <c r="X210" s="109"/>
      <c r="Y210" s="123">
        <f>IF($B206-Y$8&lt;0,0,LOOKUP($B206-(Y$8-1),$C$396:$C$417,$E$396:$E$417))</f>
        <v>0</v>
      </c>
      <c r="Z210" s="124"/>
      <c r="AA210" s="123">
        <f>IF($B206-AA$8&lt;0,0,LOOKUP($B206-(AA$8-1),$C$396:$C$417,$E$396:$E$417))</f>
        <v>0</v>
      </c>
      <c r="AB210" s="124"/>
      <c r="AC210" s="123">
        <f>IF($B206-AC$8&lt;0,0,LOOKUP($B206-(AC$8-1),$C$396:$C$417,$E$396:$E$417))</f>
        <v>0</v>
      </c>
      <c r="AD210" s="124"/>
      <c r="AE210" s="123">
        <f>IF($B206-AE$8&lt;0,0,LOOKUP($B206-(AE$8-1),$C$396:$C$417,$E$396:$E$417))</f>
        <v>0</v>
      </c>
      <c r="AF210" s="124"/>
      <c r="AG210" s="123">
        <f>IF($B206-AG$8&lt;0,0,LOOKUP($B206-(AG$8-1),$C$396:$C$417,$E$396:$E$417))</f>
        <v>0</v>
      </c>
      <c r="AH210" s="109"/>
      <c r="AI210" s="123">
        <f>IF($B206-AI$8&lt;0,0,LOOKUP($B206-(AI$8-1),$C$396:$C$417,$E$396:$E$417))</f>
        <v>0</v>
      </c>
      <c r="AJ210" s="109"/>
      <c r="AK210" s="123">
        <f>IF($B206-AK$8&lt;0,0,LOOKUP($B206-(AK$8-1),$C$396:$C$417,$E$396:$E$417))</f>
        <v>0</v>
      </c>
      <c r="AL210" s="109"/>
      <c r="AM210" s="123">
        <f>IF($B206-AM$8&lt;0,0,LOOKUP($B206-(AM$8-1),$C$396:$C$417,$E$396:$E$417))</f>
        <v>0</v>
      </c>
      <c r="AN210" s="109"/>
      <c r="AO210" s="123">
        <f>IF($B206-AO$8&lt;0,0,LOOKUP($B206-(AO$8-1),$C$396:$C$417,$E$396:$E$417))</f>
        <v>0</v>
      </c>
      <c r="AP210" s="109"/>
      <c r="AQ210" s="123">
        <f>IF($B206-AQ$8&lt;0,0,LOOKUP($B206-(AQ$8-1),$C$396:$C$417,$E$396:$E$417))</f>
        <v>0</v>
      </c>
      <c r="AR210" s="109"/>
      <c r="AS210" s="123">
        <f>IF($B206-AS$8&lt;0,0,LOOKUP($B206-(AS$8-1),$C$396:$C$417,$E$396:$E$417))</f>
        <v>0</v>
      </c>
      <c r="AT210" s="109"/>
      <c r="AU210" s="123">
        <f>IF($B206-AU$8&lt;0,0,LOOKUP($B206-(AU$8-1),$C$396:$C$417,$E$396:$E$417))</f>
        <v>0</v>
      </c>
      <c r="AV210" s="109"/>
      <c r="AW210" s="123">
        <f>IF($B206-AW$8&lt;0,0,LOOKUP($B206-(AW$8-1),$C$396:$C$417,$E$396:$E$417))</f>
        <v>0</v>
      </c>
      <c r="AX210" s="109"/>
      <c r="AY210" s="123">
        <f>IF($B206-AY$8&lt;0,0,LOOKUP($B206-(AY$8-1),$C$396:$C$417,$E$396:$E$417))</f>
        <v>0</v>
      </c>
      <c r="AZ210" s="109"/>
      <c r="BA210" s="123">
        <f>IF($B206-BA$8&lt;0,0,LOOKUP($B206-(BA$8-1),$C$396:$C$417,$E$396:$E$417))</f>
        <v>0</v>
      </c>
      <c r="BB210" s="109"/>
      <c r="BC210" s="109"/>
      <c r="BD210" s="109"/>
      <c r="BE210" s="109"/>
      <c r="BF210" s="109"/>
      <c r="BG210" s="124"/>
      <c r="BH210" s="124"/>
      <c r="BI210" s="124"/>
      <c r="BJ210" s="109"/>
      <c r="BK210" s="109"/>
      <c r="BL210" s="109"/>
      <c r="BM210" s="109"/>
      <c r="BN210" s="109"/>
      <c r="BO210" s="109"/>
      <c r="BP210" s="109"/>
      <c r="BQ210" s="109"/>
      <c r="BR210" s="109"/>
      <c r="BS210" s="109"/>
      <c r="BT210" s="109"/>
      <c r="BU210" s="109"/>
      <c r="BV210" s="109"/>
      <c r="BW210" s="109"/>
      <c r="BX210" s="109"/>
      <c r="BY210" s="109"/>
      <c r="BZ210" s="109"/>
      <c r="CA210" s="109"/>
      <c r="CB210" s="109"/>
      <c r="CC210" s="109"/>
      <c r="CD210" s="109"/>
      <c r="CE210" s="109"/>
      <c r="CF210" s="109"/>
      <c r="CG210" s="109"/>
      <c r="CH210" s="109"/>
      <c r="CI210" s="109"/>
      <c r="CJ210" s="109"/>
      <c r="CK210" s="109"/>
      <c r="CL210" s="109"/>
      <c r="CM210" s="109"/>
      <c r="CN210" s="109"/>
      <c r="CO210" s="109"/>
      <c r="CP210" s="109"/>
      <c r="CQ210" s="109"/>
      <c r="CR210" s="109"/>
      <c r="CS210" s="109"/>
      <c r="CT210" s="109"/>
      <c r="CU210" s="109"/>
      <c r="CV210" s="109"/>
      <c r="CW210" s="109"/>
      <c r="CX210" s="109"/>
      <c r="CY210" s="109"/>
      <c r="CZ210" s="109"/>
      <c r="DA210" s="109"/>
      <c r="DB210" s="109"/>
      <c r="DC210" s="109"/>
      <c r="DD210" s="109"/>
      <c r="DE210" s="109"/>
      <c r="DF210" s="109"/>
      <c r="DG210" s="109"/>
      <c r="DH210" s="109"/>
      <c r="DI210" s="109"/>
      <c r="DJ210" s="109"/>
      <c r="DK210" s="109"/>
      <c r="DL210" s="109"/>
      <c r="DM210" s="109"/>
      <c r="DN210" s="109"/>
      <c r="DO210" s="109"/>
      <c r="DP210" s="109"/>
      <c r="DQ210" s="109"/>
      <c r="DR210" s="109"/>
      <c r="DS210" s="109"/>
      <c r="DT210" s="109"/>
      <c r="DU210" s="109"/>
      <c r="DV210" s="109"/>
      <c r="DW210" s="109"/>
      <c r="DX210" s="109"/>
      <c r="DY210" s="109"/>
      <c r="DZ210" s="109"/>
      <c r="EA210" s="109"/>
      <c r="EB210" s="109"/>
      <c r="EC210" s="109"/>
      <c r="ED210" s="109"/>
      <c r="EE210" s="109"/>
      <c r="EF210" s="109"/>
      <c r="EG210" s="109"/>
      <c r="EH210" s="109"/>
      <c r="EI210" s="109"/>
      <c r="EJ210" s="109"/>
      <c r="EK210" s="109"/>
      <c r="EL210" s="109"/>
      <c r="EM210" s="109"/>
      <c r="EN210" s="109"/>
      <c r="EO210" s="109"/>
      <c r="EP210" s="109"/>
      <c r="EQ210" s="109"/>
      <c r="ER210" s="109"/>
      <c r="ES210" s="109"/>
      <c r="ET210" s="109"/>
      <c r="EU210" s="109"/>
      <c r="EV210" s="109"/>
      <c r="EW210" s="109"/>
      <c r="EX210" s="109"/>
      <c r="EY210" s="109"/>
      <c r="EZ210" s="109"/>
      <c r="FA210" s="109"/>
      <c r="FB210" s="109"/>
      <c r="FC210" s="109"/>
      <c r="FD210" s="109"/>
      <c r="FE210" s="109"/>
      <c r="FF210" s="109"/>
      <c r="FG210" s="109"/>
      <c r="FH210" s="109"/>
      <c r="FI210" s="109"/>
      <c r="FJ210" s="109"/>
      <c r="FK210" s="109"/>
      <c r="FL210" s="109"/>
      <c r="FM210" s="109"/>
      <c r="FN210" s="109"/>
      <c r="FO210" s="109"/>
      <c r="FP210" s="109"/>
      <c r="FQ210" s="109"/>
      <c r="FR210" s="109"/>
      <c r="FS210" s="109"/>
      <c r="FT210" s="109"/>
      <c r="FU210" s="109"/>
      <c r="FV210" s="109"/>
      <c r="FW210" s="109"/>
      <c r="FX210" s="109"/>
      <c r="FY210" s="109"/>
      <c r="FZ210" s="109"/>
      <c r="GA210" s="109"/>
      <c r="GB210" s="109"/>
      <c r="GC210" s="109"/>
      <c r="GD210" s="109"/>
      <c r="GE210" s="109"/>
      <c r="GF210" s="109"/>
      <c r="GG210" s="109"/>
      <c r="GH210" s="109"/>
      <c r="GI210" s="109"/>
      <c r="GJ210" s="109"/>
      <c r="GK210" s="109"/>
      <c r="GL210" s="109"/>
      <c r="GM210" s="109"/>
      <c r="GN210" s="109"/>
      <c r="GO210" s="109"/>
      <c r="GP210" s="109"/>
      <c r="GQ210" s="109"/>
      <c r="GR210" s="109"/>
      <c r="GS210" s="109"/>
      <c r="GT210" s="109"/>
      <c r="GU210" s="109"/>
      <c r="GV210" s="109"/>
      <c r="GW210" s="109"/>
      <c r="GX210" s="109"/>
      <c r="GY210" s="109"/>
      <c r="GZ210" s="109"/>
      <c r="HA210" s="109"/>
      <c r="HB210" s="109"/>
      <c r="HC210" s="109"/>
      <c r="HD210" s="109"/>
      <c r="HE210" s="109"/>
      <c r="HF210" s="109"/>
      <c r="HG210" s="109"/>
      <c r="HH210" s="109"/>
      <c r="HI210" s="109"/>
      <c r="HJ210" s="109"/>
      <c r="HK210" s="109"/>
      <c r="HL210" s="109"/>
      <c r="HM210" s="109"/>
      <c r="HN210" s="109"/>
      <c r="HO210" s="109"/>
      <c r="HP210" s="109"/>
      <c r="HQ210" s="109"/>
      <c r="HR210" s="109"/>
      <c r="HS210" s="109"/>
      <c r="HT210" s="109"/>
      <c r="HU210" s="109"/>
      <c r="HV210" s="109"/>
      <c r="HW210" s="109"/>
      <c r="HX210" s="109"/>
      <c r="HY210" s="109"/>
      <c r="HZ210" s="109"/>
      <c r="IA210" s="109"/>
      <c r="IB210" s="109"/>
      <c r="IC210" s="109"/>
      <c r="ID210" s="109"/>
      <c r="IE210" s="109"/>
      <c r="IF210" s="109"/>
      <c r="IG210" s="109"/>
      <c r="IH210" s="109"/>
      <c r="II210" s="109"/>
      <c r="IJ210" s="109"/>
      <c r="IK210" s="109"/>
      <c r="IL210" s="109"/>
      <c r="IM210" s="109"/>
      <c r="IN210" s="109"/>
      <c r="IO210" s="109"/>
      <c r="IP210" s="109"/>
      <c r="IQ210" s="109"/>
      <c r="IR210" s="109"/>
      <c r="IS210" s="109"/>
      <c r="IT210" s="109"/>
      <c r="IU210" s="109"/>
      <c r="IV210" s="109"/>
      <c r="IW210" s="109"/>
      <c r="IX210" s="109"/>
    </row>
    <row r="211" spans="1:258" x14ac:dyDescent="0.3">
      <c r="A211" s="72"/>
      <c r="B211" s="72"/>
      <c r="C211" s="72"/>
      <c r="D211" s="72"/>
      <c r="E211" s="125"/>
      <c r="F211" s="120"/>
      <c r="G211" s="125"/>
      <c r="I211" s="125"/>
      <c r="K211" s="125"/>
      <c r="L211" s="120"/>
      <c r="M211" s="125"/>
      <c r="N211" s="120"/>
      <c r="O211" s="125"/>
      <c r="P211" s="120"/>
      <c r="Q211" s="125"/>
      <c r="R211" s="120"/>
      <c r="S211" s="125"/>
      <c r="T211" s="120"/>
      <c r="U211" s="125"/>
      <c r="V211" s="120"/>
      <c r="W211" s="125"/>
      <c r="X211" s="120"/>
      <c r="Y211" s="125"/>
      <c r="Z211" s="120"/>
      <c r="AA211" s="125"/>
      <c r="AB211" s="120"/>
      <c r="AC211" s="125"/>
      <c r="AD211" s="120"/>
      <c r="AE211" s="125"/>
      <c r="AF211" s="120"/>
      <c r="AG211" s="125"/>
      <c r="AH211" s="120"/>
      <c r="AI211" s="125"/>
      <c r="AJ211" s="72"/>
      <c r="AK211" s="125"/>
      <c r="AL211" s="72"/>
      <c r="AM211" s="125"/>
      <c r="AN211" s="72"/>
      <c r="AO211" s="125"/>
      <c r="AP211" s="72"/>
      <c r="AQ211" s="125"/>
      <c r="AR211" s="72"/>
      <c r="AS211" s="125"/>
      <c r="AT211" s="72"/>
      <c r="AU211" s="125"/>
      <c r="AV211" s="72"/>
      <c r="AW211" s="125"/>
      <c r="AX211" s="72"/>
      <c r="AY211" s="125"/>
      <c r="AZ211" s="72"/>
      <c r="BA211" s="125"/>
      <c r="BB211" s="72"/>
      <c r="BC211" s="72"/>
      <c r="BD211" s="72"/>
      <c r="BE211" s="72"/>
      <c r="BF211" s="72"/>
    </row>
    <row r="212" spans="1:258" x14ac:dyDescent="0.3">
      <c r="A212" s="72"/>
      <c r="B212" s="85" t="s">
        <v>2448</v>
      </c>
      <c r="C212" s="72"/>
      <c r="D212" s="72"/>
      <c r="E212" s="120">
        <f>ROUND((E207-E208)*E210,0)</f>
        <v>22786</v>
      </c>
      <c r="F212" s="120"/>
      <c r="G212" s="120">
        <f>ROUND((G207-G208)*G210,0)</f>
        <v>94162</v>
      </c>
      <c r="I212" s="120">
        <f>ROUND((I207-I208)*I210,0)</f>
        <v>11284</v>
      </c>
      <c r="K212" s="120">
        <f>ROUND((K207-K208)*K210,0)</f>
        <v>22955</v>
      </c>
      <c r="L212" s="120"/>
      <c r="M212" s="120">
        <f>ROUND((M207-M208)*M210,0)</f>
        <v>852394</v>
      </c>
      <c r="N212" s="120"/>
      <c r="O212" s="120">
        <f>ROUND((O207-O208)*O210,0)</f>
        <v>616982</v>
      </c>
      <c r="P212" s="120"/>
      <c r="Q212" s="120">
        <f>ROUND((Q207-Q208)*Q210,0)</f>
        <v>14347525</v>
      </c>
      <c r="R212" s="120"/>
      <c r="S212" s="120">
        <f>ROUND((S207-S208)*S210,0)</f>
        <v>410538</v>
      </c>
      <c r="T212" s="120"/>
      <c r="U212" s="120">
        <f>ROUND((U207-U208)*U210,0)</f>
        <v>92921</v>
      </c>
      <c r="V212" s="120"/>
      <c r="W212" s="120">
        <f>ROUND((W207-W208)*W210,0)</f>
        <v>0</v>
      </c>
      <c r="X212" s="120"/>
      <c r="Y212" s="120">
        <f>ROUND((Y207-Y208)*Y210,0)</f>
        <v>0</v>
      </c>
      <c r="Z212" s="120"/>
      <c r="AA212" s="120">
        <f>ROUND((AA207-AA208)*AA210,0)</f>
        <v>0</v>
      </c>
      <c r="AB212" s="120"/>
      <c r="AC212" s="120">
        <f>ROUND((AC207-AC208)*AC210,0)</f>
        <v>0</v>
      </c>
      <c r="AD212" s="120"/>
      <c r="AE212" s="120">
        <f>ROUND((AE207-AE208)*AE210,0)</f>
        <v>0</v>
      </c>
      <c r="AF212" s="120"/>
      <c r="AG212" s="120">
        <f>ROUND((AG207-AG208)*AG210,0)</f>
        <v>0</v>
      </c>
      <c r="AH212" s="120"/>
      <c r="AI212" s="120">
        <f>ROUND((AI207-AI208)*AI210,0)</f>
        <v>0</v>
      </c>
      <c r="AJ212" s="72"/>
      <c r="AK212" s="120">
        <f>ROUND((AK207-AK208)*AK210,0)</f>
        <v>0</v>
      </c>
      <c r="AL212" s="72"/>
      <c r="AM212" s="120">
        <f>ROUND((AM207-AM208)*AM210,0)</f>
        <v>0</v>
      </c>
      <c r="AN212" s="72"/>
      <c r="AO212" s="120">
        <f>ROUND((AO207-AO208)*AO210,0)</f>
        <v>0</v>
      </c>
      <c r="AP212" s="72"/>
      <c r="AQ212" s="120">
        <f>ROUND((AQ207-AQ208)*AQ210,0)</f>
        <v>0</v>
      </c>
      <c r="AR212" s="72"/>
      <c r="AS212" s="120">
        <f>ROUND((AS207-AS208)*AS210,0)</f>
        <v>0</v>
      </c>
      <c r="AT212" s="72"/>
      <c r="AU212" s="120">
        <f>ROUND((AU207-AU208)*AU210,0)</f>
        <v>0</v>
      </c>
      <c r="AV212" s="72"/>
      <c r="AW212" s="120">
        <f>ROUND((AW207-AW208)*AW210,0)</f>
        <v>0</v>
      </c>
      <c r="AX212" s="72"/>
      <c r="AY212" s="120">
        <f>ROUND((AY207-AY208)*AY210,0)</f>
        <v>0</v>
      </c>
      <c r="AZ212" s="72"/>
      <c r="BA212" s="120">
        <f>ROUND((BA207-BA208)*BA210,0)</f>
        <v>0</v>
      </c>
      <c r="BB212" s="72"/>
      <c r="BC212" s="72"/>
      <c r="BD212" s="72"/>
      <c r="BE212" s="72"/>
      <c r="BF212" s="72"/>
    </row>
    <row r="213" spans="1:258" x14ac:dyDescent="0.3">
      <c r="A213" s="72"/>
      <c r="B213" s="85" t="s">
        <v>2449</v>
      </c>
      <c r="C213" s="72"/>
      <c r="D213" s="72"/>
      <c r="E213" s="74">
        <f>IF(E$114=$B206,E208,0)</f>
        <v>0</v>
      </c>
      <c r="F213" s="120"/>
      <c r="G213" s="74">
        <f>IF(G$114=$B206,G208,0)</f>
        <v>0</v>
      </c>
      <c r="I213" s="74">
        <f>IF(I$114=$B206,I208,0)</f>
        <v>0</v>
      </c>
      <c r="K213" s="74">
        <f>IF(K$114=$B206,K208,0)</f>
        <v>0</v>
      </c>
      <c r="L213" s="120"/>
      <c r="M213" s="74">
        <f>IF(M$114=$B206,M208,0)</f>
        <v>0</v>
      </c>
      <c r="N213" s="120"/>
      <c r="O213" s="74">
        <f>IF(O$114=$B206,O208,0)</f>
        <v>0</v>
      </c>
      <c r="P213" s="120"/>
      <c r="Q213" s="74">
        <f>IF(Q$114=$B206,Q208,0)</f>
        <v>0</v>
      </c>
      <c r="R213" s="120"/>
      <c r="S213" s="74">
        <f>IF(S$114=$B206,S208,0)</f>
        <v>0</v>
      </c>
      <c r="T213" s="120"/>
      <c r="U213" s="74">
        <f>IF(U$114=$B206,U208,0)</f>
        <v>2477900</v>
      </c>
      <c r="V213" s="120"/>
      <c r="W213" s="74">
        <f>IF(W$114=$B206,W208,0)</f>
        <v>0</v>
      </c>
      <c r="X213" s="120"/>
      <c r="Y213" s="74">
        <f>IF(Y$114=$B206,Y208,0)</f>
        <v>0</v>
      </c>
      <c r="Z213" s="120"/>
      <c r="AA213" s="74">
        <f>IF(AA$114=$B206,AA208,0)</f>
        <v>0</v>
      </c>
      <c r="AB213" s="120"/>
      <c r="AC213" s="74">
        <f>IF(AC$114=$B206,AC208,0)</f>
        <v>0</v>
      </c>
      <c r="AD213" s="120"/>
      <c r="AE213" s="74">
        <f>IF(AE$114=$B206,AE208,0)</f>
        <v>0</v>
      </c>
      <c r="AF213" s="120"/>
      <c r="AG213" s="74">
        <f>IF(AG$114=$B206,AG208,0)</f>
        <v>0</v>
      </c>
      <c r="AH213" s="120"/>
      <c r="AI213" s="74">
        <f>IF(AI$114=$B206,AI208,0)</f>
        <v>0</v>
      </c>
      <c r="AJ213" s="72"/>
      <c r="AK213" s="74">
        <f>IF(AK$114=$B206,AK208,0)</f>
        <v>0</v>
      </c>
      <c r="AL213" s="72"/>
      <c r="AM213" s="74">
        <f>IF(AM$114=$B206,AM208,0)</f>
        <v>0</v>
      </c>
      <c r="AN213" s="72"/>
      <c r="AO213" s="74">
        <f>IF(AO$114=$B206,AO208,0)</f>
        <v>0</v>
      </c>
      <c r="AP213" s="72"/>
      <c r="AQ213" s="74">
        <f>IF(AQ$114=$B206,AQ208,0)</f>
        <v>0</v>
      </c>
      <c r="AR213" s="72"/>
      <c r="AS213" s="74">
        <f>IF(AS$114=$B206,AS208,0)</f>
        <v>0</v>
      </c>
      <c r="AT213" s="72"/>
      <c r="AU213" s="74">
        <f>IF(AU$114=$B206,AU208,0)</f>
        <v>0</v>
      </c>
      <c r="AV213" s="72"/>
      <c r="AW213" s="74">
        <f>IF(AW$114=$B206,AW208,0)</f>
        <v>0</v>
      </c>
      <c r="AX213" s="72"/>
      <c r="AY213" s="74">
        <f>IF(AY$114=$B206,AY208,0)</f>
        <v>0</v>
      </c>
      <c r="AZ213" s="72"/>
      <c r="BA213" s="74">
        <f>IF(BA$114=$B206,BA208,0)</f>
        <v>0</v>
      </c>
      <c r="BB213" s="72"/>
      <c r="BC213" s="72"/>
      <c r="BD213" s="72"/>
      <c r="BE213" s="72"/>
      <c r="BF213" s="72"/>
    </row>
    <row r="214" spans="1:258" ht="13.5" thickBot="1" x14ac:dyDescent="0.35">
      <c r="A214" s="72"/>
      <c r="B214" s="85" t="str">
        <f>"Total Tax Depreciation  -  "&amp;B206</f>
        <v>Total Tax Depreciation  -  2009</v>
      </c>
      <c r="C214" s="72"/>
      <c r="D214" s="72"/>
      <c r="E214" s="126">
        <f>E212+E213</f>
        <v>22786</v>
      </c>
      <c r="F214" s="120"/>
      <c r="G214" s="126">
        <f>G212+G213</f>
        <v>94162</v>
      </c>
      <c r="I214" s="126">
        <f>I212+I213</f>
        <v>11284</v>
      </c>
      <c r="K214" s="126">
        <f>K212+K213</f>
        <v>22955</v>
      </c>
      <c r="L214" s="120"/>
      <c r="M214" s="126">
        <f>M212+M213</f>
        <v>852394</v>
      </c>
      <c r="N214" s="120"/>
      <c r="O214" s="126">
        <f>O212+O213</f>
        <v>616982</v>
      </c>
      <c r="P214" s="120"/>
      <c r="Q214" s="126">
        <f>Q212+Q213</f>
        <v>14347525</v>
      </c>
      <c r="R214" s="120"/>
      <c r="S214" s="126">
        <f>S212+S213</f>
        <v>410538</v>
      </c>
      <c r="T214" s="120"/>
      <c r="U214" s="126">
        <f>U212+U213</f>
        <v>2570821</v>
      </c>
      <c r="V214" s="120"/>
      <c r="W214" s="126">
        <f>W212+W213</f>
        <v>0</v>
      </c>
      <c r="X214" s="120"/>
      <c r="Y214" s="126">
        <f>Y212+Y213</f>
        <v>0</v>
      </c>
      <c r="Z214" s="120"/>
      <c r="AA214" s="126">
        <f>AA212+AA213</f>
        <v>0</v>
      </c>
      <c r="AB214" s="120"/>
      <c r="AC214" s="126">
        <f>AC212+AC213</f>
        <v>0</v>
      </c>
      <c r="AD214" s="120"/>
      <c r="AE214" s="126">
        <f>AE212+AE213</f>
        <v>0</v>
      </c>
      <c r="AF214" s="120"/>
      <c r="AG214" s="126">
        <f>AG212+AG213</f>
        <v>0</v>
      </c>
      <c r="AH214" s="120"/>
      <c r="AI214" s="126">
        <f>AI212+AI213</f>
        <v>0</v>
      </c>
      <c r="AJ214" s="72"/>
      <c r="AK214" s="126">
        <f>AK212+AK213</f>
        <v>0</v>
      </c>
      <c r="AL214" s="72"/>
      <c r="AM214" s="126">
        <f>AM212+AM213</f>
        <v>0</v>
      </c>
      <c r="AN214" s="72"/>
      <c r="AO214" s="126">
        <f>AO212+AO213</f>
        <v>0</v>
      </c>
      <c r="AP214" s="72"/>
      <c r="AQ214" s="126">
        <f>AQ212+AQ213</f>
        <v>0</v>
      </c>
      <c r="AR214" s="72"/>
      <c r="AS214" s="126">
        <f>AS212+AS213</f>
        <v>0</v>
      </c>
      <c r="AT214" s="72"/>
      <c r="AU214" s="126">
        <f>AU212+AU213</f>
        <v>0</v>
      </c>
      <c r="AV214" s="72"/>
      <c r="AW214" s="126">
        <f>AW212+AW213</f>
        <v>0</v>
      </c>
      <c r="AX214" s="72"/>
      <c r="AY214" s="126">
        <f>AY212+AY213</f>
        <v>0</v>
      </c>
      <c r="AZ214" s="72"/>
      <c r="BA214" s="126">
        <f>BA212+BA213</f>
        <v>0</v>
      </c>
      <c r="BB214" s="72"/>
      <c r="BC214" s="72"/>
      <c r="BD214" s="72"/>
      <c r="BE214" s="72"/>
      <c r="BF214" s="72"/>
      <c r="BG214" s="103"/>
    </row>
    <row r="215" spans="1:258" ht="13.5" thickTop="1" x14ac:dyDescent="0.3">
      <c r="A215" s="72"/>
      <c r="B215" s="72"/>
      <c r="C215" s="72"/>
      <c r="D215" s="72"/>
      <c r="E215" s="125"/>
      <c r="F215" s="120"/>
      <c r="G215" s="125"/>
      <c r="I215" s="125"/>
      <c r="K215" s="120"/>
      <c r="L215" s="120"/>
      <c r="M215" s="120"/>
      <c r="N215" s="120"/>
      <c r="O215" s="120"/>
      <c r="P215" s="120"/>
      <c r="Q215" s="120"/>
      <c r="R215" s="120"/>
      <c r="S215" s="120"/>
      <c r="T215" s="120"/>
      <c r="U215" s="120"/>
      <c r="V215" s="120"/>
      <c r="W215" s="120"/>
      <c r="X215" s="120"/>
      <c r="Y215" s="120"/>
      <c r="Z215" s="120"/>
      <c r="AA215" s="120"/>
      <c r="AB215" s="120"/>
      <c r="AC215" s="120"/>
      <c r="AD215" s="120"/>
      <c r="AE215" s="120"/>
      <c r="AF215" s="120"/>
      <c r="AG215" s="120"/>
      <c r="AH215" s="120"/>
      <c r="AI215" s="120"/>
      <c r="AJ215" s="72"/>
      <c r="AK215" s="120"/>
      <c r="AL215" s="72"/>
      <c r="AM215" s="120"/>
      <c r="AN215" s="72"/>
      <c r="AO215" s="120"/>
      <c r="AP215" s="72"/>
      <c r="AQ215" s="120"/>
      <c r="AR215" s="72"/>
      <c r="AS215" s="120"/>
      <c r="AT215" s="72"/>
      <c r="AU215" s="120"/>
      <c r="AV215" s="72"/>
      <c r="AW215" s="120"/>
      <c r="AX215" s="72"/>
      <c r="AY215" s="120"/>
      <c r="AZ215" s="72"/>
      <c r="BA215" s="120"/>
      <c r="BB215" s="72"/>
      <c r="BC215" s="72"/>
      <c r="BD215" s="72"/>
      <c r="BE215" s="72"/>
      <c r="BF215" s="72"/>
    </row>
    <row r="216" spans="1:258" x14ac:dyDescent="0.3">
      <c r="A216" s="72"/>
      <c r="B216" s="72"/>
      <c r="C216" s="72"/>
      <c r="D216" s="72"/>
      <c r="E216" s="125"/>
      <c r="F216" s="120"/>
      <c r="G216" s="125"/>
      <c r="I216" s="125"/>
      <c r="K216" s="120"/>
      <c r="L216" s="120"/>
      <c r="M216" s="120"/>
      <c r="N216" s="120"/>
      <c r="O216" s="120"/>
      <c r="P216" s="120"/>
      <c r="Q216" s="120"/>
      <c r="R216" s="120"/>
      <c r="S216" s="120"/>
      <c r="T216" s="120"/>
      <c r="U216" s="120"/>
      <c r="V216" s="120"/>
      <c r="W216" s="120"/>
      <c r="X216" s="120"/>
      <c r="Y216" s="120"/>
      <c r="Z216" s="120"/>
      <c r="AA216" s="120"/>
      <c r="AB216" s="120"/>
      <c r="AC216" s="120"/>
      <c r="AD216" s="120"/>
      <c r="AE216" s="120"/>
      <c r="AF216" s="120"/>
      <c r="AG216" s="120"/>
      <c r="AH216" s="120"/>
      <c r="AI216" s="120"/>
      <c r="AJ216" s="72"/>
      <c r="AK216" s="120"/>
      <c r="AL216" s="72"/>
      <c r="AM216" s="120"/>
      <c r="AN216" s="72"/>
      <c r="AO216" s="120"/>
      <c r="AP216" s="72"/>
      <c r="AQ216" s="120"/>
      <c r="AR216" s="72"/>
      <c r="AS216" s="120"/>
      <c r="AT216" s="72"/>
      <c r="AU216" s="120"/>
      <c r="AV216" s="72"/>
      <c r="AW216" s="120"/>
      <c r="AX216" s="72"/>
      <c r="AY216" s="120"/>
      <c r="AZ216" s="72"/>
      <c r="BA216" s="120"/>
      <c r="BB216" s="72"/>
      <c r="BC216" s="72"/>
      <c r="BD216" s="72"/>
      <c r="BE216" s="72"/>
      <c r="BF216" s="72"/>
    </row>
    <row r="217" spans="1:258" x14ac:dyDescent="0.3">
      <c r="A217" s="72"/>
      <c r="B217" s="119">
        <v>2010</v>
      </c>
      <c r="C217" s="72"/>
      <c r="D217" s="72"/>
      <c r="E217" s="127"/>
      <c r="F217" s="120"/>
      <c r="G217" s="127"/>
      <c r="I217" s="127"/>
      <c r="K217" s="120"/>
      <c r="L217" s="120"/>
      <c r="M217" s="120"/>
      <c r="N217" s="120"/>
      <c r="O217" s="120"/>
      <c r="P217" s="120"/>
      <c r="Q217" s="120"/>
      <c r="R217" s="120"/>
      <c r="S217" s="120"/>
      <c r="T217" s="120"/>
      <c r="U217" s="120"/>
      <c r="V217" s="120"/>
      <c r="W217" s="120"/>
      <c r="X217" s="120"/>
      <c r="Y217" s="120"/>
      <c r="Z217" s="120"/>
      <c r="AA217" s="120"/>
      <c r="AB217" s="120"/>
      <c r="AC217" s="120"/>
      <c r="AD217" s="120"/>
      <c r="AE217" s="120"/>
      <c r="AF217" s="120"/>
      <c r="AG217" s="120"/>
      <c r="AH217" s="120"/>
      <c r="AI217" s="120"/>
      <c r="AJ217" s="72"/>
      <c r="AK217" s="120"/>
      <c r="AL217" s="72"/>
      <c r="AM217" s="120"/>
      <c r="AN217" s="72"/>
      <c r="AO217" s="120"/>
      <c r="AP217" s="72"/>
      <c r="AQ217" s="120"/>
      <c r="AR217" s="72"/>
      <c r="AS217" s="120"/>
      <c r="AT217" s="72"/>
      <c r="AU217" s="120"/>
      <c r="AV217" s="72"/>
      <c r="AW217" s="120"/>
      <c r="AX217" s="72"/>
      <c r="AY217" s="120"/>
      <c r="AZ217" s="72"/>
      <c r="BA217" s="120"/>
      <c r="BB217" s="72"/>
      <c r="BC217" s="72"/>
      <c r="BD217" s="72"/>
      <c r="BE217" s="72"/>
      <c r="BF217" s="72"/>
    </row>
    <row r="218" spans="1:258" x14ac:dyDescent="0.3">
      <c r="A218" s="72"/>
      <c r="B218" s="85" t="s">
        <v>2408</v>
      </c>
      <c r="C218" s="72"/>
      <c r="D218" s="72"/>
      <c r="E218" s="120">
        <f>IF(E$114&lt;=$B217,E$24,0)</f>
        <v>510665.11</v>
      </c>
      <c r="F218" s="120"/>
      <c r="G218" s="120">
        <f>IF(G$114&lt;=$B217,G$24,0)</f>
        <v>2082311.7650000001</v>
      </c>
      <c r="I218" s="120">
        <f>IF(I$114&lt;=$B217,I$24,0)</f>
        <v>329777.47000000003</v>
      </c>
      <c r="K218" s="120">
        <f>IF(K$114&lt;=$B217,K$24,0)</f>
        <v>620501.30999999971</v>
      </c>
      <c r="L218" s="120"/>
      <c r="M218" s="120">
        <f>IF(M$114&lt;=$B217,M$24,0)</f>
        <v>14920259.805000002</v>
      </c>
      <c r="N218" s="120"/>
      <c r="O218" s="120">
        <f>IF(O$114&lt;=$B217,O$24,0)</f>
        <v>9988375.7000000011</v>
      </c>
      <c r="P218" s="120"/>
      <c r="Q218" s="120">
        <f>IF(Q$114&lt;=$B217,Q$24,0)</f>
        <v>214879808.19000003</v>
      </c>
      <c r="R218" s="120"/>
      <c r="S218" s="120">
        <f>IF(S$114&lt;=$B217,S$24,0)</f>
        <v>11373829.760000002</v>
      </c>
      <c r="T218" s="120"/>
      <c r="U218" s="120">
        <f>IF(U$114&lt;=$B217,U$24,0)</f>
        <v>4955799.3949999996</v>
      </c>
      <c r="V218" s="120"/>
      <c r="W218" s="120">
        <f>IF(W$114&lt;=$B217,W$24,0)</f>
        <v>2430372.75</v>
      </c>
      <c r="X218" s="120"/>
      <c r="Y218" s="120">
        <f>IF(Y$114&lt;=$B217,Y$24,0)</f>
        <v>0</v>
      </c>
      <c r="Z218" s="120"/>
      <c r="AA218" s="120">
        <f>IF(AA$114&lt;=$B217,AA$24,0)</f>
        <v>0</v>
      </c>
      <c r="AB218" s="120"/>
      <c r="AC218" s="120">
        <f>IF(AC$114&lt;=$B217,AC$24,0)</f>
        <v>0</v>
      </c>
      <c r="AD218" s="120"/>
      <c r="AE218" s="120">
        <f>IF(AE$114&lt;=$B217,AE$24,0)</f>
        <v>0</v>
      </c>
      <c r="AF218" s="120"/>
      <c r="AG218" s="120">
        <f>IF(AG$114&lt;=$B217,AG$24,0)</f>
        <v>0</v>
      </c>
      <c r="AH218" s="120"/>
      <c r="AI218" s="120">
        <f>IF(AI$114&lt;=$B217,AI$24,0)</f>
        <v>0</v>
      </c>
      <c r="AJ218" s="72"/>
      <c r="AK218" s="120">
        <f>IF(AK$114&lt;=$B217,AK$24,0)</f>
        <v>0</v>
      </c>
      <c r="AL218" s="72"/>
      <c r="AM218" s="120">
        <f>IF(AM$114&lt;=$B217,AM$24,0)</f>
        <v>0</v>
      </c>
      <c r="AN218" s="72"/>
      <c r="AO218" s="120">
        <f>IF(AO$114&lt;=$B217,AO$24,0)</f>
        <v>0</v>
      </c>
      <c r="AP218" s="72"/>
      <c r="AQ218" s="120">
        <f>IF(AQ$114&lt;=$B217,AQ$24,0)</f>
        <v>0</v>
      </c>
      <c r="AR218" s="72"/>
      <c r="AS218" s="120">
        <f>IF(AS$114&lt;=$B217,AS$24,0)</f>
        <v>0</v>
      </c>
      <c r="AT218" s="72"/>
      <c r="AU218" s="120">
        <f>IF(AU$114&lt;=$B217,AU$24,0)</f>
        <v>0</v>
      </c>
      <c r="AV218" s="72"/>
      <c r="AW218" s="120">
        <f>IF(AW$114&lt;=$B217,AW$24,0)</f>
        <v>0</v>
      </c>
      <c r="AX218" s="72"/>
      <c r="AY218" s="120">
        <f>IF(AY$114&lt;=$B217,AY$24,0)</f>
        <v>0</v>
      </c>
      <c r="AZ218" s="72"/>
      <c r="BA218" s="120">
        <f>IF(BA$114&lt;=$B217,BA$24,0)</f>
        <v>0</v>
      </c>
      <c r="BB218" s="72"/>
      <c r="BC218" s="72"/>
      <c r="BD218" s="72"/>
      <c r="BE218" s="72"/>
      <c r="BF218" s="72"/>
    </row>
    <row r="219" spans="1:258" x14ac:dyDescent="0.3">
      <c r="A219" s="72"/>
      <c r="B219" s="85" t="s">
        <v>2445</v>
      </c>
      <c r="C219" s="72"/>
      <c r="D219" s="72"/>
      <c r="E219" s="121">
        <f>ROUND(E218*E$12,0)</f>
        <v>0</v>
      </c>
      <c r="F219" s="120"/>
      <c r="G219" s="121">
        <f>ROUND(G218*G$12,0)</f>
        <v>0</v>
      </c>
      <c r="I219" s="121">
        <f>ROUND(I218*I$12,0)</f>
        <v>98933</v>
      </c>
      <c r="K219" s="121">
        <f>ROUND(K218*K$12,0)</f>
        <v>186150</v>
      </c>
      <c r="L219" s="120"/>
      <c r="M219" s="121">
        <f>ROUND(M218*M$12,0)</f>
        <v>0</v>
      </c>
      <c r="N219" s="120"/>
      <c r="O219" s="121">
        <f>ROUND(O218*O$12,0)</f>
        <v>0</v>
      </c>
      <c r="P219" s="120"/>
      <c r="Q219" s="121">
        <f>ROUND(Q218*Q$12,0)</f>
        <v>0</v>
      </c>
      <c r="R219" s="120"/>
      <c r="S219" s="121">
        <f>ROUND(S218*S$12,0)</f>
        <v>5686915</v>
      </c>
      <c r="T219" s="120"/>
      <c r="U219" s="121">
        <f>ROUND(U218*U$12,0)</f>
        <v>2477900</v>
      </c>
      <c r="V219" s="120"/>
      <c r="W219" s="121">
        <f>ROUND(W218*W$12,0)</f>
        <v>1215186</v>
      </c>
      <c r="X219" s="120"/>
      <c r="Y219" s="121">
        <f>ROUND(Y218*Y$12,0)</f>
        <v>0</v>
      </c>
      <c r="Z219" s="120"/>
      <c r="AA219" s="121">
        <f>ROUND(AA218*AA$12,0)</f>
        <v>0</v>
      </c>
      <c r="AB219" s="120"/>
      <c r="AC219" s="121">
        <f>ROUND(AC218*AC$12,0)</f>
        <v>0</v>
      </c>
      <c r="AD219" s="120"/>
      <c r="AE219" s="121">
        <f>ROUND(AE218*AE$12,0)</f>
        <v>0</v>
      </c>
      <c r="AF219" s="120"/>
      <c r="AG219" s="121">
        <f>ROUND(AG218*AG$12,0)</f>
        <v>0</v>
      </c>
      <c r="AH219" s="120"/>
      <c r="AI219" s="121">
        <f>ROUND(AI218*AI$12,0)</f>
        <v>0</v>
      </c>
      <c r="AJ219" s="72"/>
      <c r="AK219" s="121">
        <f>ROUND(AK218*AK$12,0)</f>
        <v>0</v>
      </c>
      <c r="AL219" s="72"/>
      <c r="AM219" s="121">
        <f>ROUND(AM218*AM$12,0)</f>
        <v>0</v>
      </c>
      <c r="AN219" s="72"/>
      <c r="AO219" s="121">
        <f>ROUND(AO218*AO$12,0)</f>
        <v>0</v>
      </c>
      <c r="AP219" s="72"/>
      <c r="AQ219" s="121">
        <f>ROUND(AQ218*AQ$12,0)</f>
        <v>0</v>
      </c>
      <c r="AR219" s="72"/>
      <c r="AS219" s="121">
        <f>ROUND(AS218*AS$12,0)</f>
        <v>0</v>
      </c>
      <c r="AT219" s="72"/>
      <c r="AU219" s="121">
        <f>ROUND(AU218*AU$12,0)</f>
        <v>0</v>
      </c>
      <c r="AV219" s="72"/>
      <c r="AW219" s="121">
        <f>ROUND(AW218*AW$12,0)</f>
        <v>0</v>
      </c>
      <c r="AX219" s="72"/>
      <c r="AY219" s="121">
        <f>ROUND(AY218*AY$12,0)</f>
        <v>0</v>
      </c>
      <c r="AZ219" s="72"/>
      <c r="BA219" s="121">
        <f>ROUND(BA218*BA$12,0)</f>
        <v>0</v>
      </c>
      <c r="BB219" s="72"/>
      <c r="BC219" s="72"/>
      <c r="BD219" s="72"/>
      <c r="BE219" s="72"/>
      <c r="BF219" s="72"/>
    </row>
    <row r="220" spans="1:258" s="109" customFormat="1" x14ac:dyDescent="0.3">
      <c r="A220" s="72"/>
      <c r="B220" s="85" t="s">
        <v>2446</v>
      </c>
      <c r="C220" s="72"/>
      <c r="D220" s="72"/>
      <c r="E220" s="120">
        <f>E218-E219</f>
        <v>510665.11</v>
      </c>
      <c r="F220" s="120"/>
      <c r="G220" s="120">
        <f>G218-G219</f>
        <v>2082311.7650000001</v>
      </c>
      <c r="H220" s="74"/>
      <c r="I220" s="120">
        <f>I218-I219</f>
        <v>230844.47000000003</v>
      </c>
      <c r="J220" s="74"/>
      <c r="K220" s="120">
        <f>K218-K219</f>
        <v>434351.30999999971</v>
      </c>
      <c r="L220" s="120"/>
      <c r="M220" s="120">
        <f>M218-M219</f>
        <v>14920259.805000002</v>
      </c>
      <c r="N220" s="120"/>
      <c r="O220" s="120">
        <f>O218-O219</f>
        <v>9988375.7000000011</v>
      </c>
      <c r="P220" s="120"/>
      <c r="Q220" s="120">
        <f>Q218-Q219</f>
        <v>214879808.19000003</v>
      </c>
      <c r="R220" s="120"/>
      <c r="S220" s="120">
        <f>S218-S219</f>
        <v>5686914.7600000016</v>
      </c>
      <c r="T220" s="120"/>
      <c r="U220" s="120">
        <f>U218-U219</f>
        <v>2477899.3949999996</v>
      </c>
      <c r="V220" s="120"/>
      <c r="W220" s="120">
        <f>W218-W219</f>
        <v>1215186.75</v>
      </c>
      <c r="X220" s="120"/>
      <c r="Y220" s="120">
        <f>Y218-Y219</f>
        <v>0</v>
      </c>
      <c r="Z220" s="120"/>
      <c r="AA220" s="120">
        <f>AA218-AA219</f>
        <v>0</v>
      </c>
      <c r="AB220" s="120"/>
      <c r="AC220" s="120">
        <f>AC218-AC219</f>
        <v>0</v>
      </c>
      <c r="AD220" s="120"/>
      <c r="AE220" s="120">
        <f>AE218-AE219</f>
        <v>0</v>
      </c>
      <c r="AF220" s="120"/>
      <c r="AG220" s="120">
        <f>AG218-AG219</f>
        <v>0</v>
      </c>
      <c r="AH220" s="120"/>
      <c r="AI220" s="120">
        <f>AI218-AI219</f>
        <v>0</v>
      </c>
      <c r="AJ220" s="72"/>
      <c r="AK220" s="120">
        <f>AK218-AK219</f>
        <v>0</v>
      </c>
      <c r="AL220" s="72"/>
      <c r="AM220" s="120">
        <f>AM218-AM219</f>
        <v>0</v>
      </c>
      <c r="AN220" s="72"/>
      <c r="AO220" s="120">
        <f>AO218-AO219</f>
        <v>0</v>
      </c>
      <c r="AP220" s="72"/>
      <c r="AQ220" s="120">
        <f>AQ218-AQ219</f>
        <v>0</v>
      </c>
      <c r="AR220" s="72"/>
      <c r="AS220" s="120">
        <f>AS218-AS219</f>
        <v>0</v>
      </c>
      <c r="AT220" s="72"/>
      <c r="AU220" s="120">
        <f>AU218-AU219</f>
        <v>0</v>
      </c>
      <c r="AV220" s="72"/>
      <c r="AW220" s="120">
        <f>AW218-AW219</f>
        <v>0</v>
      </c>
      <c r="AX220" s="72"/>
      <c r="AY220" s="120">
        <f>AY218-AY219</f>
        <v>0</v>
      </c>
      <c r="AZ220" s="72"/>
      <c r="BA220" s="120">
        <f>BA218-BA219</f>
        <v>0</v>
      </c>
      <c r="BB220" s="72"/>
      <c r="BC220" s="72"/>
      <c r="BD220" s="72"/>
      <c r="BE220" s="72"/>
      <c r="BF220" s="72"/>
      <c r="BG220" s="74"/>
      <c r="BH220" s="74"/>
      <c r="BI220" s="74"/>
      <c r="BJ220" s="72"/>
      <c r="BK220" s="72"/>
      <c r="BL220" s="72"/>
      <c r="BM220" s="72"/>
      <c r="BN220" s="72"/>
      <c r="BO220" s="72"/>
      <c r="BP220" s="72"/>
      <c r="BQ220" s="72"/>
      <c r="BR220" s="72"/>
      <c r="BS220" s="72"/>
      <c r="BT220" s="72"/>
      <c r="BU220" s="72"/>
      <c r="BV220" s="72"/>
      <c r="BW220" s="72"/>
      <c r="BX220" s="72"/>
      <c r="BY220" s="72"/>
      <c r="BZ220" s="72"/>
      <c r="CA220" s="72"/>
      <c r="CB220" s="72"/>
      <c r="CC220" s="72"/>
      <c r="CD220" s="72"/>
      <c r="CE220" s="72"/>
      <c r="CF220" s="72"/>
      <c r="CG220" s="72"/>
      <c r="CH220" s="72"/>
      <c r="CI220" s="72"/>
      <c r="CJ220" s="72"/>
      <c r="CK220" s="72"/>
      <c r="CL220" s="72"/>
      <c r="CM220" s="72"/>
      <c r="CN220" s="72"/>
      <c r="CO220" s="72"/>
      <c r="CP220" s="72"/>
      <c r="CQ220" s="72"/>
      <c r="CR220" s="72"/>
      <c r="CS220" s="72"/>
      <c r="CT220" s="72"/>
      <c r="CU220" s="72"/>
      <c r="CV220" s="72"/>
      <c r="CW220" s="72"/>
      <c r="CX220" s="72"/>
      <c r="CY220" s="72"/>
      <c r="CZ220" s="72"/>
      <c r="DA220" s="72"/>
      <c r="DB220" s="72"/>
      <c r="DC220" s="72"/>
      <c r="DD220" s="72"/>
      <c r="DE220" s="72"/>
      <c r="DF220" s="72"/>
      <c r="DG220" s="72"/>
      <c r="DH220" s="72"/>
      <c r="DI220" s="72"/>
      <c r="DJ220" s="72"/>
      <c r="DK220" s="72"/>
      <c r="DL220" s="72"/>
      <c r="DM220" s="72"/>
      <c r="DN220" s="72"/>
      <c r="DO220" s="72"/>
      <c r="DP220" s="72"/>
      <c r="DQ220" s="72"/>
      <c r="DR220" s="72"/>
      <c r="DS220" s="72"/>
      <c r="DT220" s="72"/>
      <c r="DU220" s="72"/>
      <c r="DV220" s="72"/>
      <c r="DW220" s="72"/>
      <c r="DX220" s="72"/>
      <c r="DY220" s="72"/>
      <c r="DZ220" s="72"/>
      <c r="EA220" s="72"/>
      <c r="EB220" s="72"/>
      <c r="EC220" s="72"/>
      <c r="ED220" s="72"/>
      <c r="EE220" s="72"/>
      <c r="EF220" s="72"/>
      <c r="EG220" s="72"/>
      <c r="EH220" s="72"/>
      <c r="EI220" s="72"/>
      <c r="EJ220" s="72"/>
      <c r="EK220" s="72"/>
      <c r="EL220" s="72"/>
      <c r="EM220" s="72"/>
      <c r="EN220" s="72"/>
      <c r="EO220" s="72"/>
      <c r="EP220" s="72"/>
      <c r="EQ220" s="72"/>
      <c r="ER220" s="72"/>
      <c r="ES220" s="72"/>
      <c r="ET220" s="72"/>
      <c r="EU220" s="72"/>
      <c r="EV220" s="72"/>
      <c r="EW220" s="72"/>
      <c r="EX220" s="72"/>
      <c r="EY220" s="72"/>
      <c r="EZ220" s="72"/>
      <c r="FA220" s="72"/>
      <c r="FB220" s="72"/>
      <c r="FC220" s="72"/>
      <c r="FD220" s="72"/>
      <c r="FE220" s="72"/>
      <c r="FF220" s="72"/>
      <c r="FG220" s="72"/>
      <c r="FH220" s="72"/>
      <c r="FI220" s="72"/>
      <c r="FJ220" s="72"/>
      <c r="FK220" s="72"/>
      <c r="FL220" s="72"/>
      <c r="FM220" s="72"/>
      <c r="FN220" s="72"/>
      <c r="FO220" s="72"/>
      <c r="FP220" s="72"/>
      <c r="FQ220" s="72"/>
      <c r="FR220" s="72"/>
      <c r="FS220" s="72"/>
      <c r="FT220" s="72"/>
      <c r="FU220" s="72"/>
      <c r="FV220" s="72"/>
      <c r="FW220" s="72"/>
      <c r="FX220" s="72"/>
      <c r="FY220" s="72"/>
      <c r="FZ220" s="72"/>
      <c r="GA220" s="72"/>
      <c r="GB220" s="72"/>
      <c r="GC220" s="72"/>
      <c r="GD220" s="72"/>
      <c r="GE220" s="72"/>
      <c r="GF220" s="72"/>
      <c r="GG220" s="72"/>
      <c r="GH220" s="72"/>
      <c r="GI220" s="72"/>
      <c r="GJ220" s="72"/>
      <c r="GK220" s="72"/>
      <c r="GL220" s="72"/>
      <c r="GM220" s="72"/>
      <c r="GN220" s="72"/>
      <c r="GO220" s="72"/>
      <c r="GP220" s="72"/>
      <c r="GQ220" s="72"/>
      <c r="GR220" s="72"/>
      <c r="GS220" s="72"/>
      <c r="GT220" s="72"/>
      <c r="GU220" s="72"/>
      <c r="GV220" s="72"/>
      <c r="GW220" s="72"/>
      <c r="GX220" s="72"/>
      <c r="GY220" s="72"/>
      <c r="GZ220" s="72"/>
      <c r="HA220" s="72"/>
      <c r="HB220" s="72"/>
      <c r="HC220" s="72"/>
      <c r="HD220" s="72"/>
      <c r="HE220" s="72"/>
      <c r="HF220" s="72"/>
      <c r="HG220" s="72"/>
      <c r="HH220" s="72"/>
      <c r="HI220" s="72"/>
      <c r="HJ220" s="72"/>
      <c r="HK220" s="72"/>
      <c r="HL220" s="72"/>
      <c r="HM220" s="72"/>
      <c r="HN220" s="72"/>
      <c r="HO220" s="72"/>
      <c r="HP220" s="72"/>
      <c r="HQ220" s="72"/>
      <c r="HR220" s="72"/>
      <c r="HS220" s="72"/>
      <c r="HT220" s="72"/>
      <c r="HU220" s="72"/>
      <c r="HV220" s="72"/>
      <c r="HW220" s="72"/>
      <c r="HX220" s="72"/>
      <c r="HY220" s="72"/>
      <c r="HZ220" s="72"/>
      <c r="IA220" s="72"/>
      <c r="IB220" s="72"/>
      <c r="IC220" s="72"/>
      <c r="ID220" s="72"/>
      <c r="IE220" s="72"/>
      <c r="IF220" s="72"/>
      <c r="IG220" s="72"/>
      <c r="IH220" s="72"/>
      <c r="II220" s="72"/>
      <c r="IJ220" s="72"/>
      <c r="IK220" s="72"/>
      <c r="IL220" s="72"/>
      <c r="IM220" s="72"/>
      <c r="IN220" s="72"/>
      <c r="IO220" s="72"/>
      <c r="IP220" s="72"/>
      <c r="IQ220" s="72"/>
      <c r="IR220" s="72"/>
      <c r="IS220" s="72"/>
      <c r="IT220" s="72"/>
      <c r="IU220" s="72"/>
      <c r="IV220" s="72"/>
      <c r="IW220" s="72"/>
      <c r="IX220" s="72"/>
    </row>
    <row r="221" spans="1:258" x14ac:dyDescent="0.3">
      <c r="A221" s="109"/>
      <c r="B221" s="122" t="s">
        <v>2447</v>
      </c>
      <c r="C221" s="109"/>
      <c r="D221" s="109"/>
      <c r="E221" s="123">
        <f>IF($B217-E$8&lt;0,0,LOOKUP($B217-(E$8-1),$C$396:$C$417,$E$396:$E$417))</f>
        <v>4.4609999999999997E-2</v>
      </c>
      <c r="F221" s="109"/>
      <c r="G221" s="123">
        <f>IF($B217-G$8&lt;0,0,LOOKUP($B217-(G$8-1),$C$396:$C$417,$E$396:$E$417))</f>
        <v>4.462E-2</v>
      </c>
      <c r="H221" s="124"/>
      <c r="I221" s="123">
        <f>IF($B217-I$8&lt;0,0,LOOKUP($B217-(I$8-1),$C$396:$C$417,$E$396:$E$417))</f>
        <v>4.5220000000000003E-2</v>
      </c>
      <c r="J221" s="124"/>
      <c r="K221" s="123">
        <f>IF($B217-K$8&lt;0,0,LOOKUP($B217-(K$8-1),$C$396:$C$417,$E$396:$E$417))</f>
        <v>4.888E-2</v>
      </c>
      <c r="L221" s="124"/>
      <c r="M221" s="123">
        <f>IF($B217-M$8&lt;0,0,LOOKUP($B217-(M$8-1),$C$396:$C$417,$E$396:$E$417))</f>
        <v>5.2850000000000001E-2</v>
      </c>
      <c r="N221" s="109"/>
      <c r="O221" s="123">
        <f>IF($B217-O$8&lt;0,0,LOOKUP($B217-(O$8-1),$C$396:$C$417,$E$396:$E$417))</f>
        <v>5.713E-2</v>
      </c>
      <c r="P221" s="124"/>
      <c r="Q221" s="123">
        <f>IF($B217-Q$8&lt;0,0,LOOKUP($B217-(Q$8-1),$C$396:$C$417,$E$396:$E$417))</f>
        <v>6.1769999999999999E-2</v>
      </c>
      <c r="R221" s="124"/>
      <c r="S221" s="123">
        <f>IF($B217-S$8&lt;0,0,LOOKUP($B217-(S$8-1),$C$396:$C$417,$E$396:$E$417))</f>
        <v>6.6769999999999996E-2</v>
      </c>
      <c r="T221" s="124"/>
      <c r="U221" s="123">
        <f>IF($B217-U$8&lt;0,0,LOOKUP($B217-(U$8-1),$C$396:$C$417,$E$396:$E$417))</f>
        <v>7.2190000000000004E-2</v>
      </c>
      <c r="V221" s="124"/>
      <c r="W221" s="123">
        <f>IF($B217-W$8&lt;0,0,LOOKUP($B217-(W$8-1),$C$396:$C$417,$E$396:$E$417))</f>
        <v>3.7499999999999999E-2</v>
      </c>
      <c r="X221" s="109"/>
      <c r="Y221" s="123">
        <f>IF($B217-Y$8&lt;0,0,LOOKUP($B217-(Y$8-1),$C$396:$C$417,$E$396:$E$417))</f>
        <v>0</v>
      </c>
      <c r="Z221" s="124"/>
      <c r="AA221" s="123">
        <f>IF($B217-AA$8&lt;0,0,LOOKUP($B217-(AA$8-1),$C$396:$C$417,$E$396:$E$417))</f>
        <v>0</v>
      </c>
      <c r="AB221" s="124"/>
      <c r="AC221" s="123">
        <f>IF($B217-AC$8&lt;0,0,LOOKUP($B217-(AC$8-1),$C$396:$C$417,$E$396:$E$417))</f>
        <v>0</v>
      </c>
      <c r="AD221" s="124"/>
      <c r="AE221" s="123">
        <f>IF($B217-AE$8&lt;0,0,LOOKUP($B217-(AE$8-1),$C$396:$C$417,$E$396:$E$417))</f>
        <v>0</v>
      </c>
      <c r="AF221" s="124"/>
      <c r="AG221" s="123">
        <f>IF($B217-AG$8&lt;0,0,LOOKUP($B217-(AG$8-1),$C$396:$C$417,$E$396:$E$417))</f>
        <v>0</v>
      </c>
      <c r="AH221" s="109"/>
      <c r="AI221" s="123">
        <f>IF($B217-AI$8&lt;0,0,LOOKUP($B217-(AI$8-1),$C$396:$C$417,$E$396:$E$417))</f>
        <v>0</v>
      </c>
      <c r="AJ221" s="109"/>
      <c r="AK221" s="123">
        <f>IF($B217-AK$8&lt;0,0,LOOKUP($B217-(AK$8-1),$C$396:$C$417,$E$396:$E$417))</f>
        <v>0</v>
      </c>
      <c r="AL221" s="109"/>
      <c r="AM221" s="123">
        <f>IF($B217-AM$8&lt;0,0,LOOKUP($B217-(AM$8-1),$C$396:$C$417,$E$396:$E$417))</f>
        <v>0</v>
      </c>
      <c r="AN221" s="109"/>
      <c r="AO221" s="123">
        <f>IF($B217-AO$8&lt;0,0,LOOKUP($B217-(AO$8-1),$C$396:$C$417,$E$396:$E$417))</f>
        <v>0</v>
      </c>
      <c r="AP221" s="109"/>
      <c r="AQ221" s="123">
        <f>IF($B217-AQ$8&lt;0,0,LOOKUP($B217-(AQ$8-1),$C$396:$C$417,$E$396:$E$417))</f>
        <v>0</v>
      </c>
      <c r="AR221" s="109"/>
      <c r="AS221" s="123">
        <f>IF($B217-AS$8&lt;0,0,LOOKUP($B217-(AS$8-1),$C$396:$C$417,$E$396:$E$417))</f>
        <v>0</v>
      </c>
      <c r="AT221" s="109"/>
      <c r="AU221" s="123">
        <f>IF($B217-AU$8&lt;0,0,LOOKUP($B217-(AU$8-1),$C$396:$C$417,$E$396:$E$417))</f>
        <v>0</v>
      </c>
      <c r="AV221" s="109"/>
      <c r="AW221" s="123">
        <f>IF($B217-AW$8&lt;0,0,LOOKUP($B217-(AW$8-1),$C$396:$C$417,$E$396:$E$417))</f>
        <v>0</v>
      </c>
      <c r="AX221" s="109"/>
      <c r="AY221" s="123">
        <f>IF($B217-AY$8&lt;0,0,LOOKUP($B217-(AY$8-1),$C$396:$C$417,$E$396:$E$417))</f>
        <v>0</v>
      </c>
      <c r="AZ221" s="109"/>
      <c r="BA221" s="123">
        <f>IF($B217-BA$8&lt;0,0,LOOKUP($B217-(BA$8-1),$C$396:$C$417,$E$396:$E$417))</f>
        <v>0</v>
      </c>
      <c r="BB221" s="109"/>
      <c r="BC221" s="109"/>
      <c r="BD221" s="109"/>
      <c r="BE221" s="109"/>
      <c r="BF221" s="109"/>
      <c r="BG221" s="124"/>
      <c r="BH221" s="124"/>
      <c r="BI221" s="124"/>
      <c r="BJ221" s="109"/>
      <c r="BK221" s="109"/>
      <c r="BL221" s="109"/>
      <c r="BM221" s="109"/>
      <c r="BN221" s="109"/>
      <c r="BO221" s="109"/>
      <c r="BP221" s="109"/>
      <c r="BQ221" s="109"/>
      <c r="BR221" s="109"/>
      <c r="BS221" s="109"/>
      <c r="BT221" s="109"/>
      <c r="BU221" s="109"/>
      <c r="BV221" s="109"/>
      <c r="BW221" s="109"/>
      <c r="BX221" s="109"/>
      <c r="BY221" s="109"/>
      <c r="BZ221" s="109"/>
      <c r="CA221" s="109"/>
      <c r="CB221" s="109"/>
      <c r="CC221" s="109"/>
      <c r="CD221" s="109"/>
      <c r="CE221" s="109"/>
      <c r="CF221" s="109"/>
      <c r="CG221" s="109"/>
      <c r="CH221" s="109"/>
      <c r="CI221" s="109"/>
      <c r="CJ221" s="109"/>
      <c r="CK221" s="109"/>
      <c r="CL221" s="109"/>
      <c r="CM221" s="109"/>
      <c r="CN221" s="109"/>
      <c r="CO221" s="109"/>
      <c r="CP221" s="109"/>
      <c r="CQ221" s="109"/>
      <c r="CR221" s="109"/>
      <c r="CS221" s="109"/>
      <c r="CT221" s="109"/>
      <c r="CU221" s="109"/>
      <c r="CV221" s="109"/>
      <c r="CW221" s="109"/>
      <c r="CX221" s="109"/>
      <c r="CY221" s="109"/>
      <c r="CZ221" s="109"/>
      <c r="DA221" s="109"/>
      <c r="DB221" s="109"/>
      <c r="DC221" s="109"/>
      <c r="DD221" s="109"/>
      <c r="DE221" s="109"/>
      <c r="DF221" s="109"/>
      <c r="DG221" s="109"/>
      <c r="DH221" s="109"/>
      <c r="DI221" s="109"/>
      <c r="DJ221" s="109"/>
      <c r="DK221" s="109"/>
      <c r="DL221" s="109"/>
      <c r="DM221" s="109"/>
      <c r="DN221" s="109"/>
      <c r="DO221" s="109"/>
      <c r="DP221" s="109"/>
      <c r="DQ221" s="109"/>
      <c r="DR221" s="109"/>
      <c r="DS221" s="109"/>
      <c r="DT221" s="109"/>
      <c r="DU221" s="109"/>
      <c r="DV221" s="109"/>
      <c r="DW221" s="109"/>
      <c r="DX221" s="109"/>
      <c r="DY221" s="109"/>
      <c r="DZ221" s="109"/>
      <c r="EA221" s="109"/>
      <c r="EB221" s="109"/>
      <c r="EC221" s="109"/>
      <c r="ED221" s="109"/>
      <c r="EE221" s="109"/>
      <c r="EF221" s="109"/>
      <c r="EG221" s="109"/>
      <c r="EH221" s="109"/>
      <c r="EI221" s="109"/>
      <c r="EJ221" s="109"/>
      <c r="EK221" s="109"/>
      <c r="EL221" s="109"/>
      <c r="EM221" s="109"/>
      <c r="EN221" s="109"/>
      <c r="EO221" s="109"/>
      <c r="EP221" s="109"/>
      <c r="EQ221" s="109"/>
      <c r="ER221" s="109"/>
      <c r="ES221" s="109"/>
      <c r="ET221" s="109"/>
      <c r="EU221" s="109"/>
      <c r="EV221" s="109"/>
      <c r="EW221" s="109"/>
      <c r="EX221" s="109"/>
      <c r="EY221" s="109"/>
      <c r="EZ221" s="109"/>
      <c r="FA221" s="109"/>
      <c r="FB221" s="109"/>
      <c r="FC221" s="109"/>
      <c r="FD221" s="109"/>
      <c r="FE221" s="109"/>
      <c r="FF221" s="109"/>
      <c r="FG221" s="109"/>
      <c r="FH221" s="109"/>
      <c r="FI221" s="109"/>
      <c r="FJ221" s="109"/>
      <c r="FK221" s="109"/>
      <c r="FL221" s="109"/>
      <c r="FM221" s="109"/>
      <c r="FN221" s="109"/>
      <c r="FO221" s="109"/>
      <c r="FP221" s="109"/>
      <c r="FQ221" s="109"/>
      <c r="FR221" s="109"/>
      <c r="FS221" s="109"/>
      <c r="FT221" s="109"/>
      <c r="FU221" s="109"/>
      <c r="FV221" s="109"/>
      <c r="FW221" s="109"/>
      <c r="FX221" s="109"/>
      <c r="FY221" s="109"/>
      <c r="FZ221" s="109"/>
      <c r="GA221" s="109"/>
      <c r="GB221" s="109"/>
      <c r="GC221" s="109"/>
      <c r="GD221" s="109"/>
      <c r="GE221" s="109"/>
      <c r="GF221" s="109"/>
      <c r="GG221" s="109"/>
      <c r="GH221" s="109"/>
      <c r="GI221" s="109"/>
      <c r="GJ221" s="109"/>
      <c r="GK221" s="109"/>
      <c r="GL221" s="109"/>
      <c r="GM221" s="109"/>
      <c r="GN221" s="109"/>
      <c r="GO221" s="109"/>
      <c r="GP221" s="109"/>
      <c r="GQ221" s="109"/>
      <c r="GR221" s="109"/>
      <c r="GS221" s="109"/>
      <c r="GT221" s="109"/>
      <c r="GU221" s="109"/>
      <c r="GV221" s="109"/>
      <c r="GW221" s="109"/>
      <c r="GX221" s="109"/>
      <c r="GY221" s="109"/>
      <c r="GZ221" s="109"/>
      <c r="HA221" s="109"/>
      <c r="HB221" s="109"/>
      <c r="HC221" s="109"/>
      <c r="HD221" s="109"/>
      <c r="HE221" s="109"/>
      <c r="HF221" s="109"/>
      <c r="HG221" s="109"/>
      <c r="HH221" s="109"/>
      <c r="HI221" s="109"/>
      <c r="HJ221" s="109"/>
      <c r="HK221" s="109"/>
      <c r="HL221" s="109"/>
      <c r="HM221" s="109"/>
      <c r="HN221" s="109"/>
      <c r="HO221" s="109"/>
      <c r="HP221" s="109"/>
      <c r="HQ221" s="109"/>
      <c r="HR221" s="109"/>
      <c r="HS221" s="109"/>
      <c r="HT221" s="109"/>
      <c r="HU221" s="109"/>
      <c r="HV221" s="109"/>
      <c r="HW221" s="109"/>
      <c r="HX221" s="109"/>
      <c r="HY221" s="109"/>
      <c r="HZ221" s="109"/>
      <c r="IA221" s="109"/>
      <c r="IB221" s="109"/>
      <c r="IC221" s="109"/>
      <c r="ID221" s="109"/>
      <c r="IE221" s="109"/>
      <c r="IF221" s="109"/>
      <c r="IG221" s="109"/>
      <c r="IH221" s="109"/>
      <c r="II221" s="109"/>
      <c r="IJ221" s="109"/>
      <c r="IK221" s="109"/>
      <c r="IL221" s="109"/>
      <c r="IM221" s="109"/>
      <c r="IN221" s="109"/>
      <c r="IO221" s="109"/>
      <c r="IP221" s="109"/>
      <c r="IQ221" s="109"/>
      <c r="IR221" s="109"/>
      <c r="IS221" s="109"/>
      <c r="IT221" s="109"/>
      <c r="IU221" s="109"/>
      <c r="IV221" s="109"/>
      <c r="IW221" s="109"/>
      <c r="IX221" s="109"/>
    </row>
    <row r="222" spans="1:258" x14ac:dyDescent="0.3">
      <c r="A222" s="72"/>
      <c r="B222" s="72"/>
      <c r="C222" s="72"/>
      <c r="D222" s="72"/>
      <c r="E222" s="125"/>
      <c r="F222" s="120"/>
      <c r="G222" s="125"/>
      <c r="I222" s="125"/>
      <c r="K222" s="125"/>
      <c r="L222" s="120"/>
      <c r="M222" s="125"/>
      <c r="N222" s="120"/>
      <c r="O222" s="125"/>
      <c r="P222" s="120"/>
      <c r="Q222" s="125"/>
      <c r="R222" s="120"/>
      <c r="S222" s="125"/>
      <c r="T222" s="120"/>
      <c r="U222" s="125"/>
      <c r="V222" s="120"/>
      <c r="W222" s="125"/>
      <c r="X222" s="120"/>
      <c r="Y222" s="125"/>
      <c r="Z222" s="120"/>
      <c r="AA222" s="125"/>
      <c r="AB222" s="120"/>
      <c r="AC222" s="125"/>
      <c r="AD222" s="120"/>
      <c r="AE222" s="125"/>
      <c r="AF222" s="120"/>
      <c r="AG222" s="125"/>
      <c r="AH222" s="120"/>
      <c r="AI222" s="125"/>
      <c r="AJ222" s="72"/>
      <c r="AK222" s="125"/>
      <c r="AL222" s="72"/>
      <c r="AM222" s="125"/>
      <c r="AN222" s="72"/>
      <c r="AO222" s="125"/>
      <c r="AP222" s="72"/>
      <c r="AQ222" s="125"/>
      <c r="AR222" s="72"/>
      <c r="AS222" s="125"/>
      <c r="AT222" s="72"/>
      <c r="AU222" s="125"/>
      <c r="AV222" s="72"/>
      <c r="AW222" s="125"/>
      <c r="AX222" s="72"/>
      <c r="AY222" s="125"/>
      <c r="AZ222" s="72"/>
      <c r="BA222" s="125"/>
      <c r="BB222" s="72"/>
      <c r="BC222" s="72"/>
      <c r="BD222" s="72"/>
      <c r="BE222" s="72"/>
      <c r="BF222" s="72"/>
    </row>
    <row r="223" spans="1:258" x14ac:dyDescent="0.3">
      <c r="A223" s="72"/>
      <c r="B223" s="85" t="s">
        <v>2448</v>
      </c>
      <c r="C223" s="72"/>
      <c r="D223" s="72"/>
      <c r="E223" s="120">
        <f>ROUND((E218-E219)*E221,0)</f>
        <v>22781</v>
      </c>
      <c r="F223" s="120"/>
      <c r="G223" s="120">
        <f>ROUND((G218-G219)*G221,0)</f>
        <v>92913</v>
      </c>
      <c r="I223" s="120">
        <f>ROUND((I218-I219)*I221,0)</f>
        <v>10439</v>
      </c>
      <c r="K223" s="120">
        <f>ROUND((K218-K219)*K221,0)</f>
        <v>21231</v>
      </c>
      <c r="L223" s="120"/>
      <c r="M223" s="120">
        <f>ROUND((M218-M219)*M221,0)</f>
        <v>788536</v>
      </c>
      <c r="N223" s="120"/>
      <c r="O223" s="120">
        <f>ROUND((O218-O219)*O221,0)</f>
        <v>570636</v>
      </c>
      <c r="P223" s="120"/>
      <c r="Q223" s="120">
        <f>ROUND((Q218-Q219)*Q221,0)</f>
        <v>13273126</v>
      </c>
      <c r="R223" s="120"/>
      <c r="S223" s="120">
        <f>ROUND((S218-S219)*S221,0)</f>
        <v>379715</v>
      </c>
      <c r="T223" s="120"/>
      <c r="U223" s="120">
        <f>ROUND((U218-U219)*U221,0)</f>
        <v>178880</v>
      </c>
      <c r="V223" s="120"/>
      <c r="W223" s="120">
        <f>ROUND((W218-W219)*W221,0)</f>
        <v>45570</v>
      </c>
      <c r="X223" s="120"/>
      <c r="Y223" s="120">
        <f>ROUND((Y218-Y219)*Y221,0)</f>
        <v>0</v>
      </c>
      <c r="Z223" s="120"/>
      <c r="AA223" s="120">
        <f>ROUND((AA218-AA219)*AA221,0)</f>
        <v>0</v>
      </c>
      <c r="AB223" s="120"/>
      <c r="AC223" s="120">
        <f>ROUND((AC218-AC219)*AC221,0)</f>
        <v>0</v>
      </c>
      <c r="AD223" s="120"/>
      <c r="AE223" s="120">
        <f>ROUND((AE218-AE219)*AE221,0)</f>
        <v>0</v>
      </c>
      <c r="AF223" s="120"/>
      <c r="AG223" s="120">
        <f>ROUND((AG218-AG219)*AG221,0)</f>
        <v>0</v>
      </c>
      <c r="AH223" s="120"/>
      <c r="AI223" s="120">
        <f>ROUND((AI218-AI219)*AI221,0)</f>
        <v>0</v>
      </c>
      <c r="AJ223" s="72"/>
      <c r="AK223" s="120">
        <f>ROUND((AK218-AK219)*AK221,0)</f>
        <v>0</v>
      </c>
      <c r="AL223" s="72"/>
      <c r="AM223" s="120">
        <f>ROUND((AM218-AM219)*AM221,0)</f>
        <v>0</v>
      </c>
      <c r="AN223" s="72"/>
      <c r="AO223" s="120">
        <f>ROUND((AO218-AO219)*AO221,0)</f>
        <v>0</v>
      </c>
      <c r="AP223" s="72"/>
      <c r="AQ223" s="120">
        <f>ROUND((AQ218-AQ219)*AQ221,0)</f>
        <v>0</v>
      </c>
      <c r="AR223" s="72"/>
      <c r="AS223" s="120">
        <f>ROUND((AS218-AS219)*AS221,0)</f>
        <v>0</v>
      </c>
      <c r="AT223" s="72"/>
      <c r="AU223" s="120">
        <f>ROUND((AU218-AU219)*AU221,0)</f>
        <v>0</v>
      </c>
      <c r="AV223" s="72"/>
      <c r="AW223" s="120">
        <f>ROUND((AW218-AW219)*AW221,0)</f>
        <v>0</v>
      </c>
      <c r="AX223" s="72"/>
      <c r="AY223" s="120">
        <f>ROUND((AY218-AY219)*AY221,0)</f>
        <v>0</v>
      </c>
      <c r="AZ223" s="72"/>
      <c r="BA223" s="120">
        <f>ROUND((BA218-BA219)*BA221,0)</f>
        <v>0</v>
      </c>
      <c r="BB223" s="72"/>
      <c r="BC223" s="72"/>
      <c r="BD223" s="72"/>
      <c r="BE223" s="72"/>
      <c r="BF223" s="72"/>
    </row>
    <row r="224" spans="1:258" x14ac:dyDescent="0.3">
      <c r="A224" s="72"/>
      <c r="B224" s="85" t="s">
        <v>2449</v>
      </c>
      <c r="C224" s="72"/>
      <c r="D224" s="72"/>
      <c r="E224" s="74">
        <f>IF(E$114=$B217,E219,0)</f>
        <v>0</v>
      </c>
      <c r="F224" s="120"/>
      <c r="G224" s="74">
        <f>IF(G$114=$B217,G219,0)</f>
        <v>0</v>
      </c>
      <c r="I224" s="74">
        <f>IF(I$114=$B217,I219,0)</f>
        <v>0</v>
      </c>
      <c r="K224" s="74">
        <f>IF(K$114=$B217,K219,0)</f>
        <v>0</v>
      </c>
      <c r="L224" s="120"/>
      <c r="M224" s="74">
        <f>IF(M$114=$B217,M219,0)</f>
        <v>0</v>
      </c>
      <c r="N224" s="120"/>
      <c r="O224" s="74">
        <f>IF(O$114=$B217,O219,0)</f>
        <v>0</v>
      </c>
      <c r="P224" s="120"/>
      <c r="Q224" s="74">
        <f>IF(Q$114=$B217,Q219,0)</f>
        <v>0</v>
      </c>
      <c r="R224" s="120"/>
      <c r="S224" s="74">
        <f>IF(S$114=$B217,S219,0)</f>
        <v>0</v>
      </c>
      <c r="T224" s="120"/>
      <c r="U224" s="74">
        <f>IF(U$114=$B217,U219,0)</f>
        <v>0</v>
      </c>
      <c r="V224" s="120"/>
      <c r="W224" s="74">
        <f>IF(W$114=$B217,W219,0)</f>
        <v>1215186</v>
      </c>
      <c r="X224" s="120"/>
      <c r="Y224" s="74">
        <f>IF(Y$114=$B217,Y219,0)</f>
        <v>0</v>
      </c>
      <c r="Z224" s="120"/>
      <c r="AA224" s="74">
        <f>IF(AA$114=$B217,AA219,0)</f>
        <v>0</v>
      </c>
      <c r="AB224" s="120"/>
      <c r="AC224" s="74">
        <f>IF(AC$114=$B217,AC219,0)</f>
        <v>0</v>
      </c>
      <c r="AD224" s="120"/>
      <c r="AE224" s="74">
        <f>IF(AE$114=$B217,AE219,0)</f>
        <v>0</v>
      </c>
      <c r="AF224" s="120"/>
      <c r="AG224" s="74">
        <f>IF(AG$114=$B217,AG219,0)</f>
        <v>0</v>
      </c>
      <c r="AH224" s="120"/>
      <c r="AI224" s="74">
        <f>IF(AI$114=$B217,AI219,0)</f>
        <v>0</v>
      </c>
      <c r="AJ224" s="72"/>
      <c r="AK224" s="74">
        <f>IF(AK$114=$B217,AK219,0)</f>
        <v>0</v>
      </c>
      <c r="AL224" s="72"/>
      <c r="AM224" s="74">
        <f>IF(AM$114=$B217,AM219,0)</f>
        <v>0</v>
      </c>
      <c r="AN224" s="72"/>
      <c r="AO224" s="74">
        <f>IF(AO$114=$B217,AO219,0)</f>
        <v>0</v>
      </c>
      <c r="AP224" s="72"/>
      <c r="AQ224" s="74">
        <f>IF(AQ$114=$B217,AQ219,0)</f>
        <v>0</v>
      </c>
      <c r="AR224" s="72"/>
      <c r="AS224" s="74">
        <f>IF(AS$114=$B217,AS219,0)</f>
        <v>0</v>
      </c>
      <c r="AT224" s="72"/>
      <c r="AU224" s="74">
        <f>IF(AU$114=$B217,AU219,0)</f>
        <v>0</v>
      </c>
      <c r="AV224" s="72"/>
      <c r="AW224" s="74">
        <f>IF(AW$114=$B217,AW219,0)</f>
        <v>0</v>
      </c>
      <c r="AX224" s="72"/>
      <c r="AY224" s="74">
        <f>IF(AY$114=$B217,AY219,0)</f>
        <v>0</v>
      </c>
      <c r="AZ224" s="72"/>
      <c r="BA224" s="74">
        <f>IF(BA$114=$B217,BA219,0)</f>
        <v>0</v>
      </c>
      <c r="BB224" s="72"/>
      <c r="BC224" s="72"/>
      <c r="BD224" s="72"/>
      <c r="BE224" s="72"/>
      <c r="BF224" s="72"/>
    </row>
    <row r="225" spans="1:258" ht="13.5" thickBot="1" x14ac:dyDescent="0.35">
      <c r="A225" s="72"/>
      <c r="B225" s="85" t="str">
        <f>"Total Tax Depreciation  -  "&amp;B217</f>
        <v>Total Tax Depreciation  -  2010</v>
      </c>
      <c r="C225" s="72"/>
      <c r="D225" s="72"/>
      <c r="E225" s="126">
        <f>E223+E224</f>
        <v>22781</v>
      </c>
      <c r="F225" s="120"/>
      <c r="G225" s="126">
        <f>G223+G224</f>
        <v>92913</v>
      </c>
      <c r="I225" s="126">
        <f>I223+I224</f>
        <v>10439</v>
      </c>
      <c r="K225" s="126">
        <f>K223+K224</f>
        <v>21231</v>
      </c>
      <c r="L225" s="120"/>
      <c r="M225" s="126">
        <f>M223+M224</f>
        <v>788536</v>
      </c>
      <c r="N225" s="120"/>
      <c r="O225" s="126">
        <f>O223+O224</f>
        <v>570636</v>
      </c>
      <c r="P225" s="120"/>
      <c r="Q225" s="126">
        <f>Q223+Q224</f>
        <v>13273126</v>
      </c>
      <c r="R225" s="120"/>
      <c r="S225" s="126">
        <f>S223+S224</f>
        <v>379715</v>
      </c>
      <c r="T225" s="120"/>
      <c r="U225" s="126">
        <f>U223+U224</f>
        <v>178880</v>
      </c>
      <c r="V225" s="120"/>
      <c r="W225" s="126">
        <f>W223+W224</f>
        <v>1260756</v>
      </c>
      <c r="X225" s="120"/>
      <c r="Y225" s="126">
        <f>Y223+Y224</f>
        <v>0</v>
      </c>
      <c r="Z225" s="120"/>
      <c r="AA225" s="126">
        <f>AA223+AA224</f>
        <v>0</v>
      </c>
      <c r="AB225" s="120"/>
      <c r="AC225" s="126">
        <f>AC223+AC224</f>
        <v>0</v>
      </c>
      <c r="AD225" s="120"/>
      <c r="AE225" s="126">
        <f>AE223+AE224</f>
        <v>0</v>
      </c>
      <c r="AF225" s="120"/>
      <c r="AG225" s="126">
        <f>AG223+AG224</f>
        <v>0</v>
      </c>
      <c r="AH225" s="120"/>
      <c r="AI225" s="126">
        <f>AI223+AI224</f>
        <v>0</v>
      </c>
      <c r="AJ225" s="72"/>
      <c r="AK225" s="126">
        <f>AK223+AK224</f>
        <v>0</v>
      </c>
      <c r="AL225" s="72"/>
      <c r="AM225" s="126">
        <f>AM223+AM224</f>
        <v>0</v>
      </c>
      <c r="AN225" s="72"/>
      <c r="AO225" s="126">
        <f>AO223+AO224</f>
        <v>0</v>
      </c>
      <c r="AP225" s="72"/>
      <c r="AQ225" s="126">
        <f>AQ223+AQ224</f>
        <v>0</v>
      </c>
      <c r="AR225" s="72"/>
      <c r="AS225" s="126">
        <f>AS223+AS224</f>
        <v>0</v>
      </c>
      <c r="AT225" s="72"/>
      <c r="AU225" s="126">
        <f>AU223+AU224</f>
        <v>0</v>
      </c>
      <c r="AV225" s="72"/>
      <c r="AW225" s="126">
        <f>AW223+AW224</f>
        <v>0</v>
      </c>
      <c r="AX225" s="72"/>
      <c r="AY225" s="126">
        <f>AY223+AY224</f>
        <v>0</v>
      </c>
      <c r="AZ225" s="72"/>
      <c r="BA225" s="126">
        <f>BA223+BA224</f>
        <v>0</v>
      </c>
      <c r="BB225" s="72"/>
      <c r="BC225" s="72"/>
      <c r="BD225" s="72"/>
      <c r="BE225" s="72"/>
      <c r="BF225" s="72"/>
      <c r="BG225" s="103"/>
    </row>
    <row r="226" spans="1:258" ht="13.5" thickTop="1" x14ac:dyDescent="0.3">
      <c r="A226" s="72"/>
      <c r="B226" s="72"/>
      <c r="C226" s="72"/>
      <c r="D226" s="72"/>
      <c r="E226" s="125"/>
      <c r="F226" s="120"/>
      <c r="G226" s="125"/>
      <c r="I226" s="125"/>
      <c r="K226" s="120"/>
      <c r="L226" s="120"/>
      <c r="M226" s="120"/>
      <c r="N226" s="120"/>
      <c r="O226" s="120"/>
      <c r="P226" s="120"/>
      <c r="Q226" s="120"/>
      <c r="R226" s="120"/>
      <c r="S226" s="120"/>
      <c r="T226" s="120"/>
      <c r="U226" s="120"/>
      <c r="V226" s="120"/>
      <c r="W226" s="120"/>
      <c r="X226" s="120"/>
      <c r="Y226" s="120"/>
      <c r="Z226" s="120"/>
      <c r="AA226" s="120"/>
      <c r="AB226" s="120"/>
      <c r="AC226" s="120"/>
      <c r="AD226" s="120"/>
      <c r="AE226" s="120"/>
      <c r="AF226" s="120"/>
      <c r="AG226" s="120"/>
      <c r="AH226" s="120"/>
      <c r="AI226" s="120"/>
      <c r="AJ226" s="72"/>
      <c r="AK226" s="120"/>
      <c r="AL226" s="72"/>
      <c r="AM226" s="120"/>
      <c r="AN226" s="72"/>
      <c r="AO226" s="120"/>
      <c r="AP226" s="72"/>
      <c r="AQ226" s="120"/>
      <c r="AR226" s="72"/>
      <c r="AS226" s="120"/>
      <c r="AT226" s="72"/>
      <c r="AU226" s="120"/>
      <c r="AV226" s="72"/>
      <c r="AW226" s="120"/>
      <c r="AX226" s="72"/>
      <c r="AY226" s="120"/>
      <c r="AZ226" s="72"/>
      <c r="BA226" s="120"/>
      <c r="BB226" s="72"/>
      <c r="BC226" s="72"/>
      <c r="BD226" s="72"/>
      <c r="BE226" s="72"/>
      <c r="BF226" s="72"/>
    </row>
    <row r="227" spans="1:258" x14ac:dyDescent="0.3">
      <c r="A227" s="72"/>
      <c r="B227" s="72"/>
      <c r="C227" s="72"/>
      <c r="D227" s="72"/>
      <c r="E227" s="125"/>
      <c r="F227" s="120"/>
      <c r="G227" s="125"/>
      <c r="I227" s="125"/>
      <c r="K227" s="120"/>
      <c r="L227" s="120"/>
      <c r="M227" s="120"/>
      <c r="N227" s="120"/>
      <c r="O227" s="120"/>
      <c r="P227" s="120"/>
      <c r="Q227" s="120"/>
      <c r="R227" s="120"/>
      <c r="S227" s="120"/>
      <c r="T227" s="120"/>
      <c r="U227" s="120"/>
      <c r="V227" s="120"/>
      <c r="W227" s="120"/>
      <c r="X227" s="120"/>
      <c r="Y227" s="120"/>
      <c r="Z227" s="120"/>
      <c r="AA227" s="120"/>
      <c r="AB227" s="120"/>
      <c r="AC227" s="120"/>
      <c r="AD227" s="120"/>
      <c r="AE227" s="120"/>
      <c r="AF227" s="120"/>
      <c r="AG227" s="120"/>
      <c r="AH227" s="120"/>
      <c r="AI227" s="120"/>
      <c r="AJ227" s="72"/>
      <c r="AK227" s="120"/>
      <c r="AL227" s="72"/>
      <c r="AM227" s="120"/>
      <c r="AN227" s="72"/>
      <c r="AO227" s="120"/>
      <c r="AP227" s="72"/>
      <c r="AQ227" s="120"/>
      <c r="AR227" s="72"/>
      <c r="AS227" s="120"/>
      <c r="AT227" s="72"/>
      <c r="AU227" s="120"/>
      <c r="AV227" s="72"/>
      <c r="AW227" s="120"/>
      <c r="AX227" s="72"/>
      <c r="AY227" s="120"/>
      <c r="AZ227" s="72"/>
      <c r="BA227" s="120"/>
      <c r="BB227" s="72"/>
      <c r="BC227" s="72"/>
      <c r="BD227" s="72"/>
      <c r="BE227" s="72"/>
      <c r="BF227" s="72"/>
    </row>
    <row r="228" spans="1:258" x14ac:dyDescent="0.3">
      <c r="A228" s="72"/>
      <c r="B228" s="119">
        <v>2011</v>
      </c>
      <c r="C228" s="72"/>
      <c r="D228" s="72"/>
      <c r="E228" s="127"/>
      <c r="F228" s="120"/>
      <c r="G228" s="127"/>
      <c r="I228" s="127"/>
      <c r="K228" s="120"/>
      <c r="L228" s="120"/>
      <c r="M228" s="120"/>
      <c r="N228" s="120"/>
      <c r="O228" s="120"/>
      <c r="P228" s="120"/>
      <c r="Q228" s="120"/>
      <c r="R228" s="120"/>
      <c r="S228" s="120"/>
      <c r="T228" s="120"/>
      <c r="U228" s="120"/>
      <c r="V228" s="120"/>
      <c r="W228" s="120"/>
      <c r="X228" s="120"/>
      <c r="Y228" s="120"/>
      <c r="Z228" s="120"/>
      <c r="AA228" s="120"/>
      <c r="AB228" s="120"/>
      <c r="AC228" s="120"/>
      <c r="AD228" s="120"/>
      <c r="AE228" s="120"/>
      <c r="AF228" s="120"/>
      <c r="AG228" s="120"/>
      <c r="AH228" s="120"/>
      <c r="AI228" s="120"/>
      <c r="AJ228" s="72"/>
      <c r="AK228" s="120"/>
      <c r="AL228" s="72"/>
      <c r="AM228" s="120"/>
      <c r="AN228" s="72"/>
      <c r="AO228" s="120"/>
      <c r="AP228" s="72"/>
      <c r="AQ228" s="120"/>
      <c r="AR228" s="72"/>
      <c r="AS228" s="120"/>
      <c r="AT228" s="72"/>
      <c r="AU228" s="120"/>
      <c r="AV228" s="72"/>
      <c r="AW228" s="120"/>
      <c r="AX228" s="72"/>
      <c r="AY228" s="120"/>
      <c r="AZ228" s="72"/>
      <c r="BA228" s="120"/>
      <c r="BB228" s="72"/>
      <c r="BC228" s="72"/>
      <c r="BD228" s="72"/>
      <c r="BE228" s="72"/>
      <c r="BF228" s="72"/>
    </row>
    <row r="229" spans="1:258" x14ac:dyDescent="0.3">
      <c r="A229" s="72"/>
      <c r="B229" s="85" t="s">
        <v>2408</v>
      </c>
      <c r="C229" s="72"/>
      <c r="D229" s="72"/>
      <c r="E229" s="120">
        <f>IF(E$114&lt;=$B228,E$24,0)</f>
        <v>510665.11</v>
      </c>
      <c r="F229" s="120"/>
      <c r="G229" s="120">
        <f>IF(G$114&lt;=$B228,G$24,0)</f>
        <v>2082311.7650000001</v>
      </c>
      <c r="I229" s="120">
        <f>IF(I$114&lt;=$B228,I$24,0)</f>
        <v>329777.47000000003</v>
      </c>
      <c r="K229" s="120">
        <f>IF(K$114&lt;=$B228,K$24,0)</f>
        <v>620501.30999999971</v>
      </c>
      <c r="L229" s="120"/>
      <c r="M229" s="120">
        <f>IF(M$114&lt;=$B228,M$24,0)</f>
        <v>14920259.805000002</v>
      </c>
      <c r="N229" s="120"/>
      <c r="O229" s="120">
        <f>IF(O$114&lt;=$B228,O$24,0)</f>
        <v>9988375.7000000011</v>
      </c>
      <c r="P229" s="120"/>
      <c r="Q229" s="120">
        <f>IF(Q$114&lt;=$B228,Q$24,0)</f>
        <v>214879808.19000003</v>
      </c>
      <c r="R229" s="120"/>
      <c r="S229" s="120">
        <f>IF(S$114&lt;=$B228,S$24,0)</f>
        <v>11373829.760000002</v>
      </c>
      <c r="T229" s="120"/>
      <c r="U229" s="120">
        <f>IF(U$114&lt;=$B228,U$24,0)</f>
        <v>4955799.3949999996</v>
      </c>
      <c r="V229" s="120"/>
      <c r="W229" s="120">
        <f>IF(W$114&lt;=$B228,W$24,0)</f>
        <v>2430372.75</v>
      </c>
      <c r="X229" s="120"/>
      <c r="Y229" s="120">
        <f>IF(Y$114&lt;=$B228,Y$24,0)</f>
        <v>1753974.9050000003</v>
      </c>
      <c r="Z229" s="120"/>
      <c r="AA229" s="120">
        <f>IF(AA$114&lt;=$B228,AA$24,0)</f>
        <v>0</v>
      </c>
      <c r="AB229" s="120"/>
      <c r="AC229" s="120">
        <f>IF(AC$114&lt;=$B228,AC$24,0)</f>
        <v>0</v>
      </c>
      <c r="AD229" s="120"/>
      <c r="AE229" s="120">
        <f>IF(AE$114&lt;=$B228,AE$24,0)</f>
        <v>0</v>
      </c>
      <c r="AF229" s="120"/>
      <c r="AG229" s="120">
        <f>IF(AG$114&lt;=$B228,AG$24,0)</f>
        <v>0</v>
      </c>
      <c r="AH229" s="120"/>
      <c r="AI229" s="120">
        <f>IF(AI$114&lt;=$B228,AI$24,0)</f>
        <v>0</v>
      </c>
      <c r="AJ229" s="72"/>
      <c r="AK229" s="120">
        <f>IF(AK$114&lt;=$B228,AK$24,0)</f>
        <v>0</v>
      </c>
      <c r="AL229" s="72"/>
      <c r="AM229" s="120">
        <f>IF(AM$114&lt;=$B228,AM$24,0)</f>
        <v>0</v>
      </c>
      <c r="AN229" s="72"/>
      <c r="AO229" s="120">
        <f>IF(AO$114&lt;=$B228,AO$24,0)</f>
        <v>0</v>
      </c>
      <c r="AP229" s="72"/>
      <c r="AQ229" s="120">
        <f>IF(AQ$114&lt;=$B228,AQ$24,0)</f>
        <v>0</v>
      </c>
      <c r="AR229" s="72"/>
      <c r="AS229" s="120">
        <f>IF(AS$114&lt;=$B228,AS$24,0)</f>
        <v>0</v>
      </c>
      <c r="AT229" s="72"/>
      <c r="AU229" s="120">
        <f>IF(AU$114&lt;=$B228,AU$24,0)</f>
        <v>0</v>
      </c>
      <c r="AV229" s="72"/>
      <c r="AW229" s="120">
        <f>IF(AW$114&lt;=$B228,AW$24,0)</f>
        <v>0</v>
      </c>
      <c r="AX229" s="72"/>
      <c r="AY229" s="120">
        <f>IF(AY$114&lt;=$B228,AY$24,0)</f>
        <v>0</v>
      </c>
      <c r="AZ229" s="72"/>
      <c r="BA229" s="120">
        <f>IF(BA$114&lt;=$B228,BA$24,0)</f>
        <v>0</v>
      </c>
      <c r="BB229" s="72"/>
      <c r="BC229" s="72"/>
      <c r="BD229" s="72"/>
      <c r="BE229" s="72"/>
      <c r="BF229" s="72"/>
    </row>
    <row r="230" spans="1:258" x14ac:dyDescent="0.3">
      <c r="A230" s="72"/>
      <c r="B230" s="85" t="s">
        <v>2445</v>
      </c>
      <c r="C230" s="72"/>
      <c r="D230" s="72"/>
      <c r="E230" s="121">
        <f>ROUND(E229*E$12,0)</f>
        <v>0</v>
      </c>
      <c r="F230" s="120"/>
      <c r="G230" s="121">
        <f>ROUND(G229*G$12,0)</f>
        <v>0</v>
      </c>
      <c r="I230" s="121">
        <f>ROUND(I229*I$12,0)</f>
        <v>98933</v>
      </c>
      <c r="K230" s="121">
        <f>ROUND(K229*K$12,0)</f>
        <v>186150</v>
      </c>
      <c r="L230" s="120"/>
      <c r="M230" s="121">
        <f>ROUND(M229*M$12,0)</f>
        <v>0</v>
      </c>
      <c r="N230" s="120"/>
      <c r="O230" s="121">
        <f>ROUND(O229*O$12,0)</f>
        <v>0</v>
      </c>
      <c r="P230" s="120"/>
      <c r="Q230" s="121">
        <f>ROUND(Q229*Q$12,0)</f>
        <v>0</v>
      </c>
      <c r="R230" s="120"/>
      <c r="S230" s="121">
        <f>ROUND(S229*S$12,0)</f>
        <v>5686915</v>
      </c>
      <c r="T230" s="120"/>
      <c r="U230" s="121">
        <f>ROUND(U229*U$12,0)</f>
        <v>2477900</v>
      </c>
      <c r="V230" s="120"/>
      <c r="W230" s="121">
        <f>ROUND(W229*W$12,0)</f>
        <v>1215186</v>
      </c>
      <c r="X230" s="120"/>
      <c r="Y230" s="121">
        <f>ROUND(Y229*Y$12,0)</f>
        <v>1753975</v>
      </c>
      <c r="Z230" s="120"/>
      <c r="AA230" s="121">
        <f>ROUND(AA229*AA$12,0)</f>
        <v>0</v>
      </c>
      <c r="AB230" s="120"/>
      <c r="AC230" s="121">
        <f>ROUND(AC229*AC$12,0)</f>
        <v>0</v>
      </c>
      <c r="AD230" s="120"/>
      <c r="AE230" s="121">
        <f>ROUND(AE229*AE$12,0)</f>
        <v>0</v>
      </c>
      <c r="AF230" s="120"/>
      <c r="AG230" s="121">
        <f>ROUND(AG229*AG$12,0)</f>
        <v>0</v>
      </c>
      <c r="AH230" s="120"/>
      <c r="AI230" s="121">
        <f>ROUND(AI229*AI$12,0)</f>
        <v>0</v>
      </c>
      <c r="AJ230" s="72"/>
      <c r="AK230" s="121">
        <f>ROUND(AK229*AK$12,0)</f>
        <v>0</v>
      </c>
      <c r="AL230" s="72"/>
      <c r="AM230" s="121">
        <f>ROUND(AM229*AM$12,0)</f>
        <v>0</v>
      </c>
      <c r="AN230" s="72"/>
      <c r="AO230" s="121">
        <f>ROUND(AO229*AO$12,0)</f>
        <v>0</v>
      </c>
      <c r="AP230" s="72"/>
      <c r="AQ230" s="121">
        <f>ROUND(AQ229*AQ$12,0)</f>
        <v>0</v>
      </c>
      <c r="AR230" s="72"/>
      <c r="AS230" s="121">
        <f>ROUND(AS229*AS$12,0)</f>
        <v>0</v>
      </c>
      <c r="AT230" s="72"/>
      <c r="AU230" s="121">
        <f>ROUND(AU229*AU$12,0)</f>
        <v>0</v>
      </c>
      <c r="AV230" s="72"/>
      <c r="AW230" s="121">
        <f>ROUND(AW229*AW$12,0)</f>
        <v>0</v>
      </c>
      <c r="AX230" s="72"/>
      <c r="AY230" s="121">
        <f>ROUND(AY229*AY$12,0)</f>
        <v>0</v>
      </c>
      <c r="AZ230" s="72"/>
      <c r="BA230" s="121">
        <f>ROUND(BA229*BA$12,0)</f>
        <v>0</v>
      </c>
      <c r="BB230" s="72"/>
      <c r="BC230" s="72"/>
      <c r="BD230" s="72"/>
      <c r="BE230" s="72"/>
      <c r="BF230" s="72"/>
    </row>
    <row r="231" spans="1:258" s="109" customFormat="1" x14ac:dyDescent="0.3">
      <c r="A231" s="72"/>
      <c r="B231" s="85" t="s">
        <v>2446</v>
      </c>
      <c r="C231" s="72"/>
      <c r="D231" s="72"/>
      <c r="E231" s="120">
        <f>E229-E230</f>
        <v>510665.11</v>
      </c>
      <c r="F231" s="120"/>
      <c r="G231" s="120">
        <f>G229-G230</f>
        <v>2082311.7650000001</v>
      </c>
      <c r="H231" s="74"/>
      <c r="I231" s="120">
        <f>I229-I230</f>
        <v>230844.47000000003</v>
      </c>
      <c r="J231" s="74"/>
      <c r="K231" s="120">
        <f>K229-K230</f>
        <v>434351.30999999971</v>
      </c>
      <c r="L231" s="120"/>
      <c r="M231" s="120">
        <f>M229-M230</f>
        <v>14920259.805000002</v>
      </c>
      <c r="N231" s="120"/>
      <c r="O231" s="120">
        <f>O229-O230</f>
        <v>9988375.7000000011</v>
      </c>
      <c r="P231" s="120"/>
      <c r="Q231" s="120">
        <f>Q229-Q230</f>
        <v>214879808.19000003</v>
      </c>
      <c r="R231" s="120"/>
      <c r="S231" s="120">
        <f>S229-S230</f>
        <v>5686914.7600000016</v>
      </c>
      <c r="T231" s="120"/>
      <c r="U231" s="120">
        <f>U229-U230</f>
        <v>2477899.3949999996</v>
      </c>
      <c r="V231" s="120"/>
      <c r="W231" s="120">
        <f>W229-W230</f>
        <v>1215186.75</v>
      </c>
      <c r="X231" s="120"/>
      <c r="Y231" s="120">
        <f>Y229-Y230</f>
        <v>-9.4999999739229679E-2</v>
      </c>
      <c r="Z231" s="120"/>
      <c r="AA231" s="120">
        <f>AA229-AA230</f>
        <v>0</v>
      </c>
      <c r="AB231" s="120"/>
      <c r="AC231" s="120">
        <f>AC229-AC230</f>
        <v>0</v>
      </c>
      <c r="AD231" s="120"/>
      <c r="AE231" s="120">
        <f>AE229-AE230</f>
        <v>0</v>
      </c>
      <c r="AF231" s="120"/>
      <c r="AG231" s="120">
        <f>AG229-AG230</f>
        <v>0</v>
      </c>
      <c r="AH231" s="120"/>
      <c r="AI231" s="120">
        <f>AI229-AI230</f>
        <v>0</v>
      </c>
      <c r="AJ231" s="72"/>
      <c r="AK231" s="120">
        <f>AK229-AK230</f>
        <v>0</v>
      </c>
      <c r="AL231" s="72"/>
      <c r="AM231" s="120">
        <f>AM229-AM230</f>
        <v>0</v>
      </c>
      <c r="AN231" s="72"/>
      <c r="AO231" s="120">
        <f>AO229-AO230</f>
        <v>0</v>
      </c>
      <c r="AP231" s="72"/>
      <c r="AQ231" s="120">
        <f>AQ229-AQ230</f>
        <v>0</v>
      </c>
      <c r="AR231" s="72"/>
      <c r="AS231" s="120">
        <f>AS229-AS230</f>
        <v>0</v>
      </c>
      <c r="AT231" s="72"/>
      <c r="AU231" s="120">
        <f>AU229-AU230</f>
        <v>0</v>
      </c>
      <c r="AV231" s="72"/>
      <c r="AW231" s="120">
        <f>AW229-AW230</f>
        <v>0</v>
      </c>
      <c r="AX231" s="72"/>
      <c r="AY231" s="120">
        <f>AY229-AY230</f>
        <v>0</v>
      </c>
      <c r="AZ231" s="72"/>
      <c r="BA231" s="120">
        <f>BA229-BA230</f>
        <v>0</v>
      </c>
      <c r="BB231" s="72"/>
      <c r="BC231" s="72"/>
      <c r="BD231" s="72"/>
      <c r="BE231" s="72"/>
      <c r="BF231" s="72"/>
      <c r="BG231" s="74"/>
      <c r="BH231" s="74"/>
      <c r="BI231" s="74"/>
      <c r="BJ231" s="72"/>
      <c r="BK231" s="72"/>
      <c r="BL231" s="72"/>
      <c r="BM231" s="72"/>
      <c r="BN231" s="72"/>
      <c r="BO231" s="72"/>
      <c r="BP231" s="72"/>
      <c r="BQ231" s="72"/>
      <c r="BR231" s="72"/>
      <c r="BS231" s="72"/>
      <c r="BT231" s="72"/>
      <c r="BU231" s="72"/>
      <c r="BV231" s="72"/>
      <c r="BW231" s="72"/>
      <c r="BX231" s="72"/>
      <c r="BY231" s="72"/>
      <c r="BZ231" s="72"/>
      <c r="CA231" s="72"/>
      <c r="CB231" s="72"/>
      <c r="CC231" s="72"/>
      <c r="CD231" s="72"/>
      <c r="CE231" s="72"/>
      <c r="CF231" s="72"/>
      <c r="CG231" s="72"/>
      <c r="CH231" s="72"/>
      <c r="CI231" s="72"/>
      <c r="CJ231" s="72"/>
      <c r="CK231" s="72"/>
      <c r="CL231" s="72"/>
      <c r="CM231" s="72"/>
      <c r="CN231" s="72"/>
      <c r="CO231" s="72"/>
      <c r="CP231" s="72"/>
      <c r="CQ231" s="72"/>
      <c r="CR231" s="72"/>
      <c r="CS231" s="72"/>
      <c r="CT231" s="72"/>
      <c r="CU231" s="72"/>
      <c r="CV231" s="72"/>
      <c r="CW231" s="72"/>
      <c r="CX231" s="72"/>
      <c r="CY231" s="72"/>
      <c r="CZ231" s="72"/>
      <c r="DA231" s="72"/>
      <c r="DB231" s="72"/>
      <c r="DC231" s="72"/>
      <c r="DD231" s="72"/>
      <c r="DE231" s="72"/>
      <c r="DF231" s="72"/>
      <c r="DG231" s="72"/>
      <c r="DH231" s="72"/>
      <c r="DI231" s="72"/>
      <c r="DJ231" s="72"/>
      <c r="DK231" s="72"/>
      <c r="DL231" s="72"/>
      <c r="DM231" s="72"/>
      <c r="DN231" s="72"/>
      <c r="DO231" s="72"/>
      <c r="DP231" s="72"/>
      <c r="DQ231" s="72"/>
      <c r="DR231" s="72"/>
      <c r="DS231" s="72"/>
      <c r="DT231" s="72"/>
      <c r="DU231" s="72"/>
      <c r="DV231" s="72"/>
      <c r="DW231" s="72"/>
      <c r="DX231" s="72"/>
      <c r="DY231" s="72"/>
      <c r="DZ231" s="72"/>
      <c r="EA231" s="72"/>
      <c r="EB231" s="72"/>
      <c r="EC231" s="72"/>
      <c r="ED231" s="72"/>
      <c r="EE231" s="72"/>
      <c r="EF231" s="72"/>
      <c r="EG231" s="72"/>
      <c r="EH231" s="72"/>
      <c r="EI231" s="72"/>
      <c r="EJ231" s="72"/>
      <c r="EK231" s="72"/>
      <c r="EL231" s="72"/>
      <c r="EM231" s="72"/>
      <c r="EN231" s="72"/>
      <c r="EO231" s="72"/>
      <c r="EP231" s="72"/>
      <c r="EQ231" s="72"/>
      <c r="ER231" s="72"/>
      <c r="ES231" s="72"/>
      <c r="ET231" s="72"/>
      <c r="EU231" s="72"/>
      <c r="EV231" s="72"/>
      <c r="EW231" s="72"/>
      <c r="EX231" s="72"/>
      <c r="EY231" s="72"/>
      <c r="EZ231" s="72"/>
      <c r="FA231" s="72"/>
      <c r="FB231" s="72"/>
      <c r="FC231" s="72"/>
      <c r="FD231" s="72"/>
      <c r="FE231" s="72"/>
      <c r="FF231" s="72"/>
      <c r="FG231" s="72"/>
      <c r="FH231" s="72"/>
      <c r="FI231" s="72"/>
      <c r="FJ231" s="72"/>
      <c r="FK231" s="72"/>
      <c r="FL231" s="72"/>
      <c r="FM231" s="72"/>
      <c r="FN231" s="72"/>
      <c r="FO231" s="72"/>
      <c r="FP231" s="72"/>
      <c r="FQ231" s="72"/>
      <c r="FR231" s="72"/>
      <c r="FS231" s="72"/>
      <c r="FT231" s="72"/>
      <c r="FU231" s="72"/>
      <c r="FV231" s="72"/>
      <c r="FW231" s="72"/>
      <c r="FX231" s="72"/>
      <c r="FY231" s="72"/>
      <c r="FZ231" s="72"/>
      <c r="GA231" s="72"/>
      <c r="GB231" s="72"/>
      <c r="GC231" s="72"/>
      <c r="GD231" s="72"/>
      <c r="GE231" s="72"/>
      <c r="GF231" s="72"/>
      <c r="GG231" s="72"/>
      <c r="GH231" s="72"/>
      <c r="GI231" s="72"/>
      <c r="GJ231" s="72"/>
      <c r="GK231" s="72"/>
      <c r="GL231" s="72"/>
      <c r="GM231" s="72"/>
      <c r="GN231" s="72"/>
      <c r="GO231" s="72"/>
      <c r="GP231" s="72"/>
      <c r="GQ231" s="72"/>
      <c r="GR231" s="72"/>
      <c r="GS231" s="72"/>
      <c r="GT231" s="72"/>
      <c r="GU231" s="72"/>
      <c r="GV231" s="72"/>
      <c r="GW231" s="72"/>
      <c r="GX231" s="72"/>
      <c r="GY231" s="72"/>
      <c r="GZ231" s="72"/>
      <c r="HA231" s="72"/>
      <c r="HB231" s="72"/>
      <c r="HC231" s="72"/>
      <c r="HD231" s="72"/>
      <c r="HE231" s="72"/>
      <c r="HF231" s="72"/>
      <c r="HG231" s="72"/>
      <c r="HH231" s="72"/>
      <c r="HI231" s="72"/>
      <c r="HJ231" s="72"/>
      <c r="HK231" s="72"/>
      <c r="HL231" s="72"/>
      <c r="HM231" s="72"/>
      <c r="HN231" s="72"/>
      <c r="HO231" s="72"/>
      <c r="HP231" s="72"/>
      <c r="HQ231" s="72"/>
      <c r="HR231" s="72"/>
      <c r="HS231" s="72"/>
      <c r="HT231" s="72"/>
      <c r="HU231" s="72"/>
      <c r="HV231" s="72"/>
      <c r="HW231" s="72"/>
      <c r="HX231" s="72"/>
      <c r="HY231" s="72"/>
      <c r="HZ231" s="72"/>
      <c r="IA231" s="72"/>
      <c r="IB231" s="72"/>
      <c r="IC231" s="72"/>
      <c r="ID231" s="72"/>
      <c r="IE231" s="72"/>
      <c r="IF231" s="72"/>
      <c r="IG231" s="72"/>
      <c r="IH231" s="72"/>
      <c r="II231" s="72"/>
      <c r="IJ231" s="72"/>
      <c r="IK231" s="72"/>
      <c r="IL231" s="72"/>
      <c r="IM231" s="72"/>
      <c r="IN231" s="72"/>
      <c r="IO231" s="72"/>
      <c r="IP231" s="72"/>
      <c r="IQ231" s="72"/>
      <c r="IR231" s="72"/>
      <c r="IS231" s="72"/>
      <c r="IT231" s="72"/>
      <c r="IU231" s="72"/>
      <c r="IV231" s="72"/>
      <c r="IW231" s="72"/>
      <c r="IX231" s="72"/>
    </row>
    <row r="232" spans="1:258" x14ac:dyDescent="0.3">
      <c r="A232" s="109"/>
      <c r="B232" s="122" t="s">
        <v>2447</v>
      </c>
      <c r="C232" s="109"/>
      <c r="D232" s="109"/>
      <c r="E232" s="123">
        <f>IF($B228-E$8&lt;0,0,LOOKUP($B228-(E$8-1),$C$396:$C$417,$E$396:$E$417))</f>
        <v>4.462E-2</v>
      </c>
      <c r="F232" s="109"/>
      <c r="G232" s="123">
        <f>IF($B228-G$8&lt;0,0,LOOKUP($B228-(G$8-1),$C$396:$C$417,$E$396:$E$417))</f>
        <v>4.4609999999999997E-2</v>
      </c>
      <c r="H232" s="124"/>
      <c r="I232" s="123">
        <f>IF($B228-I$8&lt;0,0,LOOKUP($B228-(I$8-1),$C$396:$C$417,$E$396:$E$417))</f>
        <v>4.462E-2</v>
      </c>
      <c r="J232" s="124"/>
      <c r="K232" s="123">
        <f>IF($B228-K$8&lt;0,0,LOOKUP($B228-(K$8-1),$C$396:$C$417,$E$396:$E$417))</f>
        <v>4.5220000000000003E-2</v>
      </c>
      <c r="L232" s="124"/>
      <c r="M232" s="123">
        <f>IF($B228-M$8&lt;0,0,LOOKUP($B228-(M$8-1),$C$396:$C$417,$E$396:$E$417))</f>
        <v>4.888E-2</v>
      </c>
      <c r="N232" s="109"/>
      <c r="O232" s="123">
        <f>IF($B228-O$8&lt;0,0,LOOKUP($B228-(O$8-1),$C$396:$C$417,$E$396:$E$417))</f>
        <v>5.2850000000000001E-2</v>
      </c>
      <c r="P232" s="124"/>
      <c r="Q232" s="123">
        <f>IF($B228-Q$8&lt;0,0,LOOKUP($B228-(Q$8-1),$C$396:$C$417,$E$396:$E$417))</f>
        <v>5.713E-2</v>
      </c>
      <c r="R232" s="124"/>
      <c r="S232" s="123">
        <f>IF($B228-S$8&lt;0,0,LOOKUP($B228-(S$8-1),$C$396:$C$417,$E$396:$E$417))</f>
        <v>6.1769999999999999E-2</v>
      </c>
      <c r="T232" s="124"/>
      <c r="U232" s="123">
        <f>IF($B228-U$8&lt;0,0,LOOKUP($B228-(U$8-1),$C$396:$C$417,$E$396:$E$417))</f>
        <v>6.6769999999999996E-2</v>
      </c>
      <c r="V232" s="124"/>
      <c r="W232" s="123">
        <f>IF($B228-W$8&lt;0,0,LOOKUP($B228-(W$8-1),$C$396:$C$417,$E$396:$E$417))</f>
        <v>7.2190000000000004E-2</v>
      </c>
      <c r="X232" s="109"/>
      <c r="Y232" s="123">
        <f>IF($B228-Y$8&lt;0,0,LOOKUP($B228-(Y$8-1),$C$396:$C$417,$E$396:$E$417))</f>
        <v>3.7499999999999999E-2</v>
      </c>
      <c r="Z232" s="124"/>
      <c r="AA232" s="123">
        <f>IF($B228-AA$8&lt;0,0,LOOKUP($B228-(AA$8-1),$C$396:$C$417,$E$396:$E$417))</f>
        <v>0</v>
      </c>
      <c r="AB232" s="124"/>
      <c r="AC232" s="123">
        <f>IF($B228-AC$8&lt;0,0,LOOKUP($B228-(AC$8-1),$C$396:$C$417,$E$396:$E$417))</f>
        <v>0</v>
      </c>
      <c r="AD232" s="124"/>
      <c r="AE232" s="123">
        <f>IF($B228-AE$8&lt;0,0,LOOKUP($B228-(AE$8-1),$C$396:$C$417,$E$396:$E$417))</f>
        <v>0</v>
      </c>
      <c r="AF232" s="124"/>
      <c r="AG232" s="123">
        <f>IF($B228-AG$8&lt;0,0,LOOKUP($B228-(AG$8-1),$C$396:$C$417,$E$396:$E$417))</f>
        <v>0</v>
      </c>
      <c r="AH232" s="109"/>
      <c r="AI232" s="123">
        <f>IF($B228-AI$8&lt;0,0,LOOKUP($B228-(AI$8-1),$C$396:$C$417,$E$396:$E$417))</f>
        <v>0</v>
      </c>
      <c r="AJ232" s="109"/>
      <c r="AK232" s="123">
        <f>IF($B228-AK$8&lt;0,0,LOOKUP($B228-(AK$8-1),$C$396:$C$417,$E$396:$E$417))</f>
        <v>0</v>
      </c>
      <c r="AL232" s="109"/>
      <c r="AM232" s="123">
        <f>IF($B228-AM$8&lt;0,0,LOOKUP($B228-(AM$8-1),$C$396:$C$417,$E$396:$E$417))</f>
        <v>0</v>
      </c>
      <c r="AN232" s="109"/>
      <c r="AO232" s="123">
        <f>IF($B228-AO$8&lt;0,0,LOOKUP($B228-(AO$8-1),$C$396:$C$417,$E$396:$E$417))</f>
        <v>0</v>
      </c>
      <c r="AP232" s="109"/>
      <c r="AQ232" s="123">
        <f>IF($B228-AQ$8&lt;0,0,LOOKUP($B228-(AQ$8-1),$C$396:$C$417,$E$396:$E$417))</f>
        <v>0</v>
      </c>
      <c r="AR232" s="109"/>
      <c r="AS232" s="123">
        <f>IF($B228-AS$8&lt;0,0,LOOKUP($B228-(AS$8-1),$C$396:$C$417,$E$396:$E$417))</f>
        <v>0</v>
      </c>
      <c r="AT232" s="109"/>
      <c r="AU232" s="123">
        <f>IF($B228-AU$8&lt;0,0,LOOKUP($B228-(AU$8-1),$C$396:$C$417,$E$396:$E$417))</f>
        <v>0</v>
      </c>
      <c r="AV232" s="109"/>
      <c r="AW232" s="123">
        <f>IF($B228-AW$8&lt;0,0,LOOKUP($B228-(AW$8-1),$C$396:$C$417,$E$396:$E$417))</f>
        <v>0</v>
      </c>
      <c r="AX232" s="109"/>
      <c r="AY232" s="123">
        <f>IF($B228-AY$8&lt;0,0,LOOKUP($B228-(AY$8-1),$C$396:$C$417,$E$396:$E$417))</f>
        <v>0</v>
      </c>
      <c r="AZ232" s="109"/>
      <c r="BA232" s="123">
        <f>IF($B228-BA$8&lt;0,0,LOOKUP($B228-(BA$8-1),$C$396:$C$417,$E$396:$E$417))</f>
        <v>0</v>
      </c>
      <c r="BB232" s="109"/>
      <c r="BC232" s="109"/>
      <c r="BD232" s="109"/>
      <c r="BE232" s="109"/>
      <c r="BF232" s="109"/>
      <c r="BG232" s="124"/>
      <c r="BH232" s="124"/>
      <c r="BI232" s="124"/>
      <c r="BJ232" s="109"/>
      <c r="BK232" s="109"/>
      <c r="BL232" s="109"/>
      <c r="BM232" s="109"/>
      <c r="BN232" s="109"/>
      <c r="BO232" s="109"/>
      <c r="BP232" s="109"/>
      <c r="BQ232" s="109"/>
      <c r="BR232" s="109"/>
      <c r="BS232" s="109"/>
      <c r="BT232" s="109"/>
      <c r="BU232" s="109"/>
      <c r="BV232" s="109"/>
      <c r="BW232" s="109"/>
      <c r="BX232" s="109"/>
      <c r="BY232" s="109"/>
      <c r="BZ232" s="109"/>
      <c r="CA232" s="109"/>
      <c r="CB232" s="109"/>
      <c r="CC232" s="109"/>
      <c r="CD232" s="109"/>
      <c r="CE232" s="109"/>
      <c r="CF232" s="109"/>
      <c r="CG232" s="109"/>
      <c r="CH232" s="109"/>
      <c r="CI232" s="109"/>
      <c r="CJ232" s="109"/>
      <c r="CK232" s="109"/>
      <c r="CL232" s="109"/>
      <c r="CM232" s="109"/>
      <c r="CN232" s="109"/>
      <c r="CO232" s="109"/>
      <c r="CP232" s="109"/>
      <c r="CQ232" s="109"/>
      <c r="CR232" s="109"/>
      <c r="CS232" s="109"/>
      <c r="CT232" s="109"/>
      <c r="CU232" s="109"/>
      <c r="CV232" s="109"/>
      <c r="CW232" s="109"/>
      <c r="CX232" s="109"/>
      <c r="CY232" s="109"/>
      <c r="CZ232" s="109"/>
      <c r="DA232" s="109"/>
      <c r="DB232" s="109"/>
      <c r="DC232" s="109"/>
      <c r="DD232" s="109"/>
      <c r="DE232" s="109"/>
      <c r="DF232" s="109"/>
      <c r="DG232" s="109"/>
      <c r="DH232" s="109"/>
      <c r="DI232" s="109"/>
      <c r="DJ232" s="109"/>
      <c r="DK232" s="109"/>
      <c r="DL232" s="109"/>
      <c r="DM232" s="109"/>
      <c r="DN232" s="109"/>
      <c r="DO232" s="109"/>
      <c r="DP232" s="109"/>
      <c r="DQ232" s="109"/>
      <c r="DR232" s="109"/>
      <c r="DS232" s="109"/>
      <c r="DT232" s="109"/>
      <c r="DU232" s="109"/>
      <c r="DV232" s="109"/>
      <c r="DW232" s="109"/>
      <c r="DX232" s="109"/>
      <c r="DY232" s="109"/>
      <c r="DZ232" s="109"/>
      <c r="EA232" s="109"/>
      <c r="EB232" s="109"/>
      <c r="EC232" s="109"/>
      <c r="ED232" s="109"/>
      <c r="EE232" s="109"/>
      <c r="EF232" s="109"/>
      <c r="EG232" s="109"/>
      <c r="EH232" s="109"/>
      <c r="EI232" s="109"/>
      <c r="EJ232" s="109"/>
      <c r="EK232" s="109"/>
      <c r="EL232" s="109"/>
      <c r="EM232" s="109"/>
      <c r="EN232" s="109"/>
      <c r="EO232" s="109"/>
      <c r="EP232" s="109"/>
      <c r="EQ232" s="109"/>
      <c r="ER232" s="109"/>
      <c r="ES232" s="109"/>
      <c r="ET232" s="109"/>
      <c r="EU232" s="109"/>
      <c r="EV232" s="109"/>
      <c r="EW232" s="109"/>
      <c r="EX232" s="109"/>
      <c r="EY232" s="109"/>
      <c r="EZ232" s="109"/>
      <c r="FA232" s="109"/>
      <c r="FB232" s="109"/>
      <c r="FC232" s="109"/>
      <c r="FD232" s="109"/>
      <c r="FE232" s="109"/>
      <c r="FF232" s="109"/>
      <c r="FG232" s="109"/>
      <c r="FH232" s="109"/>
      <c r="FI232" s="109"/>
      <c r="FJ232" s="109"/>
      <c r="FK232" s="109"/>
      <c r="FL232" s="109"/>
      <c r="FM232" s="109"/>
      <c r="FN232" s="109"/>
      <c r="FO232" s="109"/>
      <c r="FP232" s="109"/>
      <c r="FQ232" s="109"/>
      <c r="FR232" s="109"/>
      <c r="FS232" s="109"/>
      <c r="FT232" s="109"/>
      <c r="FU232" s="109"/>
      <c r="FV232" s="109"/>
      <c r="FW232" s="109"/>
      <c r="FX232" s="109"/>
      <c r="FY232" s="109"/>
      <c r="FZ232" s="109"/>
      <c r="GA232" s="109"/>
      <c r="GB232" s="109"/>
      <c r="GC232" s="109"/>
      <c r="GD232" s="109"/>
      <c r="GE232" s="109"/>
      <c r="GF232" s="109"/>
      <c r="GG232" s="109"/>
      <c r="GH232" s="109"/>
      <c r="GI232" s="109"/>
      <c r="GJ232" s="109"/>
      <c r="GK232" s="109"/>
      <c r="GL232" s="109"/>
      <c r="GM232" s="109"/>
      <c r="GN232" s="109"/>
      <c r="GO232" s="109"/>
      <c r="GP232" s="109"/>
      <c r="GQ232" s="109"/>
      <c r="GR232" s="109"/>
      <c r="GS232" s="109"/>
      <c r="GT232" s="109"/>
      <c r="GU232" s="109"/>
      <c r="GV232" s="109"/>
      <c r="GW232" s="109"/>
      <c r="GX232" s="109"/>
      <c r="GY232" s="109"/>
      <c r="GZ232" s="109"/>
      <c r="HA232" s="109"/>
      <c r="HB232" s="109"/>
      <c r="HC232" s="109"/>
      <c r="HD232" s="109"/>
      <c r="HE232" s="109"/>
      <c r="HF232" s="109"/>
      <c r="HG232" s="109"/>
      <c r="HH232" s="109"/>
      <c r="HI232" s="109"/>
      <c r="HJ232" s="109"/>
      <c r="HK232" s="109"/>
      <c r="HL232" s="109"/>
      <c r="HM232" s="109"/>
      <c r="HN232" s="109"/>
      <c r="HO232" s="109"/>
      <c r="HP232" s="109"/>
      <c r="HQ232" s="109"/>
      <c r="HR232" s="109"/>
      <c r="HS232" s="109"/>
      <c r="HT232" s="109"/>
      <c r="HU232" s="109"/>
      <c r="HV232" s="109"/>
      <c r="HW232" s="109"/>
      <c r="HX232" s="109"/>
      <c r="HY232" s="109"/>
      <c r="HZ232" s="109"/>
      <c r="IA232" s="109"/>
      <c r="IB232" s="109"/>
      <c r="IC232" s="109"/>
      <c r="ID232" s="109"/>
      <c r="IE232" s="109"/>
      <c r="IF232" s="109"/>
      <c r="IG232" s="109"/>
      <c r="IH232" s="109"/>
      <c r="II232" s="109"/>
      <c r="IJ232" s="109"/>
      <c r="IK232" s="109"/>
      <c r="IL232" s="109"/>
      <c r="IM232" s="109"/>
      <c r="IN232" s="109"/>
      <c r="IO232" s="109"/>
      <c r="IP232" s="109"/>
      <c r="IQ232" s="109"/>
      <c r="IR232" s="109"/>
      <c r="IS232" s="109"/>
      <c r="IT232" s="109"/>
      <c r="IU232" s="109"/>
      <c r="IV232" s="109"/>
      <c r="IW232" s="109"/>
      <c r="IX232" s="109"/>
    </row>
    <row r="233" spans="1:258" x14ac:dyDescent="0.3">
      <c r="A233" s="72"/>
      <c r="B233" s="72"/>
      <c r="C233" s="72"/>
      <c r="D233" s="72"/>
      <c r="E233" s="125"/>
      <c r="F233" s="120"/>
      <c r="G233" s="125"/>
      <c r="I233" s="125"/>
      <c r="K233" s="125"/>
      <c r="L233" s="120"/>
      <c r="M233" s="125"/>
      <c r="N233" s="120"/>
      <c r="O233" s="125"/>
      <c r="P233" s="120"/>
      <c r="Q233" s="125"/>
      <c r="R233" s="120"/>
      <c r="S233" s="125"/>
      <c r="T233" s="120"/>
      <c r="U233" s="125"/>
      <c r="V233" s="120"/>
      <c r="W233" s="125"/>
      <c r="X233" s="120"/>
      <c r="Y233" s="125"/>
      <c r="Z233" s="120"/>
      <c r="AA233" s="125"/>
      <c r="AB233" s="120"/>
      <c r="AC233" s="125"/>
      <c r="AD233" s="120"/>
      <c r="AE233" s="125"/>
      <c r="AF233" s="120"/>
      <c r="AG233" s="125"/>
      <c r="AH233" s="120"/>
      <c r="AI233" s="125"/>
      <c r="AJ233" s="72"/>
      <c r="AK233" s="125"/>
      <c r="AL233" s="72"/>
      <c r="AM233" s="125"/>
      <c r="AN233" s="72"/>
      <c r="AO233" s="125"/>
      <c r="AP233" s="72"/>
      <c r="AQ233" s="125"/>
      <c r="AR233" s="72"/>
      <c r="AS233" s="125"/>
      <c r="AT233" s="72"/>
      <c r="AU233" s="125"/>
      <c r="AV233" s="72"/>
      <c r="AW233" s="125"/>
      <c r="AX233" s="72"/>
      <c r="AY233" s="125"/>
      <c r="AZ233" s="72"/>
      <c r="BA233" s="125"/>
      <c r="BB233" s="72"/>
      <c r="BC233" s="72"/>
      <c r="BD233" s="72"/>
      <c r="BE233" s="72"/>
      <c r="BF233" s="72"/>
    </row>
    <row r="234" spans="1:258" x14ac:dyDescent="0.3">
      <c r="A234" s="72"/>
      <c r="B234" s="85" t="s">
        <v>2448</v>
      </c>
      <c r="C234" s="72"/>
      <c r="D234" s="72"/>
      <c r="E234" s="120">
        <f>ROUND((E229-E230)*E232,0)</f>
        <v>22786</v>
      </c>
      <c r="F234" s="120"/>
      <c r="G234" s="120">
        <f>ROUND((G229-G230)*G232,0)</f>
        <v>92892</v>
      </c>
      <c r="I234" s="120">
        <f>ROUND((I229-I230)*I232,0)</f>
        <v>10300</v>
      </c>
      <c r="K234" s="120">
        <f>ROUND((K229-K230)*K232,0)</f>
        <v>19641</v>
      </c>
      <c r="L234" s="120"/>
      <c r="M234" s="120">
        <f>ROUND((M229-M230)*M232,0)</f>
        <v>729302</v>
      </c>
      <c r="N234" s="120"/>
      <c r="O234" s="120">
        <f>ROUND((O229-O230)*O232,0)</f>
        <v>527886</v>
      </c>
      <c r="P234" s="120"/>
      <c r="Q234" s="120">
        <f>ROUND((Q229-Q230)*Q232,0)</f>
        <v>12276083</v>
      </c>
      <c r="R234" s="120"/>
      <c r="S234" s="120">
        <f>ROUND((S229-S230)*S232,0)</f>
        <v>351281</v>
      </c>
      <c r="T234" s="120"/>
      <c r="U234" s="120">
        <f>ROUND((U229-U230)*U232,0)</f>
        <v>165449</v>
      </c>
      <c r="V234" s="120"/>
      <c r="W234" s="120">
        <f>ROUND((W229-W230)*W232,0)</f>
        <v>87724</v>
      </c>
      <c r="X234" s="120"/>
      <c r="Y234" s="120">
        <f>ROUND((Y229-Y230)*Y232,0)</f>
        <v>0</v>
      </c>
      <c r="Z234" s="120"/>
      <c r="AA234" s="120">
        <f>ROUND((AA229-AA230)*AA232,0)</f>
        <v>0</v>
      </c>
      <c r="AB234" s="120"/>
      <c r="AC234" s="120">
        <f>ROUND((AC229-AC230)*AC232,0)</f>
        <v>0</v>
      </c>
      <c r="AD234" s="120"/>
      <c r="AE234" s="120">
        <f>ROUND((AE229-AE230)*AE232,0)</f>
        <v>0</v>
      </c>
      <c r="AF234" s="120"/>
      <c r="AG234" s="120">
        <f>ROUND((AG229-AG230)*AG232,0)</f>
        <v>0</v>
      </c>
      <c r="AH234" s="120"/>
      <c r="AI234" s="120">
        <f>ROUND((AI229-AI230)*AI232,0)</f>
        <v>0</v>
      </c>
      <c r="AJ234" s="72"/>
      <c r="AK234" s="120">
        <f>ROUND((AK229-AK230)*AK232,0)</f>
        <v>0</v>
      </c>
      <c r="AL234" s="72"/>
      <c r="AM234" s="120">
        <f>ROUND((AM229-AM230)*AM232,0)</f>
        <v>0</v>
      </c>
      <c r="AN234" s="72"/>
      <c r="AO234" s="120">
        <f>ROUND((AO229-AO230)*AO232,0)</f>
        <v>0</v>
      </c>
      <c r="AP234" s="72"/>
      <c r="AQ234" s="120">
        <f>ROUND((AQ229-AQ230)*AQ232,0)</f>
        <v>0</v>
      </c>
      <c r="AR234" s="72"/>
      <c r="AS234" s="120">
        <f>ROUND((AS229-AS230)*AS232,0)</f>
        <v>0</v>
      </c>
      <c r="AT234" s="72"/>
      <c r="AU234" s="120">
        <f>ROUND((AU229-AU230)*AU232,0)</f>
        <v>0</v>
      </c>
      <c r="AV234" s="72"/>
      <c r="AW234" s="120">
        <f>ROUND((AW229-AW230)*AW232,0)</f>
        <v>0</v>
      </c>
      <c r="AX234" s="72"/>
      <c r="AY234" s="120">
        <f>ROUND((AY229-AY230)*AY232,0)</f>
        <v>0</v>
      </c>
      <c r="AZ234" s="72"/>
      <c r="BA234" s="120">
        <f>ROUND((BA229-BA230)*BA232,0)</f>
        <v>0</v>
      </c>
      <c r="BB234" s="72"/>
      <c r="BC234" s="72"/>
      <c r="BD234" s="72"/>
      <c r="BE234" s="72"/>
      <c r="BF234" s="72"/>
    </row>
    <row r="235" spans="1:258" x14ac:dyDescent="0.3">
      <c r="A235" s="72"/>
      <c r="B235" s="85" t="s">
        <v>2449</v>
      </c>
      <c r="C235" s="72"/>
      <c r="D235" s="72"/>
      <c r="E235" s="74">
        <f>IF(E$114=$B228,E230,0)</f>
        <v>0</v>
      </c>
      <c r="F235" s="120"/>
      <c r="G235" s="74">
        <f>IF(G$114=$B228,G230,0)</f>
        <v>0</v>
      </c>
      <c r="I235" s="74">
        <f>IF(I$114=$B228,I230,0)</f>
        <v>0</v>
      </c>
      <c r="K235" s="74">
        <f>IF(K$114=$B228,K230,0)</f>
        <v>0</v>
      </c>
      <c r="L235" s="120"/>
      <c r="M235" s="74">
        <f>IF(M$114=$B228,M230,0)</f>
        <v>0</v>
      </c>
      <c r="N235" s="120"/>
      <c r="O235" s="74">
        <f>IF(O$114=$B228,O230,0)</f>
        <v>0</v>
      </c>
      <c r="P235" s="120"/>
      <c r="Q235" s="74">
        <f>IF(Q$114=$B228,Q230,0)</f>
        <v>0</v>
      </c>
      <c r="R235" s="120"/>
      <c r="S235" s="74">
        <f>IF(S$114=$B228,S230,0)</f>
        <v>0</v>
      </c>
      <c r="T235" s="120"/>
      <c r="U235" s="74">
        <f>IF(U$114=$B228,U230,0)</f>
        <v>0</v>
      </c>
      <c r="V235" s="120"/>
      <c r="W235" s="74">
        <f>IF(W$114=$B228,W230,0)</f>
        <v>0</v>
      </c>
      <c r="X235" s="120"/>
      <c r="Y235" s="74">
        <f>IF(Y$114=$B228,Y230,0)</f>
        <v>1753975</v>
      </c>
      <c r="Z235" s="120"/>
      <c r="AA235" s="74">
        <f>IF(AA$114=$B228,AA230,0)</f>
        <v>0</v>
      </c>
      <c r="AB235" s="120"/>
      <c r="AC235" s="74">
        <f>IF(AC$114=$B228,AC230,0)</f>
        <v>0</v>
      </c>
      <c r="AD235" s="120"/>
      <c r="AE235" s="74">
        <f>IF(AE$114=$B228,AE230,0)</f>
        <v>0</v>
      </c>
      <c r="AF235" s="120"/>
      <c r="AG235" s="74">
        <f>IF(AG$114=$B228,AG230,0)</f>
        <v>0</v>
      </c>
      <c r="AH235" s="120"/>
      <c r="AI235" s="74">
        <f>IF(AI$114=$B228,AI230,0)</f>
        <v>0</v>
      </c>
      <c r="AJ235" s="72"/>
      <c r="AK235" s="74">
        <f>IF(AK$114=$B228,AK230,0)</f>
        <v>0</v>
      </c>
      <c r="AL235" s="72"/>
      <c r="AM235" s="74">
        <f>IF(AM$114=$B228,AM230,0)</f>
        <v>0</v>
      </c>
      <c r="AN235" s="72"/>
      <c r="AO235" s="74">
        <f>IF(AO$114=$B228,AO230,0)</f>
        <v>0</v>
      </c>
      <c r="AP235" s="72"/>
      <c r="AQ235" s="74">
        <f>IF(AQ$114=$B228,AQ230,0)</f>
        <v>0</v>
      </c>
      <c r="AR235" s="72"/>
      <c r="AS235" s="74">
        <f>IF(AS$114=$B228,AS230,0)</f>
        <v>0</v>
      </c>
      <c r="AT235" s="72"/>
      <c r="AU235" s="74">
        <f>IF(AU$114=$B228,AU230,0)</f>
        <v>0</v>
      </c>
      <c r="AV235" s="72"/>
      <c r="AW235" s="74">
        <f>IF(AW$114=$B228,AW230,0)</f>
        <v>0</v>
      </c>
      <c r="AX235" s="72"/>
      <c r="AY235" s="74">
        <f>IF(AY$114=$B228,AY230,0)</f>
        <v>0</v>
      </c>
      <c r="AZ235" s="72"/>
      <c r="BA235" s="74">
        <f>IF(BA$114=$B228,BA230,0)</f>
        <v>0</v>
      </c>
      <c r="BB235" s="72"/>
      <c r="BC235" s="72"/>
      <c r="BD235" s="72"/>
      <c r="BE235" s="72"/>
      <c r="BF235" s="72"/>
    </row>
    <row r="236" spans="1:258" ht="13.5" thickBot="1" x14ac:dyDescent="0.35">
      <c r="A236" s="72"/>
      <c r="B236" s="85" t="str">
        <f>"Total Tax Depreciation  -  "&amp;B228</f>
        <v>Total Tax Depreciation  -  2011</v>
      </c>
      <c r="C236" s="72"/>
      <c r="D236" s="72"/>
      <c r="E236" s="126">
        <f>E234+E235</f>
        <v>22786</v>
      </c>
      <c r="F236" s="120"/>
      <c r="G236" s="126">
        <f>G234+G235</f>
        <v>92892</v>
      </c>
      <c r="I236" s="126">
        <f>I234+I235</f>
        <v>10300</v>
      </c>
      <c r="K236" s="126">
        <f>K234+K235</f>
        <v>19641</v>
      </c>
      <c r="L236" s="120"/>
      <c r="M236" s="126">
        <f>M234+M235</f>
        <v>729302</v>
      </c>
      <c r="N236" s="120"/>
      <c r="O236" s="126">
        <f>O234+O235</f>
        <v>527886</v>
      </c>
      <c r="P236" s="120"/>
      <c r="Q236" s="126">
        <f>Q234+Q235</f>
        <v>12276083</v>
      </c>
      <c r="R236" s="120"/>
      <c r="S236" s="126">
        <f>S234+S235</f>
        <v>351281</v>
      </c>
      <c r="T236" s="120"/>
      <c r="U236" s="126">
        <f>U234+U235</f>
        <v>165449</v>
      </c>
      <c r="V236" s="120"/>
      <c r="W236" s="126">
        <f>W234+W235</f>
        <v>87724</v>
      </c>
      <c r="X236" s="120"/>
      <c r="Y236" s="126">
        <f>Y234+Y235</f>
        <v>1753975</v>
      </c>
      <c r="Z236" s="120"/>
      <c r="AA236" s="126">
        <f>AA234+AA235</f>
        <v>0</v>
      </c>
      <c r="AB236" s="120"/>
      <c r="AC236" s="126">
        <f>AC234+AC235</f>
        <v>0</v>
      </c>
      <c r="AD236" s="120"/>
      <c r="AE236" s="126">
        <f>AE234+AE235</f>
        <v>0</v>
      </c>
      <c r="AF236" s="120"/>
      <c r="AG236" s="126">
        <f>AG234+AG235</f>
        <v>0</v>
      </c>
      <c r="AH236" s="120"/>
      <c r="AI236" s="126">
        <f>AI234+AI235</f>
        <v>0</v>
      </c>
      <c r="AJ236" s="72"/>
      <c r="AK236" s="126">
        <f>AK234+AK235</f>
        <v>0</v>
      </c>
      <c r="AL236" s="72"/>
      <c r="AM236" s="126">
        <f>AM234+AM235</f>
        <v>0</v>
      </c>
      <c r="AN236" s="72"/>
      <c r="AO236" s="126">
        <f>AO234+AO235</f>
        <v>0</v>
      </c>
      <c r="AP236" s="72"/>
      <c r="AQ236" s="126">
        <f>AQ234+AQ235</f>
        <v>0</v>
      </c>
      <c r="AR236" s="72"/>
      <c r="AS236" s="126">
        <f>AS234+AS235</f>
        <v>0</v>
      </c>
      <c r="AT236" s="72"/>
      <c r="AU236" s="126">
        <f>AU234+AU235</f>
        <v>0</v>
      </c>
      <c r="AV236" s="72"/>
      <c r="AW236" s="126">
        <f>AW234+AW235</f>
        <v>0</v>
      </c>
      <c r="AX236" s="72"/>
      <c r="AY236" s="126">
        <f>AY234+AY235</f>
        <v>0</v>
      </c>
      <c r="AZ236" s="72"/>
      <c r="BA236" s="126">
        <f>BA234+BA235</f>
        <v>0</v>
      </c>
      <c r="BB236" s="72"/>
      <c r="BC236" s="72"/>
      <c r="BD236" s="72"/>
      <c r="BE236" s="72"/>
      <c r="BF236" s="72"/>
      <c r="BG236" s="103"/>
    </row>
    <row r="237" spans="1:258" ht="13.5" thickTop="1" x14ac:dyDescent="0.3">
      <c r="A237" s="72"/>
      <c r="B237" s="72"/>
      <c r="C237" s="72"/>
      <c r="D237" s="72"/>
      <c r="E237" s="125"/>
      <c r="F237" s="120"/>
      <c r="G237" s="125"/>
      <c r="I237" s="125"/>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72"/>
      <c r="AK237" s="120"/>
      <c r="AL237" s="72"/>
      <c r="AM237" s="120"/>
      <c r="AN237" s="72"/>
      <c r="AO237" s="120"/>
      <c r="AP237" s="72"/>
      <c r="AQ237" s="120"/>
      <c r="AR237" s="72"/>
      <c r="AS237" s="120"/>
      <c r="AT237" s="72"/>
      <c r="AU237" s="120"/>
      <c r="AV237" s="72"/>
      <c r="AW237" s="120"/>
      <c r="AX237" s="72"/>
      <c r="AY237" s="120"/>
      <c r="AZ237" s="72"/>
      <c r="BA237" s="120"/>
      <c r="BB237" s="72"/>
      <c r="BC237" s="72"/>
      <c r="BD237" s="72"/>
      <c r="BE237" s="72"/>
      <c r="BF237" s="72"/>
    </row>
    <row r="238" spans="1:258" x14ac:dyDescent="0.3">
      <c r="A238" s="72"/>
      <c r="B238" s="72"/>
      <c r="C238" s="72"/>
      <c r="D238" s="72"/>
      <c r="E238" s="125"/>
      <c r="F238" s="120"/>
      <c r="G238" s="125"/>
      <c r="I238" s="125"/>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72"/>
      <c r="AK238" s="120"/>
      <c r="AL238" s="72"/>
      <c r="AM238" s="120"/>
      <c r="AN238" s="72"/>
      <c r="AO238" s="120"/>
      <c r="AP238" s="72"/>
      <c r="AQ238" s="120"/>
      <c r="AR238" s="72"/>
      <c r="AS238" s="120"/>
      <c r="AT238" s="72"/>
      <c r="AU238" s="120"/>
      <c r="AV238" s="72"/>
      <c r="AW238" s="120"/>
      <c r="AX238" s="72"/>
      <c r="AY238" s="120"/>
      <c r="AZ238" s="72"/>
      <c r="BA238" s="120"/>
      <c r="BB238" s="72"/>
      <c r="BC238" s="72"/>
      <c r="BD238" s="72"/>
      <c r="BE238" s="72"/>
      <c r="BF238" s="72"/>
    </row>
    <row r="239" spans="1:258" x14ac:dyDescent="0.3">
      <c r="A239" s="72"/>
      <c r="B239" s="119">
        <v>2012</v>
      </c>
      <c r="C239" s="72"/>
      <c r="D239" s="72"/>
      <c r="E239" s="127"/>
      <c r="F239" s="120"/>
      <c r="G239" s="127"/>
      <c r="I239" s="127"/>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72"/>
      <c r="AK239" s="120"/>
      <c r="AL239" s="72"/>
      <c r="AM239" s="120"/>
      <c r="AN239" s="72"/>
      <c r="AO239" s="120"/>
      <c r="AP239" s="72"/>
      <c r="AQ239" s="120"/>
      <c r="AR239" s="72"/>
      <c r="AS239" s="120"/>
      <c r="AT239" s="72"/>
      <c r="AU239" s="120"/>
      <c r="AV239" s="72"/>
      <c r="AW239" s="120"/>
      <c r="AX239" s="72"/>
      <c r="AY239" s="120"/>
      <c r="AZ239" s="72"/>
      <c r="BA239" s="120"/>
      <c r="BB239" s="72"/>
      <c r="BC239" s="72"/>
      <c r="BD239" s="72"/>
      <c r="BE239" s="72"/>
      <c r="BF239" s="72"/>
    </row>
    <row r="240" spans="1:258" x14ac:dyDescent="0.3">
      <c r="A240" s="72"/>
      <c r="B240" s="85" t="s">
        <v>2408</v>
      </c>
      <c r="C240" s="72"/>
      <c r="D240" s="72"/>
      <c r="E240" s="120">
        <f>IF(E$114&lt;=$B239,E$24,0)</f>
        <v>510665.11</v>
      </c>
      <c r="F240" s="120"/>
      <c r="G240" s="120">
        <f>IF(G$114&lt;=$B239,G$24,0)</f>
        <v>2082311.7650000001</v>
      </c>
      <c r="I240" s="120">
        <f>IF(I$114&lt;=$B239,I$24,0)</f>
        <v>329777.47000000003</v>
      </c>
      <c r="K240" s="120">
        <f>IF(K$114&lt;=$B239,K$24,0)</f>
        <v>620501.30999999971</v>
      </c>
      <c r="L240" s="120"/>
      <c r="M240" s="120">
        <f>IF(M$114&lt;=$B239,M$24,0)</f>
        <v>14920259.805000002</v>
      </c>
      <c r="N240" s="120"/>
      <c r="O240" s="120">
        <f>IF(O$114&lt;=$B239,O$24,0)</f>
        <v>9988375.7000000011</v>
      </c>
      <c r="P240" s="120"/>
      <c r="Q240" s="120">
        <f>IF(Q$114&lt;=$B239,Q$24,0)</f>
        <v>214879808.19000003</v>
      </c>
      <c r="R240" s="120"/>
      <c r="S240" s="120">
        <f>IF(S$114&lt;=$B239,S$24,0)</f>
        <v>11373829.760000002</v>
      </c>
      <c r="T240" s="120"/>
      <c r="U240" s="120">
        <f>IF(U$114&lt;=$B239,U$24,0)</f>
        <v>4955799.3949999996</v>
      </c>
      <c r="V240" s="120"/>
      <c r="W240" s="120">
        <f>IF(W$114&lt;=$B239,W$24,0)</f>
        <v>2430372.75</v>
      </c>
      <c r="X240" s="120"/>
      <c r="Y240" s="120">
        <f>IF(Y$114&lt;=$B239,Y$24,0)</f>
        <v>1753974.9050000003</v>
      </c>
      <c r="Z240" s="120"/>
      <c r="AA240" s="120">
        <f>IF(AA$114&lt;=$B239,AA$24,0)</f>
        <v>3232441.9049999993</v>
      </c>
      <c r="AB240" s="120"/>
      <c r="AC240" s="120">
        <f>IF(AC$114&lt;=$B239,AC$24,0)</f>
        <v>0</v>
      </c>
      <c r="AD240" s="120"/>
      <c r="AE240" s="120">
        <f>IF(AE$114&lt;=$B239,AE$24,0)</f>
        <v>0</v>
      </c>
      <c r="AF240" s="120"/>
      <c r="AG240" s="120">
        <f>IF(AG$114&lt;=$B239,AG$24,0)</f>
        <v>0</v>
      </c>
      <c r="AH240" s="120"/>
      <c r="AI240" s="120">
        <f>IF(AI$114&lt;=$B239,AI$24,0)</f>
        <v>0</v>
      </c>
      <c r="AJ240" s="72"/>
      <c r="AK240" s="120">
        <f>IF(AK$114&lt;=$B239,AK$24,0)</f>
        <v>0</v>
      </c>
      <c r="AL240" s="72"/>
      <c r="AM240" s="120">
        <f>IF(AM$114&lt;=$B239,AM$24,0)</f>
        <v>0</v>
      </c>
      <c r="AN240" s="72"/>
      <c r="AO240" s="120">
        <f>IF(AO$114&lt;=$B239,AO$24,0)</f>
        <v>0</v>
      </c>
      <c r="AP240" s="72"/>
      <c r="AQ240" s="120">
        <f>IF(AQ$114&lt;=$B239,AQ$24,0)</f>
        <v>0</v>
      </c>
      <c r="AR240" s="72"/>
      <c r="AS240" s="120">
        <f>IF(AS$114&lt;=$B239,AS$24,0)</f>
        <v>0</v>
      </c>
      <c r="AT240" s="72"/>
      <c r="AU240" s="120">
        <f>IF(AU$114&lt;=$B239,AU$24,0)</f>
        <v>0</v>
      </c>
      <c r="AV240" s="72"/>
      <c r="AW240" s="120">
        <f>IF(AW$114&lt;=$B239,AW$24,0)</f>
        <v>0</v>
      </c>
      <c r="AX240" s="72"/>
      <c r="AY240" s="120">
        <f>IF(AY$114&lt;=$B239,AY$24,0)</f>
        <v>0</v>
      </c>
      <c r="AZ240" s="72"/>
      <c r="BA240" s="120">
        <f>IF(BA$114&lt;=$B239,BA$24,0)</f>
        <v>0</v>
      </c>
      <c r="BB240" s="72"/>
      <c r="BC240" s="72"/>
      <c r="BD240" s="72"/>
      <c r="BE240" s="72"/>
      <c r="BF240" s="72"/>
    </row>
    <row r="241" spans="1:258" x14ac:dyDescent="0.3">
      <c r="A241" s="72"/>
      <c r="B241" s="85" t="s">
        <v>2445</v>
      </c>
      <c r="C241" s="72"/>
      <c r="D241" s="72"/>
      <c r="E241" s="121">
        <f>ROUND(E240*E$12,0)</f>
        <v>0</v>
      </c>
      <c r="F241" s="120"/>
      <c r="G241" s="121">
        <f>ROUND(G240*G$12,0)</f>
        <v>0</v>
      </c>
      <c r="I241" s="121">
        <f>ROUND(I240*I$12,0)</f>
        <v>98933</v>
      </c>
      <c r="K241" s="121">
        <f>ROUND(K240*K$12,0)</f>
        <v>186150</v>
      </c>
      <c r="L241" s="120"/>
      <c r="M241" s="121">
        <f>ROUND(M240*M$12,0)</f>
        <v>0</v>
      </c>
      <c r="N241" s="120"/>
      <c r="O241" s="121">
        <f>ROUND(O240*O$12,0)</f>
        <v>0</v>
      </c>
      <c r="P241" s="120"/>
      <c r="Q241" s="121">
        <f>ROUND(Q240*Q$12,0)</f>
        <v>0</v>
      </c>
      <c r="R241" s="120"/>
      <c r="S241" s="121">
        <f>ROUND(S240*S$12,0)</f>
        <v>5686915</v>
      </c>
      <c r="T241" s="120"/>
      <c r="U241" s="121">
        <f>ROUND(U240*U$12,0)</f>
        <v>2477900</v>
      </c>
      <c r="V241" s="120"/>
      <c r="W241" s="121">
        <f>ROUND(W240*W$12,0)</f>
        <v>1215186</v>
      </c>
      <c r="X241" s="120"/>
      <c r="Y241" s="121">
        <f>ROUND(Y240*Y$12,0)</f>
        <v>1753975</v>
      </c>
      <c r="Z241" s="120"/>
      <c r="AA241" s="121">
        <f>ROUND(AA240*AA$12,0)</f>
        <v>1616221</v>
      </c>
      <c r="AB241" s="120"/>
      <c r="AC241" s="121">
        <f>ROUND(AC240*AC$12,0)</f>
        <v>0</v>
      </c>
      <c r="AD241" s="120"/>
      <c r="AE241" s="121">
        <f>ROUND(AE240*AE$12,0)</f>
        <v>0</v>
      </c>
      <c r="AF241" s="120"/>
      <c r="AG241" s="121">
        <f>ROUND(AG240*AG$12,0)</f>
        <v>0</v>
      </c>
      <c r="AH241" s="120"/>
      <c r="AI241" s="121">
        <f>ROUND(AI240*AI$12,0)</f>
        <v>0</v>
      </c>
      <c r="AJ241" s="72"/>
      <c r="AK241" s="121">
        <f>ROUND(AK240*AK$12,0)</f>
        <v>0</v>
      </c>
      <c r="AL241" s="72"/>
      <c r="AM241" s="121">
        <f>ROUND(AM240*AM$12,0)</f>
        <v>0</v>
      </c>
      <c r="AN241" s="72"/>
      <c r="AO241" s="121">
        <f>ROUND(AO240*AO$12,0)</f>
        <v>0</v>
      </c>
      <c r="AP241" s="72"/>
      <c r="AQ241" s="121">
        <f>ROUND(AQ240*AQ$12,0)</f>
        <v>0</v>
      </c>
      <c r="AR241" s="72"/>
      <c r="AS241" s="121">
        <f>ROUND(AS240*AS$12,0)</f>
        <v>0</v>
      </c>
      <c r="AT241" s="72"/>
      <c r="AU241" s="121">
        <f>ROUND(AU240*AU$12,0)</f>
        <v>0</v>
      </c>
      <c r="AV241" s="72"/>
      <c r="AW241" s="121">
        <f>ROUND(AW240*AW$12,0)</f>
        <v>0</v>
      </c>
      <c r="AX241" s="72"/>
      <c r="AY241" s="121">
        <f>ROUND(AY240*AY$12,0)</f>
        <v>0</v>
      </c>
      <c r="AZ241" s="72"/>
      <c r="BA241" s="121">
        <f>ROUND(BA240*BA$12,0)</f>
        <v>0</v>
      </c>
      <c r="BB241" s="72"/>
      <c r="BC241" s="72"/>
      <c r="BD241" s="72"/>
      <c r="BE241" s="72"/>
      <c r="BF241" s="72"/>
    </row>
    <row r="242" spans="1:258" s="109" customFormat="1" x14ac:dyDescent="0.3">
      <c r="A242" s="72"/>
      <c r="B242" s="85" t="s">
        <v>2446</v>
      </c>
      <c r="C242" s="72"/>
      <c r="D242" s="72"/>
      <c r="E242" s="120">
        <f>E240-E241</f>
        <v>510665.11</v>
      </c>
      <c r="F242" s="120"/>
      <c r="G242" s="120">
        <f>G240-G241</f>
        <v>2082311.7650000001</v>
      </c>
      <c r="H242" s="74"/>
      <c r="I242" s="120">
        <f>I240-I241</f>
        <v>230844.47000000003</v>
      </c>
      <c r="J242" s="74"/>
      <c r="K242" s="120">
        <f>K240-K241</f>
        <v>434351.30999999971</v>
      </c>
      <c r="L242" s="120"/>
      <c r="M242" s="120">
        <f>M240-M241</f>
        <v>14920259.805000002</v>
      </c>
      <c r="N242" s="120"/>
      <c r="O242" s="120">
        <f>O240-O241</f>
        <v>9988375.7000000011</v>
      </c>
      <c r="P242" s="120"/>
      <c r="Q242" s="120">
        <f>Q240-Q241</f>
        <v>214879808.19000003</v>
      </c>
      <c r="R242" s="120"/>
      <c r="S242" s="120">
        <f>S240-S241</f>
        <v>5686914.7600000016</v>
      </c>
      <c r="T242" s="120"/>
      <c r="U242" s="120">
        <f>U240-U241</f>
        <v>2477899.3949999996</v>
      </c>
      <c r="V242" s="120"/>
      <c r="W242" s="120">
        <f>W240-W241</f>
        <v>1215186.75</v>
      </c>
      <c r="X242" s="120"/>
      <c r="Y242" s="120">
        <f>Y240-Y241</f>
        <v>-9.4999999739229679E-2</v>
      </c>
      <c r="Z242" s="120"/>
      <c r="AA242" s="120">
        <f>AA240-AA241</f>
        <v>1616220.9049999993</v>
      </c>
      <c r="AB242" s="120"/>
      <c r="AC242" s="120">
        <f>AC240-AC241</f>
        <v>0</v>
      </c>
      <c r="AD242" s="120"/>
      <c r="AE242" s="120">
        <f>AE240-AE241</f>
        <v>0</v>
      </c>
      <c r="AF242" s="120"/>
      <c r="AG242" s="120">
        <f>AG240-AG241</f>
        <v>0</v>
      </c>
      <c r="AH242" s="120"/>
      <c r="AI242" s="120">
        <f>AI240-AI241</f>
        <v>0</v>
      </c>
      <c r="AJ242" s="72"/>
      <c r="AK242" s="120">
        <f>AK240-AK241</f>
        <v>0</v>
      </c>
      <c r="AL242" s="72"/>
      <c r="AM242" s="120">
        <f>AM240-AM241</f>
        <v>0</v>
      </c>
      <c r="AN242" s="72"/>
      <c r="AO242" s="120">
        <f>AO240-AO241</f>
        <v>0</v>
      </c>
      <c r="AP242" s="72"/>
      <c r="AQ242" s="120">
        <f>AQ240-AQ241</f>
        <v>0</v>
      </c>
      <c r="AR242" s="72"/>
      <c r="AS242" s="120">
        <f>AS240-AS241</f>
        <v>0</v>
      </c>
      <c r="AT242" s="72"/>
      <c r="AU242" s="120">
        <f>AU240-AU241</f>
        <v>0</v>
      </c>
      <c r="AV242" s="72"/>
      <c r="AW242" s="120">
        <f>AW240-AW241</f>
        <v>0</v>
      </c>
      <c r="AX242" s="72"/>
      <c r="AY242" s="120">
        <f>AY240-AY241</f>
        <v>0</v>
      </c>
      <c r="AZ242" s="72"/>
      <c r="BA242" s="120">
        <f>BA240-BA241</f>
        <v>0</v>
      </c>
      <c r="BB242" s="72"/>
      <c r="BC242" s="72"/>
      <c r="BD242" s="72"/>
      <c r="BE242" s="72"/>
      <c r="BF242" s="72"/>
      <c r="BG242" s="74"/>
      <c r="BH242" s="74"/>
      <c r="BI242" s="74"/>
      <c r="BJ242" s="72"/>
      <c r="BK242" s="72"/>
      <c r="BL242" s="72"/>
      <c r="BM242" s="72"/>
      <c r="BN242" s="72"/>
      <c r="BO242" s="72"/>
      <c r="BP242" s="72"/>
      <c r="BQ242" s="72"/>
      <c r="BR242" s="72"/>
      <c r="BS242" s="72"/>
      <c r="BT242" s="72"/>
      <c r="BU242" s="72"/>
      <c r="BV242" s="72"/>
      <c r="BW242" s="72"/>
      <c r="BX242" s="72"/>
      <c r="BY242" s="72"/>
      <c r="BZ242" s="72"/>
      <c r="CA242" s="72"/>
      <c r="CB242" s="72"/>
      <c r="CC242" s="72"/>
      <c r="CD242" s="72"/>
      <c r="CE242" s="72"/>
      <c r="CF242" s="72"/>
      <c r="CG242" s="72"/>
      <c r="CH242" s="72"/>
      <c r="CI242" s="72"/>
      <c r="CJ242" s="72"/>
      <c r="CK242" s="72"/>
      <c r="CL242" s="72"/>
      <c r="CM242" s="72"/>
      <c r="CN242" s="72"/>
      <c r="CO242" s="72"/>
      <c r="CP242" s="72"/>
      <c r="CQ242" s="72"/>
      <c r="CR242" s="72"/>
      <c r="CS242" s="72"/>
      <c r="CT242" s="72"/>
      <c r="CU242" s="72"/>
      <c r="CV242" s="72"/>
      <c r="CW242" s="72"/>
      <c r="CX242" s="72"/>
      <c r="CY242" s="72"/>
      <c r="CZ242" s="72"/>
      <c r="DA242" s="72"/>
      <c r="DB242" s="72"/>
      <c r="DC242" s="72"/>
      <c r="DD242" s="72"/>
      <c r="DE242" s="72"/>
      <c r="DF242" s="72"/>
      <c r="DG242" s="72"/>
      <c r="DH242" s="72"/>
      <c r="DI242" s="72"/>
      <c r="DJ242" s="72"/>
      <c r="DK242" s="72"/>
      <c r="DL242" s="72"/>
      <c r="DM242" s="72"/>
      <c r="DN242" s="72"/>
      <c r="DO242" s="72"/>
      <c r="DP242" s="72"/>
      <c r="DQ242" s="72"/>
      <c r="DR242" s="72"/>
      <c r="DS242" s="72"/>
      <c r="DT242" s="72"/>
      <c r="DU242" s="72"/>
      <c r="DV242" s="72"/>
      <c r="DW242" s="72"/>
      <c r="DX242" s="72"/>
      <c r="DY242" s="72"/>
      <c r="DZ242" s="72"/>
      <c r="EA242" s="72"/>
      <c r="EB242" s="72"/>
      <c r="EC242" s="72"/>
      <c r="ED242" s="72"/>
      <c r="EE242" s="72"/>
      <c r="EF242" s="72"/>
      <c r="EG242" s="72"/>
      <c r="EH242" s="72"/>
      <c r="EI242" s="72"/>
      <c r="EJ242" s="72"/>
      <c r="EK242" s="72"/>
      <c r="EL242" s="72"/>
      <c r="EM242" s="72"/>
      <c r="EN242" s="72"/>
      <c r="EO242" s="72"/>
      <c r="EP242" s="72"/>
      <c r="EQ242" s="72"/>
      <c r="ER242" s="72"/>
      <c r="ES242" s="72"/>
      <c r="ET242" s="72"/>
      <c r="EU242" s="72"/>
      <c r="EV242" s="72"/>
      <c r="EW242" s="72"/>
      <c r="EX242" s="72"/>
      <c r="EY242" s="72"/>
      <c r="EZ242" s="72"/>
      <c r="FA242" s="72"/>
      <c r="FB242" s="72"/>
      <c r="FC242" s="72"/>
      <c r="FD242" s="72"/>
      <c r="FE242" s="72"/>
      <c r="FF242" s="72"/>
      <c r="FG242" s="72"/>
      <c r="FH242" s="72"/>
      <c r="FI242" s="72"/>
      <c r="FJ242" s="72"/>
      <c r="FK242" s="72"/>
      <c r="FL242" s="72"/>
      <c r="FM242" s="72"/>
      <c r="FN242" s="72"/>
      <c r="FO242" s="72"/>
      <c r="FP242" s="72"/>
      <c r="FQ242" s="72"/>
      <c r="FR242" s="72"/>
      <c r="FS242" s="72"/>
      <c r="FT242" s="72"/>
      <c r="FU242" s="72"/>
      <c r="FV242" s="72"/>
      <c r="FW242" s="72"/>
      <c r="FX242" s="72"/>
      <c r="FY242" s="72"/>
      <c r="FZ242" s="72"/>
      <c r="GA242" s="72"/>
      <c r="GB242" s="72"/>
      <c r="GC242" s="72"/>
      <c r="GD242" s="72"/>
      <c r="GE242" s="72"/>
      <c r="GF242" s="72"/>
      <c r="GG242" s="72"/>
      <c r="GH242" s="72"/>
      <c r="GI242" s="72"/>
      <c r="GJ242" s="72"/>
      <c r="GK242" s="72"/>
      <c r="GL242" s="72"/>
      <c r="GM242" s="72"/>
      <c r="GN242" s="72"/>
      <c r="GO242" s="72"/>
      <c r="GP242" s="72"/>
      <c r="GQ242" s="72"/>
      <c r="GR242" s="72"/>
      <c r="GS242" s="72"/>
      <c r="GT242" s="72"/>
      <c r="GU242" s="72"/>
      <c r="GV242" s="72"/>
      <c r="GW242" s="72"/>
      <c r="GX242" s="72"/>
      <c r="GY242" s="72"/>
      <c r="GZ242" s="72"/>
      <c r="HA242" s="72"/>
      <c r="HB242" s="72"/>
      <c r="HC242" s="72"/>
      <c r="HD242" s="72"/>
      <c r="HE242" s="72"/>
      <c r="HF242" s="72"/>
      <c r="HG242" s="72"/>
      <c r="HH242" s="72"/>
      <c r="HI242" s="72"/>
      <c r="HJ242" s="72"/>
      <c r="HK242" s="72"/>
      <c r="HL242" s="72"/>
      <c r="HM242" s="72"/>
      <c r="HN242" s="72"/>
      <c r="HO242" s="72"/>
      <c r="HP242" s="72"/>
      <c r="HQ242" s="72"/>
      <c r="HR242" s="72"/>
      <c r="HS242" s="72"/>
      <c r="HT242" s="72"/>
      <c r="HU242" s="72"/>
      <c r="HV242" s="72"/>
      <c r="HW242" s="72"/>
      <c r="HX242" s="72"/>
      <c r="HY242" s="72"/>
      <c r="HZ242" s="72"/>
      <c r="IA242" s="72"/>
      <c r="IB242" s="72"/>
      <c r="IC242" s="72"/>
      <c r="ID242" s="72"/>
      <c r="IE242" s="72"/>
      <c r="IF242" s="72"/>
      <c r="IG242" s="72"/>
      <c r="IH242" s="72"/>
      <c r="II242" s="72"/>
      <c r="IJ242" s="72"/>
      <c r="IK242" s="72"/>
      <c r="IL242" s="72"/>
      <c r="IM242" s="72"/>
      <c r="IN242" s="72"/>
      <c r="IO242" s="72"/>
      <c r="IP242" s="72"/>
      <c r="IQ242" s="72"/>
      <c r="IR242" s="72"/>
      <c r="IS242" s="72"/>
      <c r="IT242" s="72"/>
      <c r="IU242" s="72"/>
      <c r="IV242" s="72"/>
      <c r="IW242" s="72"/>
      <c r="IX242" s="72"/>
    </row>
    <row r="243" spans="1:258" x14ac:dyDescent="0.3">
      <c r="A243" s="109"/>
      <c r="B243" s="122" t="s">
        <v>2447</v>
      </c>
      <c r="C243" s="109"/>
      <c r="D243" s="109"/>
      <c r="E243" s="123">
        <f>IF($B239-E$8&lt;0,0,LOOKUP($B239-(E$8-1),$C$396:$C$417,$E$396:$E$417))</f>
        <v>4.4609999999999997E-2</v>
      </c>
      <c r="F243" s="109"/>
      <c r="G243" s="123">
        <f>IF($B239-G$8&lt;0,0,LOOKUP($B239-(G$8-1),$C$396:$C$417,$E$396:$E$417))</f>
        <v>4.462E-2</v>
      </c>
      <c r="H243" s="124"/>
      <c r="I243" s="123">
        <f>IF($B239-I$8&lt;0,0,LOOKUP($B239-(I$8-1),$C$396:$C$417,$E$396:$E$417))</f>
        <v>4.4609999999999997E-2</v>
      </c>
      <c r="J243" s="124"/>
      <c r="K243" s="123">
        <f>IF($B239-K$8&lt;0,0,LOOKUP($B239-(K$8-1),$C$396:$C$417,$E$396:$E$417))</f>
        <v>4.462E-2</v>
      </c>
      <c r="L243" s="124"/>
      <c r="M243" s="123">
        <f>IF($B239-M$8&lt;0,0,LOOKUP($B239-(M$8-1),$C$396:$C$417,$E$396:$E$417))</f>
        <v>4.5220000000000003E-2</v>
      </c>
      <c r="N243" s="109"/>
      <c r="O243" s="123">
        <f>IF($B239-O$8&lt;0,0,LOOKUP($B239-(O$8-1),$C$396:$C$417,$E$396:$E$417))</f>
        <v>4.888E-2</v>
      </c>
      <c r="P243" s="124"/>
      <c r="Q243" s="123">
        <f>IF($B239-Q$8&lt;0,0,LOOKUP($B239-(Q$8-1),$C$396:$C$417,$E$396:$E$417))</f>
        <v>5.2850000000000001E-2</v>
      </c>
      <c r="R243" s="124"/>
      <c r="S243" s="123">
        <f>IF($B239-S$8&lt;0,0,LOOKUP($B239-(S$8-1),$C$396:$C$417,$E$396:$E$417))</f>
        <v>5.713E-2</v>
      </c>
      <c r="T243" s="124"/>
      <c r="U243" s="123">
        <f>IF($B239-U$8&lt;0,0,LOOKUP($B239-(U$8-1),$C$396:$C$417,$E$396:$E$417))</f>
        <v>6.1769999999999999E-2</v>
      </c>
      <c r="V243" s="124"/>
      <c r="W243" s="123">
        <f>IF($B239-W$8&lt;0,0,LOOKUP($B239-(W$8-1),$C$396:$C$417,$E$396:$E$417))</f>
        <v>6.6769999999999996E-2</v>
      </c>
      <c r="X243" s="109"/>
      <c r="Y243" s="123">
        <f>IF($B239-Y$8&lt;0,0,LOOKUP($B239-(Y$8-1),$C$396:$C$417,$E$396:$E$417))</f>
        <v>7.2190000000000004E-2</v>
      </c>
      <c r="Z243" s="124"/>
      <c r="AA243" s="123">
        <f>IF($B239-AA$8&lt;0,0,LOOKUP($B239-(AA$8-1),$C$396:$C$417,$E$396:$E$417))</f>
        <v>3.7499999999999999E-2</v>
      </c>
      <c r="AB243" s="124"/>
      <c r="AC243" s="123">
        <f>IF($B239-AC$8&lt;0,0,LOOKUP($B239-(AC$8-1),$C$396:$C$417,$E$396:$E$417))</f>
        <v>0</v>
      </c>
      <c r="AD243" s="124"/>
      <c r="AE243" s="123">
        <f>IF($B239-AE$8&lt;0,0,LOOKUP($B239-(AE$8-1),$C$396:$C$417,$E$396:$E$417))</f>
        <v>0</v>
      </c>
      <c r="AF243" s="124"/>
      <c r="AG243" s="123">
        <f>IF($B239-AG$8&lt;0,0,LOOKUP($B239-(AG$8-1),$C$396:$C$417,$E$396:$E$417))</f>
        <v>0</v>
      </c>
      <c r="AH243" s="109"/>
      <c r="AI243" s="123">
        <f>IF($B239-AI$8&lt;0,0,LOOKUP($B239-(AI$8-1),$C$396:$C$417,$E$396:$E$417))</f>
        <v>0</v>
      </c>
      <c r="AJ243" s="109"/>
      <c r="AK243" s="123">
        <f>IF($B239-AK$8&lt;0,0,LOOKUP($B239-(AK$8-1),$C$396:$C$417,$E$396:$E$417))</f>
        <v>0</v>
      </c>
      <c r="AL243" s="109"/>
      <c r="AM243" s="123">
        <f>IF($B239-AM$8&lt;0,0,LOOKUP($B239-(AM$8-1),$C$396:$C$417,$E$396:$E$417))</f>
        <v>0</v>
      </c>
      <c r="AN243" s="109"/>
      <c r="AO243" s="123">
        <f>IF($B239-AO$8&lt;0,0,LOOKUP($B239-(AO$8-1),$C$396:$C$417,$E$396:$E$417))</f>
        <v>0</v>
      </c>
      <c r="AP243" s="109"/>
      <c r="AQ243" s="123">
        <f>IF($B239-AQ$8&lt;0,0,LOOKUP($B239-(AQ$8-1),$C$396:$C$417,$E$396:$E$417))</f>
        <v>0</v>
      </c>
      <c r="AR243" s="109"/>
      <c r="AS243" s="123">
        <f>IF($B239-AS$8&lt;0,0,LOOKUP($B239-(AS$8-1),$C$396:$C$417,$E$396:$E$417))</f>
        <v>0</v>
      </c>
      <c r="AT243" s="109"/>
      <c r="AU243" s="123">
        <f>IF($B239-AU$8&lt;0,0,LOOKUP($B239-(AU$8-1),$C$396:$C$417,$E$396:$E$417))</f>
        <v>0</v>
      </c>
      <c r="AV243" s="109"/>
      <c r="AW243" s="123">
        <f>IF($B239-AW$8&lt;0,0,LOOKUP($B239-(AW$8-1),$C$396:$C$417,$E$396:$E$417))</f>
        <v>0</v>
      </c>
      <c r="AX243" s="109"/>
      <c r="AY243" s="123">
        <f>IF($B239-AY$8&lt;0,0,LOOKUP($B239-(AY$8-1),$C$396:$C$417,$E$396:$E$417))</f>
        <v>0</v>
      </c>
      <c r="AZ243" s="109"/>
      <c r="BA243" s="123">
        <f>IF($B239-BA$8&lt;0,0,LOOKUP($B239-(BA$8-1),$C$396:$C$417,$E$396:$E$417))</f>
        <v>0</v>
      </c>
      <c r="BB243" s="109"/>
      <c r="BC243" s="109"/>
      <c r="BD243" s="109"/>
      <c r="BE243" s="109"/>
      <c r="BF243" s="109"/>
      <c r="BG243" s="124"/>
      <c r="BH243" s="124"/>
      <c r="BI243" s="124"/>
      <c r="BJ243" s="109"/>
      <c r="BK243" s="109"/>
      <c r="BL243" s="109"/>
      <c r="BM243" s="109"/>
      <c r="BN243" s="109"/>
      <c r="BO243" s="109"/>
      <c r="BP243" s="109"/>
      <c r="BQ243" s="109"/>
      <c r="BR243" s="109"/>
      <c r="BS243" s="109"/>
      <c r="BT243" s="109"/>
      <c r="BU243" s="109"/>
      <c r="BV243" s="109"/>
      <c r="BW243" s="109"/>
      <c r="BX243" s="109"/>
      <c r="BY243" s="109"/>
      <c r="BZ243" s="109"/>
      <c r="CA243" s="109"/>
      <c r="CB243" s="109"/>
      <c r="CC243" s="109"/>
      <c r="CD243" s="109"/>
      <c r="CE243" s="109"/>
      <c r="CF243" s="109"/>
      <c r="CG243" s="109"/>
      <c r="CH243" s="109"/>
      <c r="CI243" s="109"/>
      <c r="CJ243" s="109"/>
      <c r="CK243" s="109"/>
      <c r="CL243" s="109"/>
      <c r="CM243" s="109"/>
      <c r="CN243" s="109"/>
      <c r="CO243" s="109"/>
      <c r="CP243" s="109"/>
      <c r="CQ243" s="109"/>
      <c r="CR243" s="109"/>
      <c r="CS243" s="109"/>
      <c r="CT243" s="109"/>
      <c r="CU243" s="109"/>
      <c r="CV243" s="109"/>
      <c r="CW243" s="109"/>
      <c r="CX243" s="109"/>
      <c r="CY243" s="109"/>
      <c r="CZ243" s="109"/>
      <c r="DA243" s="109"/>
      <c r="DB243" s="109"/>
      <c r="DC243" s="109"/>
      <c r="DD243" s="109"/>
      <c r="DE243" s="109"/>
      <c r="DF243" s="109"/>
      <c r="DG243" s="109"/>
      <c r="DH243" s="109"/>
      <c r="DI243" s="109"/>
      <c r="DJ243" s="109"/>
      <c r="DK243" s="109"/>
      <c r="DL243" s="109"/>
      <c r="DM243" s="109"/>
      <c r="DN243" s="109"/>
      <c r="DO243" s="109"/>
      <c r="DP243" s="109"/>
      <c r="DQ243" s="109"/>
      <c r="DR243" s="109"/>
      <c r="DS243" s="109"/>
      <c r="DT243" s="109"/>
      <c r="DU243" s="109"/>
      <c r="DV243" s="109"/>
      <c r="DW243" s="109"/>
      <c r="DX243" s="109"/>
      <c r="DY243" s="109"/>
      <c r="DZ243" s="109"/>
      <c r="EA243" s="109"/>
      <c r="EB243" s="109"/>
      <c r="EC243" s="109"/>
      <c r="ED243" s="109"/>
      <c r="EE243" s="109"/>
      <c r="EF243" s="109"/>
      <c r="EG243" s="109"/>
      <c r="EH243" s="109"/>
      <c r="EI243" s="109"/>
      <c r="EJ243" s="109"/>
      <c r="EK243" s="109"/>
      <c r="EL243" s="109"/>
      <c r="EM243" s="109"/>
      <c r="EN243" s="109"/>
      <c r="EO243" s="109"/>
      <c r="EP243" s="109"/>
      <c r="EQ243" s="109"/>
      <c r="ER243" s="109"/>
      <c r="ES243" s="109"/>
      <c r="ET243" s="109"/>
      <c r="EU243" s="109"/>
      <c r="EV243" s="109"/>
      <c r="EW243" s="109"/>
      <c r="EX243" s="109"/>
      <c r="EY243" s="109"/>
      <c r="EZ243" s="109"/>
      <c r="FA243" s="109"/>
      <c r="FB243" s="109"/>
      <c r="FC243" s="109"/>
      <c r="FD243" s="109"/>
      <c r="FE243" s="109"/>
      <c r="FF243" s="109"/>
      <c r="FG243" s="109"/>
      <c r="FH243" s="109"/>
      <c r="FI243" s="109"/>
      <c r="FJ243" s="109"/>
      <c r="FK243" s="109"/>
      <c r="FL243" s="109"/>
      <c r="FM243" s="109"/>
      <c r="FN243" s="109"/>
      <c r="FO243" s="109"/>
      <c r="FP243" s="109"/>
      <c r="FQ243" s="109"/>
      <c r="FR243" s="109"/>
      <c r="FS243" s="109"/>
      <c r="FT243" s="109"/>
      <c r="FU243" s="109"/>
      <c r="FV243" s="109"/>
      <c r="FW243" s="109"/>
      <c r="FX243" s="109"/>
      <c r="FY243" s="109"/>
      <c r="FZ243" s="109"/>
      <c r="GA243" s="109"/>
      <c r="GB243" s="109"/>
      <c r="GC243" s="109"/>
      <c r="GD243" s="109"/>
      <c r="GE243" s="109"/>
      <c r="GF243" s="109"/>
      <c r="GG243" s="109"/>
      <c r="GH243" s="109"/>
      <c r="GI243" s="109"/>
      <c r="GJ243" s="109"/>
      <c r="GK243" s="109"/>
      <c r="GL243" s="109"/>
      <c r="GM243" s="109"/>
      <c r="GN243" s="109"/>
      <c r="GO243" s="109"/>
      <c r="GP243" s="109"/>
      <c r="GQ243" s="109"/>
      <c r="GR243" s="109"/>
      <c r="GS243" s="109"/>
      <c r="GT243" s="109"/>
      <c r="GU243" s="109"/>
      <c r="GV243" s="109"/>
      <c r="GW243" s="109"/>
      <c r="GX243" s="109"/>
      <c r="GY243" s="109"/>
      <c r="GZ243" s="109"/>
      <c r="HA243" s="109"/>
      <c r="HB243" s="109"/>
      <c r="HC243" s="109"/>
      <c r="HD243" s="109"/>
      <c r="HE243" s="109"/>
      <c r="HF243" s="109"/>
      <c r="HG243" s="109"/>
      <c r="HH243" s="109"/>
      <c r="HI243" s="109"/>
      <c r="HJ243" s="109"/>
      <c r="HK243" s="109"/>
      <c r="HL243" s="109"/>
      <c r="HM243" s="109"/>
      <c r="HN243" s="109"/>
      <c r="HO243" s="109"/>
      <c r="HP243" s="109"/>
      <c r="HQ243" s="109"/>
      <c r="HR243" s="109"/>
      <c r="HS243" s="109"/>
      <c r="HT243" s="109"/>
      <c r="HU243" s="109"/>
      <c r="HV243" s="109"/>
      <c r="HW243" s="109"/>
      <c r="HX243" s="109"/>
      <c r="HY243" s="109"/>
      <c r="HZ243" s="109"/>
      <c r="IA243" s="109"/>
      <c r="IB243" s="109"/>
      <c r="IC243" s="109"/>
      <c r="ID243" s="109"/>
      <c r="IE243" s="109"/>
      <c r="IF243" s="109"/>
      <c r="IG243" s="109"/>
      <c r="IH243" s="109"/>
      <c r="II243" s="109"/>
      <c r="IJ243" s="109"/>
      <c r="IK243" s="109"/>
      <c r="IL243" s="109"/>
      <c r="IM243" s="109"/>
      <c r="IN243" s="109"/>
      <c r="IO243" s="109"/>
      <c r="IP243" s="109"/>
      <c r="IQ243" s="109"/>
      <c r="IR243" s="109"/>
      <c r="IS243" s="109"/>
      <c r="IT243" s="109"/>
      <c r="IU243" s="109"/>
      <c r="IV243" s="109"/>
      <c r="IW243" s="109"/>
      <c r="IX243" s="109"/>
    </row>
    <row r="244" spans="1:258" x14ac:dyDescent="0.3">
      <c r="A244" s="72"/>
      <c r="B244" s="72"/>
      <c r="C244" s="72"/>
      <c r="D244" s="72"/>
      <c r="E244" s="125"/>
      <c r="F244" s="120"/>
      <c r="G244" s="125"/>
      <c r="I244" s="125"/>
      <c r="K244" s="125"/>
      <c r="L244" s="120"/>
      <c r="M244" s="125"/>
      <c r="N244" s="120"/>
      <c r="O244" s="125"/>
      <c r="P244" s="120"/>
      <c r="Q244" s="125"/>
      <c r="R244" s="120"/>
      <c r="S244" s="125"/>
      <c r="T244" s="120"/>
      <c r="U244" s="125"/>
      <c r="V244" s="120"/>
      <c r="W244" s="125"/>
      <c r="X244" s="120"/>
      <c r="Y244" s="125"/>
      <c r="Z244" s="120"/>
      <c r="AA244" s="125"/>
      <c r="AB244" s="120"/>
      <c r="AC244" s="125"/>
      <c r="AD244" s="120"/>
      <c r="AE244" s="125"/>
      <c r="AF244" s="120"/>
      <c r="AG244" s="125"/>
      <c r="AH244" s="120"/>
      <c r="AI244" s="125"/>
      <c r="AJ244" s="72"/>
      <c r="AK244" s="125"/>
      <c r="AL244" s="72"/>
      <c r="AM244" s="125"/>
      <c r="AN244" s="72"/>
      <c r="AO244" s="125"/>
      <c r="AP244" s="72"/>
      <c r="AQ244" s="125"/>
      <c r="AR244" s="72"/>
      <c r="AS244" s="125"/>
      <c r="AT244" s="72"/>
      <c r="AU244" s="125"/>
      <c r="AV244" s="72"/>
      <c r="AW244" s="125"/>
      <c r="AX244" s="72"/>
      <c r="AY244" s="125"/>
      <c r="AZ244" s="72"/>
      <c r="BA244" s="125"/>
      <c r="BB244" s="72"/>
      <c r="BC244" s="72"/>
      <c r="BD244" s="72"/>
      <c r="BE244" s="72"/>
      <c r="BF244" s="72"/>
    </row>
    <row r="245" spans="1:258" x14ac:dyDescent="0.3">
      <c r="A245" s="72"/>
      <c r="B245" s="85" t="s">
        <v>2448</v>
      </c>
      <c r="C245" s="72"/>
      <c r="D245" s="72"/>
      <c r="E245" s="120">
        <f>ROUND((E240-E241)*E243,0)</f>
        <v>22781</v>
      </c>
      <c r="F245" s="120"/>
      <c r="G245" s="120">
        <f>ROUND((G240-G241)*G243,0)</f>
        <v>92913</v>
      </c>
      <c r="I245" s="120">
        <f>ROUND((I240-I241)*I243,0)</f>
        <v>10298</v>
      </c>
      <c r="K245" s="120">
        <f>ROUND((K240-K241)*K243,0)</f>
        <v>19381</v>
      </c>
      <c r="L245" s="120"/>
      <c r="M245" s="120">
        <f>ROUND((M240-M241)*M243,0)</f>
        <v>674694</v>
      </c>
      <c r="N245" s="120"/>
      <c r="O245" s="120">
        <f>ROUND((O240-O241)*O243,0)</f>
        <v>488232</v>
      </c>
      <c r="P245" s="120"/>
      <c r="Q245" s="120">
        <f>ROUND((Q240-Q241)*Q243,0)</f>
        <v>11356398</v>
      </c>
      <c r="R245" s="120"/>
      <c r="S245" s="120">
        <f>ROUND((S240-S241)*S243,0)</f>
        <v>324893</v>
      </c>
      <c r="T245" s="120"/>
      <c r="U245" s="120">
        <f>ROUND((U240-U241)*U243,0)</f>
        <v>153060</v>
      </c>
      <c r="V245" s="120"/>
      <c r="W245" s="120">
        <f>ROUND((W240-W241)*W243,0)</f>
        <v>81138</v>
      </c>
      <c r="X245" s="120"/>
      <c r="Y245" s="120">
        <f>ROUND((Y240-Y241)*Y243,0)</f>
        <v>0</v>
      </c>
      <c r="Z245" s="120"/>
      <c r="AA245" s="120">
        <f>ROUND((AA240-AA241)*AA243,0)</f>
        <v>60608</v>
      </c>
      <c r="AB245" s="120"/>
      <c r="AC245" s="120">
        <f>ROUND((AC240-AC241)*AC243,0)</f>
        <v>0</v>
      </c>
      <c r="AD245" s="120"/>
      <c r="AE245" s="120">
        <f>ROUND((AE240-AE241)*AE243,0)</f>
        <v>0</v>
      </c>
      <c r="AF245" s="120"/>
      <c r="AG245" s="120">
        <f>ROUND((AG240-AG241)*AG243,0)</f>
        <v>0</v>
      </c>
      <c r="AH245" s="120"/>
      <c r="AI245" s="120">
        <f>ROUND((AI240-AI241)*AI243,0)</f>
        <v>0</v>
      </c>
      <c r="AJ245" s="72"/>
      <c r="AK245" s="120">
        <f>ROUND((AK240-AK241)*AK243,0)</f>
        <v>0</v>
      </c>
      <c r="AL245" s="72"/>
      <c r="AM245" s="120">
        <f>ROUND((AM240-AM241)*AM243,0)</f>
        <v>0</v>
      </c>
      <c r="AN245" s="72"/>
      <c r="AO245" s="120">
        <f>ROUND((AO240-AO241)*AO243,0)</f>
        <v>0</v>
      </c>
      <c r="AP245" s="72"/>
      <c r="AQ245" s="120">
        <f>ROUND((AQ240-AQ241)*AQ243,0)</f>
        <v>0</v>
      </c>
      <c r="AR245" s="72"/>
      <c r="AS245" s="120">
        <f>ROUND((AS240-AS241)*AS243,0)</f>
        <v>0</v>
      </c>
      <c r="AT245" s="72"/>
      <c r="AU245" s="120">
        <f>ROUND((AU240-AU241)*AU243,0)</f>
        <v>0</v>
      </c>
      <c r="AV245" s="72"/>
      <c r="AW245" s="120">
        <f>ROUND((AW240-AW241)*AW243,0)</f>
        <v>0</v>
      </c>
      <c r="AX245" s="72"/>
      <c r="AY245" s="120">
        <f>ROUND((AY240-AY241)*AY243,0)</f>
        <v>0</v>
      </c>
      <c r="AZ245" s="72"/>
      <c r="BA245" s="120">
        <f>ROUND((BA240-BA241)*BA243,0)</f>
        <v>0</v>
      </c>
      <c r="BB245" s="72"/>
      <c r="BC245" s="72"/>
      <c r="BD245" s="72"/>
      <c r="BE245" s="72"/>
      <c r="BF245" s="72"/>
    </row>
    <row r="246" spans="1:258" x14ac:dyDescent="0.3">
      <c r="A246" s="72"/>
      <c r="B246" s="85" t="s">
        <v>2449</v>
      </c>
      <c r="C246" s="72"/>
      <c r="D246" s="72"/>
      <c r="E246" s="74">
        <f>IF(E$114=$B239,E241,0)</f>
        <v>0</v>
      </c>
      <c r="F246" s="120"/>
      <c r="G246" s="74">
        <f>IF(G$114=$B239,G241,0)</f>
        <v>0</v>
      </c>
      <c r="I246" s="74">
        <f>IF(I$114=$B239,I241,0)</f>
        <v>0</v>
      </c>
      <c r="K246" s="74">
        <f>IF(K$114=$B239,K241,0)</f>
        <v>0</v>
      </c>
      <c r="L246" s="120"/>
      <c r="M246" s="74">
        <f>IF(M$114=$B239,M241,0)</f>
        <v>0</v>
      </c>
      <c r="N246" s="120"/>
      <c r="O246" s="74">
        <f>IF(O$114=$B239,O241,0)</f>
        <v>0</v>
      </c>
      <c r="P246" s="120"/>
      <c r="Q246" s="74">
        <f>IF(Q$114=$B239,Q241,0)</f>
        <v>0</v>
      </c>
      <c r="R246" s="120"/>
      <c r="S246" s="74">
        <f>IF(S$114=$B239,S241,0)</f>
        <v>0</v>
      </c>
      <c r="T246" s="120"/>
      <c r="U246" s="74">
        <f>IF(U$114=$B239,U241,0)</f>
        <v>0</v>
      </c>
      <c r="V246" s="120"/>
      <c r="W246" s="74">
        <f>IF(W$114=$B239,W241,0)</f>
        <v>0</v>
      </c>
      <c r="X246" s="120"/>
      <c r="Y246" s="74">
        <f>IF(Y$114=$B239,Y241,0)</f>
        <v>0</v>
      </c>
      <c r="Z246" s="120"/>
      <c r="AA246" s="74">
        <f>IF(AA$114=$B239,AA241,0)</f>
        <v>1616221</v>
      </c>
      <c r="AB246" s="120"/>
      <c r="AC246" s="74">
        <f>IF(AC$114=$B239,AC241,0)</f>
        <v>0</v>
      </c>
      <c r="AD246" s="120"/>
      <c r="AE246" s="74">
        <f>IF(AE$114=$B239,AE241,0)</f>
        <v>0</v>
      </c>
      <c r="AF246" s="120"/>
      <c r="AG246" s="74">
        <f>IF(AG$114=$B239,AG241,0)</f>
        <v>0</v>
      </c>
      <c r="AH246" s="120"/>
      <c r="AI246" s="74">
        <f>IF(AI$114=$B239,AI241,0)</f>
        <v>0</v>
      </c>
      <c r="AJ246" s="72"/>
      <c r="AK246" s="74">
        <f>IF(AK$114=$B239,AK241,0)</f>
        <v>0</v>
      </c>
      <c r="AL246" s="72"/>
      <c r="AM246" s="74">
        <f>IF(AM$114=$B239,AM241,0)</f>
        <v>0</v>
      </c>
      <c r="AN246" s="72"/>
      <c r="AO246" s="74">
        <f>IF(AO$114=$B239,AO241,0)</f>
        <v>0</v>
      </c>
      <c r="AP246" s="72"/>
      <c r="AQ246" s="74">
        <f>IF(AQ$114=$B239,AQ241,0)</f>
        <v>0</v>
      </c>
      <c r="AR246" s="72"/>
      <c r="AS246" s="74">
        <f>IF(AS$114=$B239,AS241,0)</f>
        <v>0</v>
      </c>
      <c r="AT246" s="72"/>
      <c r="AU246" s="74">
        <f>IF(AU$114=$B239,AU241,0)</f>
        <v>0</v>
      </c>
      <c r="AV246" s="72"/>
      <c r="AW246" s="74">
        <f>IF(AW$114=$B239,AW241,0)</f>
        <v>0</v>
      </c>
      <c r="AX246" s="72"/>
      <c r="AY246" s="74">
        <f>IF(AY$114=$B239,AY241,0)</f>
        <v>0</v>
      </c>
      <c r="AZ246" s="72"/>
      <c r="BA246" s="74">
        <f>IF(BA$114=$B239,BA241,0)</f>
        <v>0</v>
      </c>
      <c r="BB246" s="72"/>
      <c r="BC246" s="72"/>
      <c r="BD246" s="72"/>
      <c r="BE246" s="72"/>
      <c r="BF246" s="72"/>
    </row>
    <row r="247" spans="1:258" ht="13.5" thickBot="1" x14ac:dyDescent="0.35">
      <c r="A247" s="72"/>
      <c r="B247" s="85" t="str">
        <f>"Total Tax Depreciation  -  "&amp;B239</f>
        <v>Total Tax Depreciation  -  2012</v>
      </c>
      <c r="C247" s="72"/>
      <c r="D247" s="72"/>
      <c r="E247" s="126">
        <f>E245+E246</f>
        <v>22781</v>
      </c>
      <c r="F247" s="120"/>
      <c r="G247" s="126">
        <f>G245+G246</f>
        <v>92913</v>
      </c>
      <c r="I247" s="126">
        <f>I245+I246</f>
        <v>10298</v>
      </c>
      <c r="K247" s="126">
        <f>K245+K246</f>
        <v>19381</v>
      </c>
      <c r="L247" s="120"/>
      <c r="M247" s="126">
        <f>M245+M246</f>
        <v>674694</v>
      </c>
      <c r="N247" s="120"/>
      <c r="O247" s="126">
        <f>O245+O246</f>
        <v>488232</v>
      </c>
      <c r="P247" s="120"/>
      <c r="Q247" s="126">
        <f>Q245+Q246</f>
        <v>11356398</v>
      </c>
      <c r="R247" s="120"/>
      <c r="S247" s="126">
        <f>S245+S246</f>
        <v>324893</v>
      </c>
      <c r="T247" s="120"/>
      <c r="U247" s="126">
        <f>U245+U246</f>
        <v>153060</v>
      </c>
      <c r="V247" s="120"/>
      <c r="W247" s="126">
        <f>W245+W246</f>
        <v>81138</v>
      </c>
      <c r="X247" s="120"/>
      <c r="Y247" s="126">
        <f>Y245+Y246</f>
        <v>0</v>
      </c>
      <c r="Z247" s="120"/>
      <c r="AA247" s="126">
        <f>AA245+AA246</f>
        <v>1676829</v>
      </c>
      <c r="AB247" s="120"/>
      <c r="AC247" s="126">
        <f>AC245+AC246</f>
        <v>0</v>
      </c>
      <c r="AD247" s="120"/>
      <c r="AE247" s="126">
        <f>AE245+AE246</f>
        <v>0</v>
      </c>
      <c r="AF247" s="120"/>
      <c r="AG247" s="126">
        <f>AG245+AG246</f>
        <v>0</v>
      </c>
      <c r="AH247" s="120"/>
      <c r="AI247" s="126">
        <f>AI245+AI246</f>
        <v>0</v>
      </c>
      <c r="AJ247" s="72"/>
      <c r="AK247" s="126">
        <f>AK245+AK246</f>
        <v>0</v>
      </c>
      <c r="AL247" s="72"/>
      <c r="AM247" s="126">
        <f>AM245+AM246</f>
        <v>0</v>
      </c>
      <c r="AN247" s="72"/>
      <c r="AO247" s="126">
        <f>AO245+AO246</f>
        <v>0</v>
      </c>
      <c r="AP247" s="72"/>
      <c r="AQ247" s="126">
        <f>AQ245+AQ246</f>
        <v>0</v>
      </c>
      <c r="AR247" s="72"/>
      <c r="AS247" s="126">
        <f>AS245+AS246</f>
        <v>0</v>
      </c>
      <c r="AT247" s="72"/>
      <c r="AU247" s="126">
        <f>AU245+AU246</f>
        <v>0</v>
      </c>
      <c r="AV247" s="72"/>
      <c r="AW247" s="126">
        <f>AW245+AW246</f>
        <v>0</v>
      </c>
      <c r="AX247" s="72"/>
      <c r="AY247" s="126">
        <f>AY245+AY246</f>
        <v>0</v>
      </c>
      <c r="AZ247" s="72"/>
      <c r="BA247" s="126">
        <f>BA245+BA246</f>
        <v>0</v>
      </c>
      <c r="BB247" s="72"/>
      <c r="BC247" s="72"/>
      <c r="BD247" s="72"/>
      <c r="BE247" s="72"/>
      <c r="BF247" s="72"/>
      <c r="BG247" s="103"/>
    </row>
    <row r="248" spans="1:258" ht="13.5" thickTop="1" x14ac:dyDescent="0.3">
      <c r="A248" s="72"/>
      <c r="B248" s="72"/>
      <c r="C248" s="72"/>
      <c r="D248" s="72"/>
      <c r="E248" s="125"/>
      <c r="F248" s="120"/>
      <c r="G248" s="125"/>
      <c r="I248" s="125"/>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72"/>
      <c r="AK248" s="120"/>
      <c r="AL248" s="72"/>
      <c r="AM248" s="120"/>
      <c r="AN248" s="72"/>
      <c r="AO248" s="120"/>
      <c r="AP248" s="72"/>
      <c r="AQ248" s="120"/>
      <c r="AR248" s="72"/>
      <c r="AS248" s="120"/>
      <c r="AT248" s="72"/>
      <c r="AU248" s="120"/>
      <c r="AV248" s="72"/>
      <c r="AW248" s="120"/>
      <c r="AX248" s="72"/>
      <c r="AY248" s="120"/>
      <c r="AZ248" s="72"/>
      <c r="BA248" s="120"/>
      <c r="BB248" s="72"/>
      <c r="BC248" s="72"/>
      <c r="BD248" s="72"/>
      <c r="BE248" s="72"/>
      <c r="BF248" s="72"/>
    </row>
    <row r="249" spans="1:258" x14ac:dyDescent="0.3">
      <c r="A249" s="72"/>
      <c r="B249" s="72"/>
      <c r="C249" s="72"/>
      <c r="D249" s="72"/>
      <c r="E249" s="125"/>
      <c r="F249" s="120"/>
      <c r="G249" s="125"/>
      <c r="I249" s="125"/>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72"/>
      <c r="AK249" s="120"/>
      <c r="AL249" s="72"/>
      <c r="AM249" s="120"/>
      <c r="AN249" s="72"/>
      <c r="AO249" s="120"/>
      <c r="AP249" s="72"/>
      <c r="AQ249" s="120"/>
      <c r="AR249" s="72"/>
      <c r="AS249" s="120"/>
      <c r="AT249" s="72"/>
      <c r="AU249" s="120"/>
      <c r="AV249" s="72"/>
      <c r="AW249" s="120"/>
      <c r="AX249" s="72"/>
      <c r="AY249" s="120"/>
      <c r="AZ249" s="72"/>
      <c r="BA249" s="120"/>
      <c r="BB249" s="72"/>
      <c r="BC249" s="72"/>
      <c r="BD249" s="72"/>
      <c r="BE249" s="72"/>
      <c r="BF249" s="72"/>
    </row>
    <row r="250" spans="1:258" x14ac:dyDescent="0.3">
      <c r="A250" s="72"/>
      <c r="B250" s="119">
        <v>2013</v>
      </c>
      <c r="C250" s="72"/>
      <c r="D250" s="72"/>
      <c r="E250" s="127"/>
      <c r="F250" s="120"/>
      <c r="G250" s="127"/>
      <c r="I250" s="127"/>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72"/>
      <c r="AK250" s="120"/>
      <c r="AL250" s="72"/>
      <c r="AM250" s="120"/>
      <c r="AN250" s="72"/>
      <c r="AO250" s="120"/>
      <c r="AP250" s="72"/>
      <c r="AQ250" s="120"/>
      <c r="AR250" s="72"/>
      <c r="AS250" s="120"/>
      <c r="AT250" s="72"/>
      <c r="AU250" s="120"/>
      <c r="AV250" s="72"/>
      <c r="AW250" s="120"/>
      <c r="AX250" s="72"/>
      <c r="AY250" s="120"/>
      <c r="AZ250" s="72"/>
      <c r="BA250" s="120"/>
      <c r="BB250" s="72"/>
      <c r="BC250" s="72"/>
      <c r="BD250" s="72"/>
      <c r="BE250" s="72"/>
      <c r="BF250" s="72"/>
    </row>
    <row r="251" spans="1:258" x14ac:dyDescent="0.3">
      <c r="A251" s="72"/>
      <c r="B251" s="85" t="s">
        <v>2408</v>
      </c>
      <c r="C251" s="72"/>
      <c r="D251" s="72"/>
      <c r="E251" s="120">
        <f>IF(E$114&lt;=$B250,E$24,0)</f>
        <v>510665.11</v>
      </c>
      <c r="F251" s="120"/>
      <c r="G251" s="120">
        <f>IF(G$114&lt;=$B250,G$24,0)</f>
        <v>2082311.7650000001</v>
      </c>
      <c r="I251" s="120">
        <f>IF(I$114&lt;=$B250,I$24,0)</f>
        <v>329777.47000000003</v>
      </c>
      <c r="K251" s="120">
        <f>IF(K$114&lt;=$B250,K$24,0)</f>
        <v>620501.30999999971</v>
      </c>
      <c r="L251" s="120"/>
      <c r="M251" s="120">
        <f>IF(M$114&lt;=$B250,M$24,0)</f>
        <v>14920259.805000002</v>
      </c>
      <c r="N251" s="120"/>
      <c r="O251" s="120">
        <f>IF(O$114&lt;=$B250,O$24,0)</f>
        <v>9988375.7000000011</v>
      </c>
      <c r="P251" s="120"/>
      <c r="Q251" s="120">
        <f>IF(Q$114&lt;=$B250,Q$24,0)</f>
        <v>214879808.19000003</v>
      </c>
      <c r="R251" s="120"/>
      <c r="S251" s="120">
        <f>IF(S$114&lt;=$B250,S$24,0)</f>
        <v>11373829.760000002</v>
      </c>
      <c r="T251" s="120"/>
      <c r="U251" s="120">
        <f>IF(U$114&lt;=$B250,U$24,0)</f>
        <v>4955799.3949999996</v>
      </c>
      <c r="V251" s="120"/>
      <c r="W251" s="120">
        <f>IF(W$114&lt;=$B250,W$24,0)</f>
        <v>2430372.75</v>
      </c>
      <c r="X251" s="120"/>
      <c r="Y251" s="120">
        <f>IF(Y$114&lt;=$B250,Y$24,0)</f>
        <v>1753974.9050000003</v>
      </c>
      <c r="Z251" s="120"/>
      <c r="AA251" s="120">
        <f>IF(AA$114&lt;=$B250,AA$24,0)</f>
        <v>3232441.9049999993</v>
      </c>
      <c r="AB251" s="120"/>
      <c r="AC251" s="120">
        <f>IF(AC$114&lt;=$B250,AC$24,0)</f>
        <v>2735390.790000001</v>
      </c>
      <c r="AD251" s="120"/>
      <c r="AE251" s="120">
        <f>IF(AE$114&lt;=$B250,AE$24,0)</f>
        <v>0</v>
      </c>
      <c r="AF251" s="120"/>
      <c r="AG251" s="120">
        <f>IF(AG$114&lt;=$B250,AG$24,0)</f>
        <v>0</v>
      </c>
      <c r="AH251" s="120"/>
      <c r="AI251" s="120">
        <f>IF(AI$114&lt;=$B250,AI$24,0)</f>
        <v>0</v>
      </c>
      <c r="AJ251" s="72"/>
      <c r="AK251" s="120">
        <f>IF(AK$114&lt;=$B250,AK$24,0)</f>
        <v>0</v>
      </c>
      <c r="AL251" s="72"/>
      <c r="AM251" s="120">
        <f>IF(AM$114&lt;=$B250,AM$24,0)</f>
        <v>0</v>
      </c>
      <c r="AN251" s="72"/>
      <c r="AO251" s="120">
        <f>IF(AO$114&lt;=$B250,AO$24,0)</f>
        <v>0</v>
      </c>
      <c r="AP251" s="72"/>
      <c r="AQ251" s="120">
        <f>IF(AQ$114&lt;=$B250,AQ$24,0)</f>
        <v>0</v>
      </c>
      <c r="AR251" s="72"/>
      <c r="AS251" s="120">
        <f>IF(AS$114&lt;=$B250,AS$24,0)</f>
        <v>0</v>
      </c>
      <c r="AT251" s="72"/>
      <c r="AU251" s="120">
        <f>IF(AU$114&lt;=$B250,AU$24,0)</f>
        <v>0</v>
      </c>
      <c r="AV251" s="72"/>
      <c r="AW251" s="120">
        <f>IF(AW$114&lt;=$B250,AW$24,0)</f>
        <v>0</v>
      </c>
      <c r="AX251" s="72"/>
      <c r="AY251" s="120">
        <f>IF(AY$114&lt;=$B250,AY$24,0)</f>
        <v>0</v>
      </c>
      <c r="AZ251" s="72"/>
      <c r="BA251" s="120">
        <f>IF(BA$114&lt;=$B250,BA$24,0)</f>
        <v>0</v>
      </c>
      <c r="BB251" s="72"/>
      <c r="BC251" s="72"/>
      <c r="BD251" s="72"/>
      <c r="BE251" s="72"/>
      <c r="BF251" s="72"/>
    </row>
    <row r="252" spans="1:258" x14ac:dyDescent="0.3">
      <c r="A252" s="72"/>
      <c r="B252" s="85" t="s">
        <v>2445</v>
      </c>
      <c r="C252" s="72"/>
      <c r="D252" s="72"/>
      <c r="E252" s="121">
        <f>ROUND(E251*E$12,0)</f>
        <v>0</v>
      </c>
      <c r="F252" s="120"/>
      <c r="G252" s="121">
        <f>ROUND(G251*G$12,0)</f>
        <v>0</v>
      </c>
      <c r="I252" s="121">
        <f>ROUND(I251*I$12,0)</f>
        <v>98933</v>
      </c>
      <c r="K252" s="121">
        <f>ROUND(K251*K$12,0)</f>
        <v>186150</v>
      </c>
      <c r="L252" s="120"/>
      <c r="M252" s="121">
        <f>ROUND(M251*M$12,0)</f>
        <v>0</v>
      </c>
      <c r="N252" s="120"/>
      <c r="O252" s="121">
        <f>ROUND(O251*O$12,0)</f>
        <v>0</v>
      </c>
      <c r="P252" s="120"/>
      <c r="Q252" s="121">
        <f>ROUND(Q251*Q$12,0)</f>
        <v>0</v>
      </c>
      <c r="R252" s="120"/>
      <c r="S252" s="121">
        <f>ROUND(S251*S$12,0)</f>
        <v>5686915</v>
      </c>
      <c r="T252" s="120"/>
      <c r="U252" s="121">
        <f>ROUND(U251*U$12,0)</f>
        <v>2477900</v>
      </c>
      <c r="V252" s="120"/>
      <c r="W252" s="121">
        <f>ROUND(W251*W$12,0)</f>
        <v>1215186</v>
      </c>
      <c r="X252" s="120"/>
      <c r="Y252" s="121">
        <f>ROUND(Y251*Y$12,0)</f>
        <v>1753975</v>
      </c>
      <c r="Z252" s="120"/>
      <c r="AA252" s="121">
        <f>ROUND(AA251*AA$12,0)</f>
        <v>1616221</v>
      </c>
      <c r="AB252" s="120"/>
      <c r="AC252" s="121">
        <f>ROUND(AC251*AC$12,0)</f>
        <v>1367695</v>
      </c>
      <c r="AD252" s="120"/>
      <c r="AE252" s="121">
        <f>ROUND(AE251*AE$12,0)</f>
        <v>0</v>
      </c>
      <c r="AF252" s="120"/>
      <c r="AG252" s="121">
        <f>ROUND(AG251*AG$12,0)</f>
        <v>0</v>
      </c>
      <c r="AH252" s="120"/>
      <c r="AI252" s="121">
        <f>ROUND(AI251*AI$12,0)</f>
        <v>0</v>
      </c>
      <c r="AJ252" s="72"/>
      <c r="AK252" s="121">
        <f>ROUND(AK251*AK$12,0)</f>
        <v>0</v>
      </c>
      <c r="AL252" s="72"/>
      <c r="AM252" s="121">
        <f>ROUND(AM251*AM$12,0)</f>
        <v>0</v>
      </c>
      <c r="AN252" s="72"/>
      <c r="AO252" s="121">
        <f>ROUND(AO251*AO$12,0)</f>
        <v>0</v>
      </c>
      <c r="AP252" s="72"/>
      <c r="AQ252" s="121">
        <f>ROUND(AQ251*AQ$12,0)</f>
        <v>0</v>
      </c>
      <c r="AR252" s="72"/>
      <c r="AS252" s="121">
        <f>ROUND(AS251*AS$12,0)</f>
        <v>0</v>
      </c>
      <c r="AT252" s="72"/>
      <c r="AU252" s="121">
        <f>ROUND(AU251*AU$12,0)</f>
        <v>0</v>
      </c>
      <c r="AV252" s="72"/>
      <c r="AW252" s="121">
        <f>ROUND(AW251*AW$12,0)</f>
        <v>0</v>
      </c>
      <c r="AX252" s="72"/>
      <c r="AY252" s="121">
        <f>ROUND(AY251*AY$12,0)</f>
        <v>0</v>
      </c>
      <c r="AZ252" s="72"/>
      <c r="BA252" s="121">
        <f>ROUND(BA251*BA$12,0)</f>
        <v>0</v>
      </c>
      <c r="BB252" s="72"/>
      <c r="BC252" s="72"/>
      <c r="BD252" s="72"/>
      <c r="BE252" s="72"/>
      <c r="BF252" s="72"/>
    </row>
    <row r="253" spans="1:258" s="109" customFormat="1" x14ac:dyDescent="0.3">
      <c r="A253" s="72"/>
      <c r="B253" s="85" t="s">
        <v>2446</v>
      </c>
      <c r="C253" s="72"/>
      <c r="D253" s="72"/>
      <c r="E253" s="120">
        <f>E251-E252</f>
        <v>510665.11</v>
      </c>
      <c r="F253" s="120"/>
      <c r="G253" s="120">
        <f>G251-G252</f>
        <v>2082311.7650000001</v>
      </c>
      <c r="H253" s="74"/>
      <c r="I253" s="120">
        <f>I251-I252</f>
        <v>230844.47000000003</v>
      </c>
      <c r="J253" s="74"/>
      <c r="K253" s="120">
        <f>K251-K252</f>
        <v>434351.30999999971</v>
      </c>
      <c r="L253" s="120"/>
      <c r="M253" s="120">
        <f>M251-M252</f>
        <v>14920259.805000002</v>
      </c>
      <c r="N253" s="120"/>
      <c r="O253" s="120">
        <f>O251-O252</f>
        <v>9988375.7000000011</v>
      </c>
      <c r="P253" s="120"/>
      <c r="Q253" s="120">
        <f>Q251-Q252</f>
        <v>214879808.19000003</v>
      </c>
      <c r="R253" s="120"/>
      <c r="S253" s="120">
        <f>S251-S252</f>
        <v>5686914.7600000016</v>
      </c>
      <c r="T253" s="120"/>
      <c r="U253" s="120">
        <f>U251-U252</f>
        <v>2477899.3949999996</v>
      </c>
      <c r="V253" s="120"/>
      <c r="W253" s="120">
        <f>W251-W252</f>
        <v>1215186.75</v>
      </c>
      <c r="X253" s="120"/>
      <c r="Y253" s="120">
        <f>Y251-Y252</f>
        <v>-9.4999999739229679E-2</v>
      </c>
      <c r="Z253" s="120"/>
      <c r="AA253" s="120">
        <f>AA251-AA252</f>
        <v>1616220.9049999993</v>
      </c>
      <c r="AB253" s="120"/>
      <c r="AC253" s="120">
        <f>AC251-AC252</f>
        <v>1367695.790000001</v>
      </c>
      <c r="AD253" s="120"/>
      <c r="AE253" s="120">
        <f>AE251-AE252</f>
        <v>0</v>
      </c>
      <c r="AF253" s="120"/>
      <c r="AG253" s="120">
        <f>AG251-AG252</f>
        <v>0</v>
      </c>
      <c r="AH253" s="120"/>
      <c r="AI253" s="120">
        <f>AI251-AI252</f>
        <v>0</v>
      </c>
      <c r="AJ253" s="72"/>
      <c r="AK253" s="120">
        <f>AK251-AK252</f>
        <v>0</v>
      </c>
      <c r="AL253" s="72"/>
      <c r="AM253" s="120">
        <f>AM251-AM252</f>
        <v>0</v>
      </c>
      <c r="AN253" s="72"/>
      <c r="AO253" s="120">
        <f>AO251-AO252</f>
        <v>0</v>
      </c>
      <c r="AP253" s="72"/>
      <c r="AQ253" s="120">
        <f>AQ251-AQ252</f>
        <v>0</v>
      </c>
      <c r="AR253" s="72"/>
      <c r="AS253" s="120">
        <f>AS251-AS252</f>
        <v>0</v>
      </c>
      <c r="AT253" s="72"/>
      <c r="AU253" s="120">
        <f>AU251-AU252</f>
        <v>0</v>
      </c>
      <c r="AV253" s="72"/>
      <c r="AW253" s="120">
        <f>AW251-AW252</f>
        <v>0</v>
      </c>
      <c r="AX253" s="72"/>
      <c r="AY253" s="120">
        <f>AY251-AY252</f>
        <v>0</v>
      </c>
      <c r="AZ253" s="72"/>
      <c r="BA253" s="120">
        <f>BA251-BA252</f>
        <v>0</v>
      </c>
      <c r="BB253" s="72"/>
      <c r="BC253" s="72"/>
      <c r="BD253" s="72"/>
      <c r="BE253" s="72"/>
      <c r="BF253" s="72"/>
      <c r="BG253" s="74"/>
      <c r="BH253" s="74"/>
      <c r="BI253" s="74"/>
      <c r="BJ253" s="72"/>
      <c r="BK253" s="72"/>
      <c r="BL253" s="72"/>
      <c r="BM253" s="72"/>
      <c r="BN253" s="72"/>
      <c r="BO253" s="72"/>
      <c r="BP253" s="72"/>
      <c r="BQ253" s="72"/>
      <c r="BR253" s="72"/>
      <c r="BS253" s="72"/>
      <c r="BT253" s="72"/>
      <c r="BU253" s="72"/>
      <c r="BV253" s="72"/>
      <c r="BW253" s="72"/>
      <c r="BX253" s="72"/>
      <c r="BY253" s="72"/>
      <c r="BZ253" s="72"/>
      <c r="CA253" s="72"/>
      <c r="CB253" s="72"/>
      <c r="CC253" s="72"/>
      <c r="CD253" s="72"/>
      <c r="CE253" s="72"/>
      <c r="CF253" s="72"/>
      <c r="CG253" s="72"/>
      <c r="CH253" s="72"/>
      <c r="CI253" s="72"/>
      <c r="CJ253" s="72"/>
      <c r="CK253" s="72"/>
      <c r="CL253" s="72"/>
      <c r="CM253" s="72"/>
      <c r="CN253" s="72"/>
      <c r="CO253" s="72"/>
      <c r="CP253" s="72"/>
      <c r="CQ253" s="72"/>
      <c r="CR253" s="72"/>
      <c r="CS253" s="72"/>
      <c r="CT253" s="72"/>
      <c r="CU253" s="72"/>
      <c r="CV253" s="72"/>
      <c r="CW253" s="72"/>
      <c r="CX253" s="72"/>
      <c r="CY253" s="72"/>
      <c r="CZ253" s="72"/>
      <c r="DA253" s="72"/>
      <c r="DB253" s="72"/>
      <c r="DC253" s="72"/>
      <c r="DD253" s="72"/>
      <c r="DE253" s="72"/>
      <c r="DF253" s="72"/>
      <c r="DG253" s="72"/>
      <c r="DH253" s="72"/>
      <c r="DI253" s="72"/>
      <c r="DJ253" s="72"/>
      <c r="DK253" s="72"/>
      <c r="DL253" s="72"/>
      <c r="DM253" s="72"/>
      <c r="DN253" s="72"/>
      <c r="DO253" s="72"/>
      <c r="DP253" s="72"/>
      <c r="DQ253" s="72"/>
      <c r="DR253" s="72"/>
      <c r="DS253" s="72"/>
      <c r="DT253" s="72"/>
      <c r="DU253" s="72"/>
      <c r="DV253" s="72"/>
      <c r="DW253" s="72"/>
      <c r="DX253" s="72"/>
      <c r="DY253" s="72"/>
      <c r="DZ253" s="72"/>
      <c r="EA253" s="72"/>
      <c r="EB253" s="72"/>
      <c r="EC253" s="72"/>
      <c r="ED253" s="72"/>
      <c r="EE253" s="72"/>
      <c r="EF253" s="72"/>
      <c r="EG253" s="72"/>
      <c r="EH253" s="72"/>
      <c r="EI253" s="72"/>
      <c r="EJ253" s="72"/>
      <c r="EK253" s="72"/>
      <c r="EL253" s="72"/>
      <c r="EM253" s="72"/>
      <c r="EN253" s="72"/>
      <c r="EO253" s="72"/>
      <c r="EP253" s="72"/>
      <c r="EQ253" s="72"/>
      <c r="ER253" s="72"/>
      <c r="ES253" s="72"/>
      <c r="ET253" s="72"/>
      <c r="EU253" s="72"/>
      <c r="EV253" s="72"/>
      <c r="EW253" s="72"/>
      <c r="EX253" s="72"/>
      <c r="EY253" s="72"/>
      <c r="EZ253" s="72"/>
      <c r="FA253" s="72"/>
      <c r="FB253" s="72"/>
      <c r="FC253" s="72"/>
      <c r="FD253" s="72"/>
      <c r="FE253" s="72"/>
      <c r="FF253" s="72"/>
      <c r="FG253" s="72"/>
      <c r="FH253" s="72"/>
      <c r="FI253" s="72"/>
      <c r="FJ253" s="72"/>
      <c r="FK253" s="72"/>
      <c r="FL253" s="72"/>
      <c r="FM253" s="72"/>
      <c r="FN253" s="72"/>
      <c r="FO253" s="72"/>
      <c r="FP253" s="72"/>
      <c r="FQ253" s="72"/>
      <c r="FR253" s="72"/>
      <c r="FS253" s="72"/>
      <c r="FT253" s="72"/>
      <c r="FU253" s="72"/>
      <c r="FV253" s="72"/>
      <c r="FW253" s="72"/>
      <c r="FX253" s="72"/>
      <c r="FY253" s="72"/>
      <c r="FZ253" s="72"/>
      <c r="GA253" s="72"/>
      <c r="GB253" s="72"/>
      <c r="GC253" s="72"/>
      <c r="GD253" s="72"/>
      <c r="GE253" s="72"/>
      <c r="GF253" s="72"/>
      <c r="GG253" s="72"/>
      <c r="GH253" s="72"/>
      <c r="GI253" s="72"/>
      <c r="GJ253" s="72"/>
      <c r="GK253" s="72"/>
      <c r="GL253" s="72"/>
      <c r="GM253" s="72"/>
      <c r="GN253" s="72"/>
      <c r="GO253" s="72"/>
      <c r="GP253" s="72"/>
      <c r="GQ253" s="72"/>
      <c r="GR253" s="72"/>
      <c r="GS253" s="72"/>
      <c r="GT253" s="72"/>
      <c r="GU253" s="72"/>
      <c r="GV253" s="72"/>
      <c r="GW253" s="72"/>
      <c r="GX253" s="72"/>
      <c r="GY253" s="72"/>
      <c r="GZ253" s="72"/>
      <c r="HA253" s="72"/>
      <c r="HB253" s="72"/>
      <c r="HC253" s="72"/>
      <c r="HD253" s="72"/>
      <c r="HE253" s="72"/>
      <c r="HF253" s="72"/>
      <c r="HG253" s="72"/>
      <c r="HH253" s="72"/>
      <c r="HI253" s="72"/>
      <c r="HJ253" s="72"/>
      <c r="HK253" s="72"/>
      <c r="HL253" s="72"/>
      <c r="HM253" s="72"/>
      <c r="HN253" s="72"/>
      <c r="HO253" s="72"/>
      <c r="HP253" s="72"/>
      <c r="HQ253" s="72"/>
      <c r="HR253" s="72"/>
      <c r="HS253" s="72"/>
      <c r="HT253" s="72"/>
      <c r="HU253" s="72"/>
      <c r="HV253" s="72"/>
      <c r="HW253" s="72"/>
      <c r="HX253" s="72"/>
      <c r="HY253" s="72"/>
      <c r="HZ253" s="72"/>
      <c r="IA253" s="72"/>
      <c r="IB253" s="72"/>
      <c r="IC253" s="72"/>
      <c r="ID253" s="72"/>
      <c r="IE253" s="72"/>
      <c r="IF253" s="72"/>
      <c r="IG253" s="72"/>
      <c r="IH253" s="72"/>
      <c r="II253" s="72"/>
      <c r="IJ253" s="72"/>
      <c r="IK253" s="72"/>
      <c r="IL253" s="72"/>
      <c r="IM253" s="72"/>
      <c r="IN253" s="72"/>
      <c r="IO253" s="72"/>
      <c r="IP253" s="72"/>
      <c r="IQ253" s="72"/>
      <c r="IR253" s="72"/>
      <c r="IS253" s="72"/>
      <c r="IT253" s="72"/>
      <c r="IU253" s="72"/>
      <c r="IV253" s="72"/>
      <c r="IW253" s="72"/>
      <c r="IX253" s="72"/>
    </row>
    <row r="254" spans="1:258" x14ac:dyDescent="0.3">
      <c r="A254" s="109"/>
      <c r="B254" s="122" t="s">
        <v>2447</v>
      </c>
      <c r="C254" s="109"/>
      <c r="D254" s="109"/>
      <c r="E254" s="123">
        <f>IF($B250-E$8&lt;0,0,LOOKUP($B250-(E$8-1),$C$396:$C$417,$E$396:$E$417))</f>
        <v>4.462E-2</v>
      </c>
      <c r="F254" s="109"/>
      <c r="G254" s="123">
        <f>IF($B250-G$8&lt;0,0,LOOKUP($B250-(G$8-1),$C$396:$C$417,$E$396:$E$417))</f>
        <v>4.4609999999999997E-2</v>
      </c>
      <c r="H254" s="124"/>
      <c r="I254" s="123">
        <f>IF($B250-I$8&lt;0,0,LOOKUP($B250-(I$8-1),$C$396:$C$417,$E$396:$E$417))</f>
        <v>4.462E-2</v>
      </c>
      <c r="J254" s="124"/>
      <c r="K254" s="123">
        <f>IF($B250-K$8&lt;0,0,LOOKUP($B250-(K$8-1),$C$396:$C$417,$E$396:$E$417))</f>
        <v>4.4609999999999997E-2</v>
      </c>
      <c r="L254" s="124"/>
      <c r="M254" s="123">
        <f>IF($B250-M$8&lt;0,0,LOOKUP($B250-(M$8-1),$C$396:$C$417,$E$396:$E$417))</f>
        <v>4.462E-2</v>
      </c>
      <c r="N254" s="109"/>
      <c r="O254" s="123">
        <f>IF($B250-O$8&lt;0,0,LOOKUP($B250-(O$8-1),$C$396:$C$417,$E$396:$E$417))</f>
        <v>4.5220000000000003E-2</v>
      </c>
      <c r="P254" s="124"/>
      <c r="Q254" s="123">
        <f>IF($B250-Q$8&lt;0,0,LOOKUP($B250-(Q$8-1),$C$396:$C$417,$E$396:$E$417))</f>
        <v>4.888E-2</v>
      </c>
      <c r="R254" s="124"/>
      <c r="S254" s="123">
        <f>IF($B250-S$8&lt;0,0,LOOKUP($B250-(S$8-1),$C$396:$C$417,$E$396:$E$417))</f>
        <v>5.2850000000000001E-2</v>
      </c>
      <c r="T254" s="124"/>
      <c r="U254" s="123">
        <f>IF($B250-U$8&lt;0,0,LOOKUP($B250-(U$8-1),$C$396:$C$417,$E$396:$E$417))</f>
        <v>5.713E-2</v>
      </c>
      <c r="V254" s="124"/>
      <c r="W254" s="123">
        <f>IF($B250-W$8&lt;0,0,LOOKUP($B250-(W$8-1),$C$396:$C$417,$E$396:$E$417))</f>
        <v>6.1769999999999999E-2</v>
      </c>
      <c r="X254" s="109"/>
      <c r="Y254" s="123">
        <f>IF($B250-Y$8&lt;0,0,LOOKUP($B250-(Y$8-1),$C$396:$C$417,$E$396:$E$417))</f>
        <v>6.6769999999999996E-2</v>
      </c>
      <c r="Z254" s="124"/>
      <c r="AA254" s="123">
        <f>IF($B250-AA$8&lt;0,0,LOOKUP($B250-(AA$8-1),$C$396:$C$417,$E$396:$E$417))</f>
        <v>7.2190000000000004E-2</v>
      </c>
      <c r="AB254" s="124"/>
      <c r="AC254" s="123">
        <f>IF($B250-AC$8&lt;0,0,LOOKUP($B250-(AC$8-1),$C$396:$C$417,$E$396:$E$417))</f>
        <v>3.7499999999999999E-2</v>
      </c>
      <c r="AD254" s="124"/>
      <c r="AE254" s="123">
        <f>IF($B250-AE$8&lt;0,0,LOOKUP($B250-(AE$8-1),$C$396:$C$417,$E$396:$E$417))</f>
        <v>0</v>
      </c>
      <c r="AF254" s="124"/>
      <c r="AG254" s="123">
        <f>IF($B250-AG$8&lt;0,0,LOOKUP($B250-(AG$8-1),$C$396:$C$417,$E$396:$E$417))</f>
        <v>0</v>
      </c>
      <c r="AH254" s="109"/>
      <c r="AI254" s="123">
        <f>IF($B250-AI$8&lt;0,0,LOOKUP($B250-(AI$8-1),$C$396:$C$417,$E$396:$E$417))</f>
        <v>0</v>
      </c>
      <c r="AJ254" s="109"/>
      <c r="AK254" s="123">
        <f>IF($B250-AK$8&lt;0,0,LOOKUP($B250-(AK$8-1),$C$396:$C$417,$E$396:$E$417))</f>
        <v>0</v>
      </c>
      <c r="AL254" s="109"/>
      <c r="AM254" s="123">
        <f>IF($B250-AM$8&lt;0,0,LOOKUP($B250-(AM$8-1),$C$396:$C$417,$E$396:$E$417))</f>
        <v>0</v>
      </c>
      <c r="AN254" s="109"/>
      <c r="AO254" s="123">
        <f>IF($B250-AO$8&lt;0,0,LOOKUP($B250-(AO$8-1),$C$396:$C$417,$E$396:$E$417))</f>
        <v>0</v>
      </c>
      <c r="AP254" s="109"/>
      <c r="AQ254" s="123">
        <f>IF($B250-AQ$8&lt;0,0,LOOKUP($B250-(AQ$8-1),$C$396:$C$417,$E$396:$E$417))</f>
        <v>0</v>
      </c>
      <c r="AR254" s="109"/>
      <c r="AS254" s="123">
        <f>IF($B250-AS$8&lt;0,0,LOOKUP($B250-(AS$8-1),$C$396:$C$417,$E$396:$E$417))</f>
        <v>0</v>
      </c>
      <c r="AT254" s="109"/>
      <c r="AU254" s="123">
        <f>IF($B250-AU$8&lt;0,0,LOOKUP($B250-(AU$8-1),$C$396:$C$417,$E$396:$E$417))</f>
        <v>0</v>
      </c>
      <c r="AV254" s="109"/>
      <c r="AW254" s="123">
        <f>IF($B250-AW$8&lt;0,0,LOOKUP($B250-(AW$8-1),$C$396:$C$417,$E$396:$E$417))</f>
        <v>0</v>
      </c>
      <c r="AX254" s="109"/>
      <c r="AY254" s="123">
        <f>IF($B250-AY$8&lt;0,0,LOOKUP($B250-(AY$8-1),$C$396:$C$417,$E$396:$E$417))</f>
        <v>0</v>
      </c>
      <c r="AZ254" s="109"/>
      <c r="BA254" s="123">
        <f>IF($B250-BA$8&lt;0,0,LOOKUP($B250-(BA$8-1),$C$396:$C$417,$E$396:$E$417))</f>
        <v>0</v>
      </c>
      <c r="BB254" s="109"/>
      <c r="BC254" s="109"/>
      <c r="BD254" s="109"/>
      <c r="BE254" s="109"/>
      <c r="BF254" s="109"/>
      <c r="BG254" s="124"/>
      <c r="BH254" s="124"/>
      <c r="BI254" s="124"/>
      <c r="BJ254" s="109"/>
      <c r="BK254" s="109"/>
      <c r="BL254" s="109"/>
      <c r="BM254" s="109"/>
      <c r="BN254" s="109"/>
      <c r="BO254" s="109"/>
      <c r="BP254" s="109"/>
      <c r="BQ254" s="109"/>
      <c r="BR254" s="109"/>
      <c r="BS254" s="109"/>
      <c r="BT254" s="109"/>
      <c r="BU254" s="109"/>
      <c r="BV254" s="109"/>
      <c r="BW254" s="109"/>
      <c r="BX254" s="109"/>
      <c r="BY254" s="109"/>
      <c r="BZ254" s="109"/>
      <c r="CA254" s="109"/>
      <c r="CB254" s="109"/>
      <c r="CC254" s="109"/>
      <c r="CD254" s="109"/>
      <c r="CE254" s="109"/>
      <c r="CF254" s="109"/>
      <c r="CG254" s="109"/>
      <c r="CH254" s="109"/>
      <c r="CI254" s="109"/>
      <c r="CJ254" s="109"/>
      <c r="CK254" s="109"/>
      <c r="CL254" s="109"/>
      <c r="CM254" s="109"/>
      <c r="CN254" s="109"/>
      <c r="CO254" s="109"/>
      <c r="CP254" s="109"/>
      <c r="CQ254" s="109"/>
      <c r="CR254" s="109"/>
      <c r="CS254" s="109"/>
      <c r="CT254" s="109"/>
      <c r="CU254" s="109"/>
      <c r="CV254" s="109"/>
      <c r="CW254" s="109"/>
      <c r="CX254" s="109"/>
      <c r="CY254" s="109"/>
      <c r="CZ254" s="109"/>
      <c r="DA254" s="109"/>
      <c r="DB254" s="109"/>
      <c r="DC254" s="109"/>
      <c r="DD254" s="109"/>
      <c r="DE254" s="109"/>
      <c r="DF254" s="109"/>
      <c r="DG254" s="109"/>
      <c r="DH254" s="109"/>
      <c r="DI254" s="109"/>
      <c r="DJ254" s="109"/>
      <c r="DK254" s="109"/>
      <c r="DL254" s="109"/>
      <c r="DM254" s="109"/>
      <c r="DN254" s="109"/>
      <c r="DO254" s="109"/>
      <c r="DP254" s="109"/>
      <c r="DQ254" s="109"/>
      <c r="DR254" s="109"/>
      <c r="DS254" s="109"/>
      <c r="DT254" s="109"/>
      <c r="DU254" s="109"/>
      <c r="DV254" s="109"/>
      <c r="DW254" s="109"/>
      <c r="DX254" s="109"/>
      <c r="DY254" s="109"/>
      <c r="DZ254" s="109"/>
      <c r="EA254" s="109"/>
      <c r="EB254" s="109"/>
      <c r="EC254" s="109"/>
      <c r="ED254" s="109"/>
      <c r="EE254" s="109"/>
      <c r="EF254" s="109"/>
      <c r="EG254" s="109"/>
      <c r="EH254" s="109"/>
      <c r="EI254" s="109"/>
      <c r="EJ254" s="109"/>
      <c r="EK254" s="109"/>
      <c r="EL254" s="109"/>
      <c r="EM254" s="109"/>
      <c r="EN254" s="109"/>
      <c r="EO254" s="109"/>
      <c r="EP254" s="109"/>
      <c r="EQ254" s="109"/>
      <c r="ER254" s="109"/>
      <c r="ES254" s="109"/>
      <c r="ET254" s="109"/>
      <c r="EU254" s="109"/>
      <c r="EV254" s="109"/>
      <c r="EW254" s="109"/>
      <c r="EX254" s="109"/>
      <c r="EY254" s="109"/>
      <c r="EZ254" s="109"/>
      <c r="FA254" s="109"/>
      <c r="FB254" s="109"/>
      <c r="FC254" s="109"/>
      <c r="FD254" s="109"/>
      <c r="FE254" s="109"/>
      <c r="FF254" s="109"/>
      <c r="FG254" s="109"/>
      <c r="FH254" s="109"/>
      <c r="FI254" s="109"/>
      <c r="FJ254" s="109"/>
      <c r="FK254" s="109"/>
      <c r="FL254" s="109"/>
      <c r="FM254" s="109"/>
      <c r="FN254" s="109"/>
      <c r="FO254" s="109"/>
      <c r="FP254" s="109"/>
      <c r="FQ254" s="109"/>
      <c r="FR254" s="109"/>
      <c r="FS254" s="109"/>
      <c r="FT254" s="109"/>
      <c r="FU254" s="109"/>
      <c r="FV254" s="109"/>
      <c r="FW254" s="109"/>
      <c r="FX254" s="109"/>
      <c r="FY254" s="109"/>
      <c r="FZ254" s="109"/>
      <c r="GA254" s="109"/>
      <c r="GB254" s="109"/>
      <c r="GC254" s="109"/>
      <c r="GD254" s="109"/>
      <c r="GE254" s="109"/>
      <c r="GF254" s="109"/>
      <c r="GG254" s="109"/>
      <c r="GH254" s="109"/>
      <c r="GI254" s="109"/>
      <c r="GJ254" s="109"/>
      <c r="GK254" s="109"/>
      <c r="GL254" s="109"/>
      <c r="GM254" s="109"/>
      <c r="GN254" s="109"/>
      <c r="GO254" s="109"/>
      <c r="GP254" s="109"/>
      <c r="GQ254" s="109"/>
      <c r="GR254" s="109"/>
      <c r="GS254" s="109"/>
      <c r="GT254" s="109"/>
      <c r="GU254" s="109"/>
      <c r="GV254" s="109"/>
      <c r="GW254" s="109"/>
      <c r="GX254" s="109"/>
      <c r="GY254" s="109"/>
      <c r="GZ254" s="109"/>
      <c r="HA254" s="109"/>
      <c r="HB254" s="109"/>
      <c r="HC254" s="109"/>
      <c r="HD254" s="109"/>
      <c r="HE254" s="109"/>
      <c r="HF254" s="109"/>
      <c r="HG254" s="109"/>
      <c r="HH254" s="109"/>
      <c r="HI254" s="109"/>
      <c r="HJ254" s="109"/>
      <c r="HK254" s="109"/>
      <c r="HL254" s="109"/>
      <c r="HM254" s="109"/>
      <c r="HN254" s="109"/>
      <c r="HO254" s="109"/>
      <c r="HP254" s="109"/>
      <c r="HQ254" s="109"/>
      <c r="HR254" s="109"/>
      <c r="HS254" s="109"/>
      <c r="HT254" s="109"/>
      <c r="HU254" s="109"/>
      <c r="HV254" s="109"/>
      <c r="HW254" s="109"/>
      <c r="HX254" s="109"/>
      <c r="HY254" s="109"/>
      <c r="HZ254" s="109"/>
      <c r="IA254" s="109"/>
      <c r="IB254" s="109"/>
      <c r="IC254" s="109"/>
      <c r="ID254" s="109"/>
      <c r="IE254" s="109"/>
      <c r="IF254" s="109"/>
      <c r="IG254" s="109"/>
      <c r="IH254" s="109"/>
      <c r="II254" s="109"/>
      <c r="IJ254" s="109"/>
      <c r="IK254" s="109"/>
      <c r="IL254" s="109"/>
      <c r="IM254" s="109"/>
      <c r="IN254" s="109"/>
      <c r="IO254" s="109"/>
      <c r="IP254" s="109"/>
      <c r="IQ254" s="109"/>
      <c r="IR254" s="109"/>
      <c r="IS254" s="109"/>
      <c r="IT254" s="109"/>
      <c r="IU254" s="109"/>
      <c r="IV254" s="109"/>
      <c r="IW254" s="109"/>
      <c r="IX254" s="109"/>
    </row>
    <row r="255" spans="1:258" x14ac:dyDescent="0.3">
      <c r="A255" s="72"/>
      <c r="B255" s="72"/>
      <c r="C255" s="72"/>
      <c r="D255" s="72"/>
      <c r="E255" s="125"/>
      <c r="F255" s="120"/>
      <c r="G255" s="125"/>
      <c r="I255" s="125"/>
      <c r="K255" s="125"/>
      <c r="L255" s="120"/>
      <c r="M255" s="125"/>
      <c r="N255" s="120"/>
      <c r="O255" s="125"/>
      <c r="P255" s="120"/>
      <c r="Q255" s="125"/>
      <c r="R255" s="120"/>
      <c r="S255" s="125"/>
      <c r="T255" s="120"/>
      <c r="U255" s="125"/>
      <c r="V255" s="120"/>
      <c r="W255" s="125"/>
      <c r="X255" s="120"/>
      <c r="Y255" s="125"/>
      <c r="Z255" s="120"/>
      <c r="AA255" s="125"/>
      <c r="AB255" s="120"/>
      <c r="AC255" s="125"/>
      <c r="AD255" s="120"/>
      <c r="AE255" s="125"/>
      <c r="AF255" s="120"/>
      <c r="AG255" s="125"/>
      <c r="AH255" s="120"/>
      <c r="AI255" s="125"/>
      <c r="AJ255" s="72"/>
      <c r="AK255" s="125"/>
      <c r="AL255" s="72"/>
      <c r="AM255" s="125"/>
      <c r="AN255" s="72"/>
      <c r="AO255" s="125"/>
      <c r="AP255" s="72"/>
      <c r="AQ255" s="125"/>
      <c r="AR255" s="72"/>
      <c r="AS255" s="125"/>
      <c r="AT255" s="72"/>
      <c r="AU255" s="125"/>
      <c r="AV255" s="72"/>
      <c r="AW255" s="125"/>
      <c r="AX255" s="72"/>
      <c r="AY255" s="125"/>
      <c r="AZ255" s="72"/>
      <c r="BA255" s="125"/>
      <c r="BB255" s="72"/>
      <c r="BC255" s="72"/>
      <c r="BD255" s="72"/>
      <c r="BE255" s="72"/>
      <c r="BF255" s="72"/>
    </row>
    <row r="256" spans="1:258" x14ac:dyDescent="0.3">
      <c r="A256" s="72"/>
      <c r="B256" s="85" t="s">
        <v>2448</v>
      </c>
      <c r="C256" s="72"/>
      <c r="D256" s="72"/>
      <c r="E256" s="120">
        <f>ROUND((E251-E252)*E254,0)</f>
        <v>22786</v>
      </c>
      <c r="F256" s="120"/>
      <c r="G256" s="120">
        <f>ROUND((G251-G252)*G254,0)</f>
        <v>92892</v>
      </c>
      <c r="I256" s="120">
        <f>ROUND((I251-I252)*I254,0)</f>
        <v>10300</v>
      </c>
      <c r="K256" s="120">
        <f>ROUND((K251-K252)*K254,0)</f>
        <v>19376</v>
      </c>
      <c r="L256" s="120"/>
      <c r="M256" s="120">
        <f>ROUND((M251-M252)*M254,0)</f>
        <v>665742</v>
      </c>
      <c r="N256" s="120"/>
      <c r="O256" s="120">
        <f>ROUND((O251-O252)*O254,0)</f>
        <v>451674</v>
      </c>
      <c r="P256" s="120"/>
      <c r="Q256" s="120">
        <f>ROUND((Q251-Q252)*Q254,0)</f>
        <v>10503325</v>
      </c>
      <c r="R256" s="120"/>
      <c r="S256" s="120">
        <f>ROUND((S251-S252)*S254,0)</f>
        <v>300553</v>
      </c>
      <c r="T256" s="120"/>
      <c r="U256" s="120">
        <f>ROUND((U251-U252)*U254,0)</f>
        <v>141562</v>
      </c>
      <c r="V256" s="120"/>
      <c r="W256" s="120">
        <f>ROUND((W251-W252)*W254,0)</f>
        <v>75062</v>
      </c>
      <c r="X256" s="120"/>
      <c r="Y256" s="120">
        <f>ROUND((Y251-Y252)*Y254,0)</f>
        <v>0</v>
      </c>
      <c r="Z256" s="120"/>
      <c r="AA256" s="120">
        <f>ROUND((AA251-AA252)*AA254,0)</f>
        <v>116675</v>
      </c>
      <c r="AB256" s="120"/>
      <c r="AC256" s="120">
        <f>ROUND((AC251-AC252)*AC254,0)</f>
        <v>51289</v>
      </c>
      <c r="AD256" s="120"/>
      <c r="AE256" s="120">
        <f>ROUND((AE251-AE252)*AE254,0)</f>
        <v>0</v>
      </c>
      <c r="AF256" s="120"/>
      <c r="AG256" s="120">
        <f>ROUND((AG251-AG252)*AG254,0)</f>
        <v>0</v>
      </c>
      <c r="AH256" s="120"/>
      <c r="AI256" s="120">
        <f>ROUND((AI251-AI252)*AI254,0)</f>
        <v>0</v>
      </c>
      <c r="AJ256" s="72"/>
      <c r="AK256" s="120">
        <f>ROUND((AK251-AK252)*AK254,0)</f>
        <v>0</v>
      </c>
      <c r="AL256" s="72"/>
      <c r="AM256" s="120">
        <f>ROUND((AM251-AM252)*AM254,0)</f>
        <v>0</v>
      </c>
      <c r="AN256" s="72"/>
      <c r="AO256" s="120">
        <f>ROUND((AO251-AO252)*AO254,0)</f>
        <v>0</v>
      </c>
      <c r="AP256" s="72"/>
      <c r="AQ256" s="120">
        <f>ROUND((AQ251-AQ252)*AQ254,0)</f>
        <v>0</v>
      </c>
      <c r="AR256" s="72"/>
      <c r="AS256" s="120">
        <f>ROUND((AS251-AS252)*AS254,0)</f>
        <v>0</v>
      </c>
      <c r="AT256" s="72"/>
      <c r="AU256" s="120">
        <f>ROUND((AU251-AU252)*AU254,0)</f>
        <v>0</v>
      </c>
      <c r="AV256" s="72"/>
      <c r="AW256" s="120">
        <f>ROUND((AW251-AW252)*AW254,0)</f>
        <v>0</v>
      </c>
      <c r="AX256" s="72"/>
      <c r="AY256" s="120">
        <f>ROUND((AY251-AY252)*AY254,0)</f>
        <v>0</v>
      </c>
      <c r="AZ256" s="72"/>
      <c r="BA256" s="120">
        <f>ROUND((BA251-BA252)*BA254,0)</f>
        <v>0</v>
      </c>
      <c r="BB256" s="72"/>
      <c r="BC256" s="72"/>
      <c r="BD256" s="72"/>
      <c r="BE256" s="72"/>
      <c r="BF256" s="72"/>
    </row>
    <row r="257" spans="1:258" x14ac:dyDescent="0.3">
      <c r="A257" s="72"/>
      <c r="B257" s="85" t="s">
        <v>2449</v>
      </c>
      <c r="C257" s="72"/>
      <c r="D257" s="72"/>
      <c r="E257" s="74">
        <f>IF(E$114=$B250,E252,0)</f>
        <v>0</v>
      </c>
      <c r="F257" s="120"/>
      <c r="G257" s="74">
        <f>IF(G$114=$B250,G252,0)</f>
        <v>0</v>
      </c>
      <c r="I257" s="74">
        <f>IF(I$114=$B250,I252,0)</f>
        <v>0</v>
      </c>
      <c r="K257" s="74">
        <f>IF(K$114=$B250,K252,0)</f>
        <v>0</v>
      </c>
      <c r="L257" s="120"/>
      <c r="M257" s="74">
        <f>IF(M$114=$B250,M252,0)</f>
        <v>0</v>
      </c>
      <c r="N257" s="120"/>
      <c r="O257" s="74">
        <f>IF(O$114=$B250,O252,0)</f>
        <v>0</v>
      </c>
      <c r="P257" s="120"/>
      <c r="Q257" s="74">
        <f>IF(Q$114=$B250,Q252,0)</f>
        <v>0</v>
      </c>
      <c r="R257" s="120"/>
      <c r="S257" s="74">
        <f>IF(S$114=$B250,S252,0)</f>
        <v>0</v>
      </c>
      <c r="T257" s="120"/>
      <c r="U257" s="74">
        <f>IF(U$114=$B250,U252,0)</f>
        <v>0</v>
      </c>
      <c r="V257" s="120"/>
      <c r="W257" s="74">
        <f>IF(W$114=$B250,W252,0)</f>
        <v>0</v>
      </c>
      <c r="X257" s="120"/>
      <c r="Y257" s="74">
        <f>IF(Y$114=$B250,Y252,0)</f>
        <v>0</v>
      </c>
      <c r="Z257" s="120"/>
      <c r="AA257" s="74">
        <f>IF(AA$114=$B250,AA252,0)</f>
        <v>0</v>
      </c>
      <c r="AB257" s="120"/>
      <c r="AC257" s="74">
        <f>IF(AC$114=$B250,AC252,0)</f>
        <v>1367695</v>
      </c>
      <c r="AD257" s="120"/>
      <c r="AE257" s="74">
        <f>IF(AE$114=$B250,AE252,0)</f>
        <v>0</v>
      </c>
      <c r="AF257" s="120"/>
      <c r="AG257" s="74">
        <f>IF(AG$114=$B250,AG252,0)</f>
        <v>0</v>
      </c>
      <c r="AH257" s="120"/>
      <c r="AI257" s="74">
        <f>IF(AI$114=$B250,AI252,0)</f>
        <v>0</v>
      </c>
      <c r="AJ257" s="72"/>
      <c r="AK257" s="74">
        <f>IF(AK$114=$B250,AK252,0)</f>
        <v>0</v>
      </c>
      <c r="AL257" s="72"/>
      <c r="AM257" s="74">
        <f>IF(AM$114=$B250,AM252,0)</f>
        <v>0</v>
      </c>
      <c r="AN257" s="72"/>
      <c r="AO257" s="74">
        <f>IF(AO$114=$B250,AO252,0)</f>
        <v>0</v>
      </c>
      <c r="AP257" s="72"/>
      <c r="AQ257" s="74">
        <f>IF(AQ$114=$B250,AQ252,0)</f>
        <v>0</v>
      </c>
      <c r="AR257" s="72"/>
      <c r="AS257" s="74">
        <f>IF(AS$114=$B250,AS252,0)</f>
        <v>0</v>
      </c>
      <c r="AT257" s="72"/>
      <c r="AU257" s="74">
        <f>IF(AU$114=$B250,AU252,0)</f>
        <v>0</v>
      </c>
      <c r="AV257" s="72"/>
      <c r="AW257" s="74">
        <f>IF(AW$114=$B250,AW252,0)</f>
        <v>0</v>
      </c>
      <c r="AX257" s="72"/>
      <c r="AY257" s="74">
        <f>IF(AY$114=$B250,AY252,0)</f>
        <v>0</v>
      </c>
      <c r="AZ257" s="72"/>
      <c r="BA257" s="74">
        <f>IF(BA$114=$B250,BA252,0)</f>
        <v>0</v>
      </c>
      <c r="BB257" s="72"/>
      <c r="BC257" s="72"/>
      <c r="BD257" s="72"/>
      <c r="BE257" s="72"/>
      <c r="BF257" s="72"/>
    </row>
    <row r="258" spans="1:258" ht="13.5" thickBot="1" x14ac:dyDescent="0.35">
      <c r="A258" s="72"/>
      <c r="B258" s="85" t="str">
        <f>"Total Tax Depreciation  -  "&amp;B250</f>
        <v>Total Tax Depreciation  -  2013</v>
      </c>
      <c r="C258" s="72"/>
      <c r="D258" s="72"/>
      <c r="E258" s="126">
        <f>E256+E257</f>
        <v>22786</v>
      </c>
      <c r="F258" s="120"/>
      <c r="G258" s="126">
        <f>G256+G257</f>
        <v>92892</v>
      </c>
      <c r="I258" s="126">
        <f>I256+I257</f>
        <v>10300</v>
      </c>
      <c r="K258" s="126">
        <f>K256+K257</f>
        <v>19376</v>
      </c>
      <c r="L258" s="120"/>
      <c r="M258" s="126">
        <f>M256+M257</f>
        <v>665742</v>
      </c>
      <c r="N258" s="120"/>
      <c r="O258" s="126">
        <f>O256+O257</f>
        <v>451674</v>
      </c>
      <c r="P258" s="120"/>
      <c r="Q258" s="126">
        <f>Q256+Q257</f>
        <v>10503325</v>
      </c>
      <c r="R258" s="120"/>
      <c r="S258" s="126">
        <f>S256+S257</f>
        <v>300553</v>
      </c>
      <c r="T258" s="120"/>
      <c r="U258" s="126">
        <f>U256+U257</f>
        <v>141562</v>
      </c>
      <c r="V258" s="120"/>
      <c r="W258" s="126">
        <f>W256+W257</f>
        <v>75062</v>
      </c>
      <c r="X258" s="120"/>
      <c r="Y258" s="126">
        <f>Y256+Y257</f>
        <v>0</v>
      </c>
      <c r="Z258" s="120"/>
      <c r="AA258" s="126">
        <f>AA256+AA257</f>
        <v>116675</v>
      </c>
      <c r="AB258" s="120"/>
      <c r="AC258" s="126">
        <f>AC256+AC257</f>
        <v>1418984</v>
      </c>
      <c r="AD258" s="120"/>
      <c r="AE258" s="126">
        <f>AE256+AE257</f>
        <v>0</v>
      </c>
      <c r="AF258" s="120"/>
      <c r="AG258" s="126">
        <f>AG256+AG257</f>
        <v>0</v>
      </c>
      <c r="AH258" s="120"/>
      <c r="AI258" s="126">
        <f>AI256+AI257</f>
        <v>0</v>
      </c>
      <c r="AJ258" s="72"/>
      <c r="AK258" s="126">
        <f>AK256+AK257</f>
        <v>0</v>
      </c>
      <c r="AL258" s="72"/>
      <c r="AM258" s="126">
        <f>AM256+AM257</f>
        <v>0</v>
      </c>
      <c r="AN258" s="72"/>
      <c r="AO258" s="126">
        <f>AO256+AO257</f>
        <v>0</v>
      </c>
      <c r="AP258" s="72"/>
      <c r="AQ258" s="126">
        <f>AQ256+AQ257</f>
        <v>0</v>
      </c>
      <c r="AR258" s="72"/>
      <c r="AS258" s="126">
        <f>AS256+AS257</f>
        <v>0</v>
      </c>
      <c r="AT258" s="72"/>
      <c r="AU258" s="126">
        <f>AU256+AU257</f>
        <v>0</v>
      </c>
      <c r="AV258" s="72"/>
      <c r="AW258" s="126">
        <f>AW256+AW257</f>
        <v>0</v>
      </c>
      <c r="AX258" s="72"/>
      <c r="AY258" s="126">
        <f>AY256+AY257</f>
        <v>0</v>
      </c>
      <c r="AZ258" s="72"/>
      <c r="BA258" s="126">
        <f>BA256+BA257</f>
        <v>0</v>
      </c>
      <c r="BB258" s="72"/>
      <c r="BC258" s="72"/>
      <c r="BD258" s="72"/>
      <c r="BE258" s="72"/>
      <c r="BF258" s="72"/>
      <c r="BG258" s="103"/>
    </row>
    <row r="259" spans="1:258" ht="13.5" thickTop="1" x14ac:dyDescent="0.3">
      <c r="A259" s="72"/>
      <c r="B259" s="72"/>
      <c r="C259" s="72"/>
      <c r="D259" s="72"/>
      <c r="E259" s="125"/>
      <c r="F259" s="120"/>
      <c r="G259" s="125"/>
      <c r="I259" s="125"/>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72"/>
      <c r="AK259" s="120"/>
      <c r="AL259" s="72"/>
      <c r="AM259" s="120"/>
      <c r="AN259" s="72"/>
      <c r="AO259" s="120"/>
      <c r="AP259" s="72"/>
      <c r="AQ259" s="120"/>
      <c r="AR259" s="72"/>
      <c r="AS259" s="120"/>
      <c r="AT259" s="72"/>
      <c r="AU259" s="120"/>
      <c r="AV259" s="72"/>
      <c r="AW259" s="120"/>
      <c r="AX259" s="72"/>
      <c r="AY259" s="120"/>
      <c r="AZ259" s="72"/>
      <c r="BA259" s="120"/>
      <c r="BB259" s="72"/>
      <c r="BC259" s="72"/>
      <c r="BD259" s="72"/>
      <c r="BE259" s="72"/>
      <c r="BF259" s="72"/>
    </row>
    <row r="260" spans="1:258" x14ac:dyDescent="0.3">
      <c r="A260" s="72"/>
      <c r="B260" s="72"/>
      <c r="C260" s="72"/>
      <c r="D260" s="72"/>
      <c r="E260" s="125"/>
      <c r="F260" s="120"/>
      <c r="G260" s="125"/>
      <c r="I260" s="125"/>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72"/>
      <c r="AK260" s="120"/>
      <c r="AL260" s="72"/>
      <c r="AM260" s="120"/>
      <c r="AN260" s="72"/>
      <c r="AO260" s="120"/>
      <c r="AP260" s="72"/>
      <c r="AQ260" s="120"/>
      <c r="AR260" s="72"/>
      <c r="AS260" s="120"/>
      <c r="AT260" s="72"/>
      <c r="AU260" s="120"/>
      <c r="AV260" s="72"/>
      <c r="AW260" s="120"/>
      <c r="AX260" s="72"/>
      <c r="AY260" s="120"/>
      <c r="AZ260" s="72"/>
      <c r="BA260" s="120"/>
      <c r="BB260" s="72"/>
      <c r="BC260" s="72"/>
      <c r="BD260" s="72"/>
      <c r="BE260" s="72"/>
      <c r="BF260" s="72"/>
    </row>
    <row r="261" spans="1:258" x14ac:dyDescent="0.3">
      <c r="A261" s="72"/>
      <c r="B261" s="119">
        <v>2014</v>
      </c>
      <c r="C261" s="72"/>
      <c r="D261" s="72"/>
      <c r="E261" s="127"/>
      <c r="F261" s="120"/>
      <c r="G261" s="127"/>
      <c r="I261" s="127"/>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72"/>
      <c r="AK261" s="120"/>
      <c r="AL261" s="72"/>
      <c r="AM261" s="120"/>
      <c r="AN261" s="72"/>
      <c r="AO261" s="120"/>
      <c r="AP261" s="72"/>
      <c r="AQ261" s="120"/>
      <c r="AR261" s="72"/>
      <c r="AS261" s="120"/>
      <c r="AT261" s="72"/>
      <c r="AU261" s="120"/>
      <c r="AV261" s="72"/>
      <c r="AW261" s="120"/>
      <c r="AX261" s="72"/>
      <c r="AY261" s="120"/>
      <c r="AZ261" s="72"/>
      <c r="BA261" s="120"/>
      <c r="BB261" s="72"/>
      <c r="BC261" s="72"/>
      <c r="BD261" s="72"/>
      <c r="BE261" s="72"/>
      <c r="BF261" s="72"/>
    </row>
    <row r="262" spans="1:258" x14ac:dyDescent="0.3">
      <c r="A262" s="72"/>
      <c r="B262" s="85" t="s">
        <v>2408</v>
      </c>
      <c r="C262" s="72"/>
      <c r="D262" s="72"/>
      <c r="E262" s="120">
        <f>IF(E$114&lt;=$B261,E$24,0)</f>
        <v>510665.11</v>
      </c>
      <c r="F262" s="120"/>
      <c r="G262" s="120">
        <f>IF(G$114&lt;=$B261,G$24,0)</f>
        <v>2082311.7650000001</v>
      </c>
      <c r="I262" s="120">
        <f>IF(I$114&lt;=$B261,I$24,0)</f>
        <v>329777.47000000003</v>
      </c>
      <c r="K262" s="120">
        <f>IF(K$114&lt;=$B261,K$24,0)</f>
        <v>620501.30999999971</v>
      </c>
      <c r="L262" s="120"/>
      <c r="M262" s="120">
        <f>IF(M$114&lt;=$B261,M$24,0)</f>
        <v>14920259.805000002</v>
      </c>
      <c r="N262" s="120"/>
      <c r="O262" s="120">
        <f>IF(O$114&lt;=$B261,O$24,0)</f>
        <v>9988375.7000000011</v>
      </c>
      <c r="P262" s="120"/>
      <c r="Q262" s="120">
        <f>IF(Q$114&lt;=$B261,Q$24,0)</f>
        <v>214879808.19000003</v>
      </c>
      <c r="R262" s="120"/>
      <c r="S262" s="120">
        <f>IF(S$114&lt;=$B261,S$24,0)</f>
        <v>11373829.760000002</v>
      </c>
      <c r="T262" s="120"/>
      <c r="U262" s="120">
        <f>IF(U$114&lt;=$B261,U$24,0)</f>
        <v>4955799.3949999996</v>
      </c>
      <c r="V262" s="120"/>
      <c r="W262" s="120">
        <f>IF(W$114&lt;=$B261,W$24,0)</f>
        <v>2430372.75</v>
      </c>
      <c r="X262" s="120"/>
      <c r="Y262" s="120">
        <f>IF(Y$114&lt;=$B261,Y$24,0)</f>
        <v>1753974.9050000003</v>
      </c>
      <c r="Z262" s="120"/>
      <c r="AA262" s="120">
        <f>IF(AA$114&lt;=$B261,AA$24,0)</f>
        <v>3232441.9049999993</v>
      </c>
      <c r="AB262" s="120"/>
      <c r="AC262" s="120">
        <f>IF(AC$114&lt;=$B261,AC$24,0)</f>
        <v>2735390.790000001</v>
      </c>
      <c r="AD262" s="120"/>
      <c r="AE262" s="120">
        <f>IF(AE$114&lt;=$B261,AE$24,0)</f>
        <v>97282430.489999995</v>
      </c>
      <c r="AF262" s="120"/>
      <c r="AG262" s="120">
        <f>IF(AG$114&lt;=$B261,AG$24,0)</f>
        <v>0</v>
      </c>
      <c r="AH262" s="120"/>
      <c r="AI262" s="120">
        <f>IF(AI$114&lt;=$B261,AI$24,0)</f>
        <v>0</v>
      </c>
      <c r="AJ262" s="72"/>
      <c r="AK262" s="120">
        <f>IF(AK$114&lt;=$B261,AK$24,0)</f>
        <v>0</v>
      </c>
      <c r="AL262" s="72"/>
      <c r="AM262" s="120">
        <f>IF(AM$114&lt;=$B261,AM$24,0)</f>
        <v>0</v>
      </c>
      <c r="AN262" s="72"/>
      <c r="AO262" s="120">
        <f>IF(AO$114&lt;=$B261,AO$24,0)</f>
        <v>0</v>
      </c>
      <c r="AP262" s="72"/>
      <c r="AQ262" s="120">
        <f>IF(AQ$114&lt;=$B261,AQ$24,0)</f>
        <v>0</v>
      </c>
      <c r="AR262" s="72"/>
      <c r="AS262" s="120">
        <f>IF(AS$114&lt;=$B261,AS$24,0)</f>
        <v>0</v>
      </c>
      <c r="AT262" s="72"/>
      <c r="AU262" s="120">
        <f>IF(AU$114&lt;=$B261,AU$24,0)</f>
        <v>0</v>
      </c>
      <c r="AV262" s="72"/>
      <c r="AW262" s="120">
        <f>IF(AW$114&lt;=$B261,AW$24,0)</f>
        <v>0</v>
      </c>
      <c r="AX262" s="72"/>
      <c r="AY262" s="120">
        <f>IF(AY$114&lt;=$B261,AY$24,0)</f>
        <v>0</v>
      </c>
      <c r="AZ262" s="72"/>
      <c r="BA262" s="120">
        <f>IF(BA$114&lt;=$B261,BA$24,0)</f>
        <v>0</v>
      </c>
      <c r="BB262" s="72"/>
      <c r="BC262" s="72"/>
      <c r="BD262" s="72"/>
      <c r="BE262" s="72"/>
      <c r="BF262" s="72"/>
    </row>
    <row r="263" spans="1:258" x14ac:dyDescent="0.3">
      <c r="A263" s="72"/>
      <c r="B263" s="85" t="s">
        <v>2445</v>
      </c>
      <c r="C263" s="72"/>
      <c r="D263" s="72"/>
      <c r="E263" s="121">
        <f>ROUND(E262*E$12,0)</f>
        <v>0</v>
      </c>
      <c r="F263" s="120"/>
      <c r="G263" s="121">
        <f>ROUND(G262*G$12,0)</f>
        <v>0</v>
      </c>
      <c r="I263" s="121">
        <f>ROUND(I262*I$12,0)</f>
        <v>98933</v>
      </c>
      <c r="K263" s="121">
        <f>ROUND(K262*K$12,0)</f>
        <v>186150</v>
      </c>
      <c r="L263" s="120"/>
      <c r="M263" s="121">
        <f>ROUND(M262*M$12,0)</f>
        <v>0</v>
      </c>
      <c r="N263" s="120"/>
      <c r="O263" s="121">
        <f>ROUND(O262*O$12,0)</f>
        <v>0</v>
      </c>
      <c r="P263" s="120"/>
      <c r="Q263" s="121">
        <f>ROUND(Q262*Q$12,0)</f>
        <v>0</v>
      </c>
      <c r="R263" s="120"/>
      <c r="S263" s="121">
        <f>ROUND(S262*S$12,0)</f>
        <v>5686915</v>
      </c>
      <c r="T263" s="120"/>
      <c r="U263" s="121">
        <f>ROUND(U262*U$12,0)</f>
        <v>2477900</v>
      </c>
      <c r="V263" s="120"/>
      <c r="W263" s="121">
        <f>ROUND(W262*W$12,0)</f>
        <v>1215186</v>
      </c>
      <c r="X263" s="120"/>
      <c r="Y263" s="121">
        <f>ROUND(Y262*Y$12,0)</f>
        <v>1753975</v>
      </c>
      <c r="Z263" s="120"/>
      <c r="AA263" s="121">
        <f>ROUND(AA262*AA$12,0)</f>
        <v>1616221</v>
      </c>
      <c r="AB263" s="120"/>
      <c r="AC263" s="121">
        <f>ROUND(AC262*AC$12,0)</f>
        <v>1367695</v>
      </c>
      <c r="AD263" s="120"/>
      <c r="AE263" s="121">
        <f>ROUND(AE262*AE$12,0)</f>
        <v>48641215</v>
      </c>
      <c r="AF263" s="120"/>
      <c r="AG263" s="121">
        <f>ROUND(AG262*AG$12,0)</f>
        <v>0</v>
      </c>
      <c r="AH263" s="120"/>
      <c r="AI263" s="121">
        <f>ROUND(AI262*AI$12,0)</f>
        <v>0</v>
      </c>
      <c r="AJ263" s="72"/>
      <c r="AK263" s="121">
        <f>ROUND(AK262*AK$12,0)</f>
        <v>0</v>
      </c>
      <c r="AL263" s="72"/>
      <c r="AM263" s="121">
        <f>ROUND(AM262*AM$12,0)</f>
        <v>0</v>
      </c>
      <c r="AN263" s="72"/>
      <c r="AO263" s="121">
        <f>ROUND(AO262*AO$12,0)</f>
        <v>0</v>
      </c>
      <c r="AP263" s="72"/>
      <c r="AQ263" s="121">
        <f>ROUND(AQ262*AQ$12,0)</f>
        <v>0</v>
      </c>
      <c r="AR263" s="72"/>
      <c r="AS263" s="121">
        <f>ROUND(AS262*AS$12,0)</f>
        <v>0</v>
      </c>
      <c r="AT263" s="72"/>
      <c r="AU263" s="121">
        <f>ROUND(AU262*AU$12,0)</f>
        <v>0</v>
      </c>
      <c r="AV263" s="72"/>
      <c r="AW263" s="121">
        <f>ROUND(AW262*AW$12,0)</f>
        <v>0</v>
      </c>
      <c r="AX263" s="72"/>
      <c r="AY263" s="121">
        <f>ROUND(AY262*AY$12,0)</f>
        <v>0</v>
      </c>
      <c r="AZ263" s="72"/>
      <c r="BA263" s="121">
        <f>ROUND(BA262*BA$12,0)</f>
        <v>0</v>
      </c>
      <c r="BB263" s="72"/>
      <c r="BC263" s="72"/>
      <c r="BD263" s="72"/>
      <c r="BE263" s="72"/>
      <c r="BF263" s="72"/>
    </row>
    <row r="264" spans="1:258" s="109" customFormat="1" x14ac:dyDescent="0.3">
      <c r="A264" s="72"/>
      <c r="B264" s="85" t="s">
        <v>2446</v>
      </c>
      <c r="C264" s="72"/>
      <c r="D264" s="72"/>
      <c r="E264" s="120">
        <f>E262-E263</f>
        <v>510665.11</v>
      </c>
      <c r="F264" s="120"/>
      <c r="G264" s="120">
        <f>G262-G263</f>
        <v>2082311.7650000001</v>
      </c>
      <c r="H264" s="74"/>
      <c r="I264" s="120">
        <f>I262-I263</f>
        <v>230844.47000000003</v>
      </c>
      <c r="J264" s="74"/>
      <c r="K264" s="120">
        <f>K262-K263</f>
        <v>434351.30999999971</v>
      </c>
      <c r="L264" s="120"/>
      <c r="M264" s="120">
        <f>M262-M263</f>
        <v>14920259.805000002</v>
      </c>
      <c r="N264" s="120"/>
      <c r="O264" s="120">
        <f>O262-O263</f>
        <v>9988375.7000000011</v>
      </c>
      <c r="P264" s="120"/>
      <c r="Q264" s="120">
        <f>Q262-Q263</f>
        <v>214879808.19000003</v>
      </c>
      <c r="R264" s="120"/>
      <c r="S264" s="120">
        <f>S262-S263</f>
        <v>5686914.7600000016</v>
      </c>
      <c r="T264" s="120"/>
      <c r="U264" s="120">
        <f>U262-U263</f>
        <v>2477899.3949999996</v>
      </c>
      <c r="V264" s="120"/>
      <c r="W264" s="120">
        <f>W262-W263</f>
        <v>1215186.75</v>
      </c>
      <c r="X264" s="120"/>
      <c r="Y264" s="120">
        <f>Y262-Y263</f>
        <v>-9.4999999739229679E-2</v>
      </c>
      <c r="Z264" s="120"/>
      <c r="AA264" s="120">
        <f>AA262-AA263</f>
        <v>1616220.9049999993</v>
      </c>
      <c r="AB264" s="120"/>
      <c r="AC264" s="120">
        <f>AC262-AC263</f>
        <v>1367695.790000001</v>
      </c>
      <c r="AD264" s="120"/>
      <c r="AE264" s="120">
        <f>AE262-AE263</f>
        <v>48641215.489999995</v>
      </c>
      <c r="AF264" s="120"/>
      <c r="AG264" s="120">
        <f>AG262-AG263</f>
        <v>0</v>
      </c>
      <c r="AH264" s="120"/>
      <c r="AI264" s="120">
        <f>AI262-AI263</f>
        <v>0</v>
      </c>
      <c r="AJ264" s="72"/>
      <c r="AK264" s="120">
        <f>AK262-AK263</f>
        <v>0</v>
      </c>
      <c r="AL264" s="72"/>
      <c r="AM264" s="120">
        <f>AM262-AM263</f>
        <v>0</v>
      </c>
      <c r="AN264" s="72"/>
      <c r="AO264" s="120">
        <f>AO262-AO263</f>
        <v>0</v>
      </c>
      <c r="AP264" s="72"/>
      <c r="AQ264" s="120">
        <f>AQ262-AQ263</f>
        <v>0</v>
      </c>
      <c r="AR264" s="72"/>
      <c r="AS264" s="120">
        <f>AS262-AS263</f>
        <v>0</v>
      </c>
      <c r="AT264" s="72"/>
      <c r="AU264" s="120">
        <f>AU262-AU263</f>
        <v>0</v>
      </c>
      <c r="AV264" s="72"/>
      <c r="AW264" s="120">
        <f>AW262-AW263</f>
        <v>0</v>
      </c>
      <c r="AX264" s="72"/>
      <c r="AY264" s="120">
        <f>AY262-AY263</f>
        <v>0</v>
      </c>
      <c r="AZ264" s="72"/>
      <c r="BA264" s="120">
        <f>BA262-BA263</f>
        <v>0</v>
      </c>
      <c r="BB264" s="72"/>
      <c r="BC264" s="72"/>
      <c r="BD264" s="72"/>
      <c r="BE264" s="72"/>
      <c r="BF264" s="72"/>
      <c r="BG264" s="74"/>
      <c r="BH264" s="74"/>
      <c r="BI264" s="74"/>
      <c r="BJ264" s="72"/>
      <c r="BK264" s="72"/>
      <c r="BL264" s="72"/>
      <c r="BM264" s="72"/>
      <c r="BN264" s="72"/>
      <c r="BO264" s="72"/>
      <c r="BP264" s="72"/>
      <c r="BQ264" s="72"/>
      <c r="BR264" s="72"/>
      <c r="BS264" s="72"/>
      <c r="BT264" s="72"/>
      <c r="BU264" s="72"/>
      <c r="BV264" s="72"/>
      <c r="BW264" s="72"/>
      <c r="BX264" s="72"/>
      <c r="BY264" s="72"/>
      <c r="BZ264" s="72"/>
      <c r="CA264" s="72"/>
      <c r="CB264" s="72"/>
      <c r="CC264" s="72"/>
      <c r="CD264" s="72"/>
      <c r="CE264" s="72"/>
      <c r="CF264" s="72"/>
      <c r="CG264" s="72"/>
      <c r="CH264" s="72"/>
      <c r="CI264" s="72"/>
      <c r="CJ264" s="72"/>
      <c r="CK264" s="72"/>
      <c r="CL264" s="72"/>
      <c r="CM264" s="72"/>
      <c r="CN264" s="72"/>
      <c r="CO264" s="72"/>
      <c r="CP264" s="72"/>
      <c r="CQ264" s="72"/>
      <c r="CR264" s="72"/>
      <c r="CS264" s="72"/>
      <c r="CT264" s="72"/>
      <c r="CU264" s="72"/>
      <c r="CV264" s="72"/>
      <c r="CW264" s="72"/>
      <c r="CX264" s="72"/>
      <c r="CY264" s="72"/>
      <c r="CZ264" s="72"/>
      <c r="DA264" s="72"/>
      <c r="DB264" s="72"/>
      <c r="DC264" s="72"/>
      <c r="DD264" s="72"/>
      <c r="DE264" s="72"/>
      <c r="DF264" s="72"/>
      <c r="DG264" s="72"/>
      <c r="DH264" s="72"/>
      <c r="DI264" s="72"/>
      <c r="DJ264" s="72"/>
      <c r="DK264" s="72"/>
      <c r="DL264" s="72"/>
      <c r="DM264" s="72"/>
      <c r="DN264" s="72"/>
      <c r="DO264" s="72"/>
      <c r="DP264" s="72"/>
      <c r="DQ264" s="72"/>
      <c r="DR264" s="72"/>
      <c r="DS264" s="72"/>
      <c r="DT264" s="72"/>
      <c r="DU264" s="72"/>
      <c r="DV264" s="72"/>
      <c r="DW264" s="72"/>
      <c r="DX264" s="72"/>
      <c r="DY264" s="72"/>
      <c r="DZ264" s="72"/>
      <c r="EA264" s="72"/>
      <c r="EB264" s="72"/>
      <c r="EC264" s="72"/>
      <c r="ED264" s="72"/>
      <c r="EE264" s="72"/>
      <c r="EF264" s="72"/>
      <c r="EG264" s="72"/>
      <c r="EH264" s="72"/>
      <c r="EI264" s="72"/>
      <c r="EJ264" s="72"/>
      <c r="EK264" s="72"/>
      <c r="EL264" s="72"/>
      <c r="EM264" s="72"/>
      <c r="EN264" s="72"/>
      <c r="EO264" s="72"/>
      <c r="EP264" s="72"/>
      <c r="EQ264" s="72"/>
      <c r="ER264" s="72"/>
      <c r="ES264" s="72"/>
      <c r="ET264" s="72"/>
      <c r="EU264" s="72"/>
      <c r="EV264" s="72"/>
      <c r="EW264" s="72"/>
      <c r="EX264" s="72"/>
      <c r="EY264" s="72"/>
      <c r="EZ264" s="72"/>
      <c r="FA264" s="72"/>
      <c r="FB264" s="72"/>
      <c r="FC264" s="72"/>
      <c r="FD264" s="72"/>
      <c r="FE264" s="72"/>
      <c r="FF264" s="72"/>
      <c r="FG264" s="72"/>
      <c r="FH264" s="72"/>
      <c r="FI264" s="72"/>
      <c r="FJ264" s="72"/>
      <c r="FK264" s="72"/>
      <c r="FL264" s="72"/>
      <c r="FM264" s="72"/>
      <c r="FN264" s="72"/>
      <c r="FO264" s="72"/>
      <c r="FP264" s="72"/>
      <c r="FQ264" s="72"/>
      <c r="FR264" s="72"/>
      <c r="FS264" s="72"/>
      <c r="FT264" s="72"/>
      <c r="FU264" s="72"/>
      <c r="FV264" s="72"/>
      <c r="FW264" s="72"/>
      <c r="FX264" s="72"/>
      <c r="FY264" s="72"/>
      <c r="FZ264" s="72"/>
      <c r="GA264" s="72"/>
      <c r="GB264" s="72"/>
      <c r="GC264" s="72"/>
      <c r="GD264" s="72"/>
      <c r="GE264" s="72"/>
      <c r="GF264" s="72"/>
      <c r="GG264" s="72"/>
      <c r="GH264" s="72"/>
      <c r="GI264" s="72"/>
      <c r="GJ264" s="72"/>
      <c r="GK264" s="72"/>
      <c r="GL264" s="72"/>
      <c r="GM264" s="72"/>
      <c r="GN264" s="72"/>
      <c r="GO264" s="72"/>
      <c r="GP264" s="72"/>
      <c r="GQ264" s="72"/>
      <c r="GR264" s="72"/>
      <c r="GS264" s="72"/>
      <c r="GT264" s="72"/>
      <c r="GU264" s="72"/>
      <c r="GV264" s="72"/>
      <c r="GW264" s="72"/>
      <c r="GX264" s="72"/>
      <c r="GY264" s="72"/>
      <c r="GZ264" s="72"/>
      <c r="HA264" s="72"/>
      <c r="HB264" s="72"/>
      <c r="HC264" s="72"/>
      <c r="HD264" s="72"/>
      <c r="HE264" s="72"/>
      <c r="HF264" s="72"/>
      <c r="HG264" s="72"/>
      <c r="HH264" s="72"/>
      <c r="HI264" s="72"/>
      <c r="HJ264" s="72"/>
      <c r="HK264" s="72"/>
      <c r="HL264" s="72"/>
      <c r="HM264" s="72"/>
      <c r="HN264" s="72"/>
      <c r="HO264" s="72"/>
      <c r="HP264" s="72"/>
      <c r="HQ264" s="72"/>
      <c r="HR264" s="72"/>
      <c r="HS264" s="72"/>
      <c r="HT264" s="72"/>
      <c r="HU264" s="72"/>
      <c r="HV264" s="72"/>
      <c r="HW264" s="72"/>
      <c r="HX264" s="72"/>
      <c r="HY264" s="72"/>
      <c r="HZ264" s="72"/>
      <c r="IA264" s="72"/>
      <c r="IB264" s="72"/>
      <c r="IC264" s="72"/>
      <c r="ID264" s="72"/>
      <c r="IE264" s="72"/>
      <c r="IF264" s="72"/>
      <c r="IG264" s="72"/>
      <c r="IH264" s="72"/>
      <c r="II264" s="72"/>
      <c r="IJ264" s="72"/>
      <c r="IK264" s="72"/>
      <c r="IL264" s="72"/>
      <c r="IM264" s="72"/>
      <c r="IN264" s="72"/>
      <c r="IO264" s="72"/>
      <c r="IP264" s="72"/>
      <c r="IQ264" s="72"/>
      <c r="IR264" s="72"/>
      <c r="IS264" s="72"/>
      <c r="IT264" s="72"/>
      <c r="IU264" s="72"/>
      <c r="IV264" s="72"/>
      <c r="IW264" s="72"/>
      <c r="IX264" s="72"/>
    </row>
    <row r="265" spans="1:258" x14ac:dyDescent="0.3">
      <c r="A265" s="109"/>
      <c r="B265" s="122" t="s">
        <v>2447</v>
      </c>
      <c r="C265" s="109"/>
      <c r="D265" s="109"/>
      <c r="E265" s="123">
        <f>IF($B261-E$8&lt;0,0,LOOKUP($B261-(E$8-1),$C$396:$C$417,$E$396:$E$417))</f>
        <v>4.4609999999999997E-2</v>
      </c>
      <c r="F265" s="109"/>
      <c r="G265" s="123">
        <f>IF($B261-G$8&lt;0,0,LOOKUP($B261-(G$8-1),$C$396:$C$417,$E$396:$E$417))</f>
        <v>4.462E-2</v>
      </c>
      <c r="H265" s="124"/>
      <c r="I265" s="123">
        <f>IF($B261-I$8&lt;0,0,LOOKUP($B261-(I$8-1),$C$396:$C$417,$E$396:$E$417))</f>
        <v>4.4609999999999997E-2</v>
      </c>
      <c r="J265" s="124"/>
      <c r="K265" s="123">
        <f>IF($B261-K$8&lt;0,0,LOOKUP($B261-(K$8-1),$C$396:$C$417,$E$396:$E$417))</f>
        <v>4.462E-2</v>
      </c>
      <c r="L265" s="124"/>
      <c r="M265" s="123">
        <f>IF($B261-M$8&lt;0,0,LOOKUP($B261-(M$8-1),$C$396:$C$417,$E$396:$E$417))</f>
        <v>4.4609999999999997E-2</v>
      </c>
      <c r="N265" s="109"/>
      <c r="O265" s="123">
        <f>IF($B261-O$8&lt;0,0,LOOKUP($B261-(O$8-1),$C$396:$C$417,$E$396:$E$417))</f>
        <v>4.462E-2</v>
      </c>
      <c r="P265" s="124"/>
      <c r="Q265" s="123">
        <f>IF($B261-Q$8&lt;0,0,LOOKUP($B261-(Q$8-1),$C$396:$C$417,$E$396:$E$417))</f>
        <v>4.5220000000000003E-2</v>
      </c>
      <c r="R265" s="124"/>
      <c r="S265" s="123">
        <f>IF($B261-S$8&lt;0,0,LOOKUP($B261-(S$8-1),$C$396:$C$417,$E$396:$E$417))</f>
        <v>4.888E-2</v>
      </c>
      <c r="T265" s="124"/>
      <c r="U265" s="123">
        <f>IF($B261-U$8&lt;0,0,LOOKUP($B261-(U$8-1),$C$396:$C$417,$E$396:$E$417))</f>
        <v>5.2850000000000001E-2</v>
      </c>
      <c r="V265" s="124"/>
      <c r="W265" s="123">
        <f>IF($B261-W$8&lt;0,0,LOOKUP($B261-(W$8-1),$C$396:$C$417,$E$396:$E$417))</f>
        <v>5.713E-2</v>
      </c>
      <c r="X265" s="109"/>
      <c r="Y265" s="123">
        <f>IF($B261-Y$8&lt;0,0,LOOKUP($B261-(Y$8-1),$C$396:$C$417,$E$396:$E$417))</f>
        <v>6.1769999999999999E-2</v>
      </c>
      <c r="Z265" s="124"/>
      <c r="AA265" s="123">
        <f>IF($B261-AA$8&lt;0,0,LOOKUP($B261-(AA$8-1),$C$396:$C$417,$E$396:$E$417))</f>
        <v>6.6769999999999996E-2</v>
      </c>
      <c r="AB265" s="124"/>
      <c r="AC265" s="123">
        <f>IF($B261-AC$8&lt;0,0,LOOKUP($B261-(AC$8-1),$C$396:$C$417,$E$396:$E$417))</f>
        <v>7.2190000000000004E-2</v>
      </c>
      <c r="AD265" s="124"/>
      <c r="AE265" s="123">
        <f>IF($B261-AE$8&lt;0,0,LOOKUP($B261-(AE$8-1),$C$396:$C$417,$E$396:$E$417))</f>
        <v>3.7499999999999999E-2</v>
      </c>
      <c r="AF265" s="124"/>
      <c r="AG265" s="123">
        <f>IF($B261-AG$8&lt;0,0,LOOKUP($B261-(AG$8-1),$C$396:$C$417,$E$396:$E$417))</f>
        <v>0</v>
      </c>
      <c r="AH265" s="109"/>
      <c r="AI265" s="123">
        <f>IF($B261-AI$8&lt;0,0,LOOKUP($B261-(AI$8-1),$C$396:$C$417,$E$396:$E$417))</f>
        <v>0</v>
      </c>
      <c r="AJ265" s="109"/>
      <c r="AK265" s="123">
        <f>IF($B261-AK$8&lt;0,0,LOOKUP($B261-(AK$8-1),$C$396:$C$417,$E$396:$E$417))</f>
        <v>0</v>
      </c>
      <c r="AL265" s="109"/>
      <c r="AM265" s="123">
        <f>IF($B261-AM$8&lt;0,0,LOOKUP($B261-(AM$8-1),$C$396:$C$417,$E$396:$E$417))</f>
        <v>0</v>
      </c>
      <c r="AN265" s="109"/>
      <c r="AO265" s="123">
        <f>IF($B261-AO$8&lt;0,0,LOOKUP($B261-(AO$8-1),$C$396:$C$417,$E$396:$E$417))</f>
        <v>0</v>
      </c>
      <c r="AP265" s="109"/>
      <c r="AQ265" s="123">
        <f>IF($B261-AQ$8&lt;0,0,LOOKUP($B261-(AQ$8-1),$C$396:$C$417,$E$396:$E$417))</f>
        <v>0</v>
      </c>
      <c r="AR265" s="109"/>
      <c r="AS265" s="123">
        <f>IF($B261-AS$8&lt;0,0,LOOKUP($B261-(AS$8-1),$C$396:$C$417,$E$396:$E$417))</f>
        <v>0</v>
      </c>
      <c r="AT265" s="109"/>
      <c r="AU265" s="123">
        <f>IF($B261-AU$8&lt;0,0,LOOKUP($B261-(AU$8-1),$C$396:$C$417,$E$396:$E$417))</f>
        <v>0</v>
      </c>
      <c r="AV265" s="109"/>
      <c r="AW265" s="123">
        <f>IF($B261-AW$8&lt;0,0,LOOKUP($B261-(AW$8-1),$C$396:$C$417,$E$396:$E$417))</f>
        <v>0</v>
      </c>
      <c r="AX265" s="109"/>
      <c r="AY265" s="123">
        <f>IF($B261-AY$8&lt;0,0,LOOKUP($B261-(AY$8-1),$C$396:$C$417,$E$396:$E$417))</f>
        <v>0</v>
      </c>
      <c r="AZ265" s="109"/>
      <c r="BA265" s="123">
        <f>IF($B261-BA$8&lt;0,0,LOOKUP($B261-(BA$8-1),$C$396:$C$417,$E$396:$E$417))</f>
        <v>0</v>
      </c>
      <c r="BB265" s="109"/>
      <c r="BC265" s="109"/>
      <c r="BD265" s="109"/>
      <c r="BE265" s="109"/>
      <c r="BF265" s="109"/>
      <c r="BG265" s="124"/>
      <c r="BH265" s="124"/>
      <c r="BI265" s="124"/>
      <c r="BJ265" s="109"/>
      <c r="BK265" s="109"/>
      <c r="BL265" s="109"/>
      <c r="BM265" s="109"/>
      <c r="BN265" s="109"/>
      <c r="BO265" s="109"/>
      <c r="BP265" s="109"/>
      <c r="BQ265" s="109"/>
      <c r="BR265" s="109"/>
      <c r="BS265" s="109"/>
      <c r="BT265" s="109"/>
      <c r="BU265" s="109"/>
      <c r="BV265" s="109"/>
      <c r="BW265" s="109"/>
      <c r="BX265" s="109"/>
      <c r="BY265" s="109"/>
      <c r="BZ265" s="109"/>
      <c r="CA265" s="109"/>
      <c r="CB265" s="109"/>
      <c r="CC265" s="109"/>
      <c r="CD265" s="109"/>
      <c r="CE265" s="109"/>
      <c r="CF265" s="109"/>
      <c r="CG265" s="109"/>
      <c r="CH265" s="109"/>
      <c r="CI265" s="109"/>
      <c r="CJ265" s="109"/>
      <c r="CK265" s="109"/>
      <c r="CL265" s="109"/>
      <c r="CM265" s="109"/>
      <c r="CN265" s="109"/>
      <c r="CO265" s="109"/>
      <c r="CP265" s="109"/>
      <c r="CQ265" s="109"/>
      <c r="CR265" s="109"/>
      <c r="CS265" s="109"/>
      <c r="CT265" s="109"/>
      <c r="CU265" s="109"/>
      <c r="CV265" s="109"/>
      <c r="CW265" s="109"/>
      <c r="CX265" s="109"/>
      <c r="CY265" s="109"/>
      <c r="CZ265" s="109"/>
      <c r="DA265" s="109"/>
      <c r="DB265" s="109"/>
      <c r="DC265" s="109"/>
      <c r="DD265" s="109"/>
      <c r="DE265" s="109"/>
      <c r="DF265" s="109"/>
      <c r="DG265" s="109"/>
      <c r="DH265" s="109"/>
      <c r="DI265" s="109"/>
      <c r="DJ265" s="109"/>
      <c r="DK265" s="109"/>
      <c r="DL265" s="109"/>
      <c r="DM265" s="109"/>
      <c r="DN265" s="109"/>
      <c r="DO265" s="109"/>
      <c r="DP265" s="109"/>
      <c r="DQ265" s="109"/>
      <c r="DR265" s="109"/>
      <c r="DS265" s="109"/>
      <c r="DT265" s="109"/>
      <c r="DU265" s="109"/>
      <c r="DV265" s="109"/>
      <c r="DW265" s="109"/>
      <c r="DX265" s="109"/>
      <c r="DY265" s="109"/>
      <c r="DZ265" s="109"/>
      <c r="EA265" s="109"/>
      <c r="EB265" s="109"/>
      <c r="EC265" s="109"/>
      <c r="ED265" s="109"/>
      <c r="EE265" s="109"/>
      <c r="EF265" s="109"/>
      <c r="EG265" s="109"/>
      <c r="EH265" s="109"/>
      <c r="EI265" s="109"/>
      <c r="EJ265" s="109"/>
      <c r="EK265" s="109"/>
      <c r="EL265" s="109"/>
      <c r="EM265" s="109"/>
      <c r="EN265" s="109"/>
      <c r="EO265" s="109"/>
      <c r="EP265" s="109"/>
      <c r="EQ265" s="109"/>
      <c r="ER265" s="109"/>
      <c r="ES265" s="109"/>
      <c r="ET265" s="109"/>
      <c r="EU265" s="109"/>
      <c r="EV265" s="109"/>
      <c r="EW265" s="109"/>
      <c r="EX265" s="109"/>
      <c r="EY265" s="109"/>
      <c r="EZ265" s="109"/>
      <c r="FA265" s="109"/>
      <c r="FB265" s="109"/>
      <c r="FC265" s="109"/>
      <c r="FD265" s="109"/>
      <c r="FE265" s="109"/>
      <c r="FF265" s="109"/>
      <c r="FG265" s="109"/>
      <c r="FH265" s="109"/>
      <c r="FI265" s="109"/>
      <c r="FJ265" s="109"/>
      <c r="FK265" s="109"/>
      <c r="FL265" s="109"/>
      <c r="FM265" s="109"/>
      <c r="FN265" s="109"/>
      <c r="FO265" s="109"/>
      <c r="FP265" s="109"/>
      <c r="FQ265" s="109"/>
      <c r="FR265" s="109"/>
      <c r="FS265" s="109"/>
      <c r="FT265" s="109"/>
      <c r="FU265" s="109"/>
      <c r="FV265" s="109"/>
      <c r="FW265" s="109"/>
      <c r="FX265" s="109"/>
      <c r="FY265" s="109"/>
      <c r="FZ265" s="109"/>
      <c r="GA265" s="109"/>
      <c r="GB265" s="109"/>
      <c r="GC265" s="109"/>
      <c r="GD265" s="109"/>
      <c r="GE265" s="109"/>
      <c r="GF265" s="109"/>
      <c r="GG265" s="109"/>
      <c r="GH265" s="109"/>
      <c r="GI265" s="109"/>
      <c r="GJ265" s="109"/>
      <c r="GK265" s="109"/>
      <c r="GL265" s="109"/>
      <c r="GM265" s="109"/>
      <c r="GN265" s="109"/>
      <c r="GO265" s="109"/>
      <c r="GP265" s="109"/>
      <c r="GQ265" s="109"/>
      <c r="GR265" s="109"/>
      <c r="GS265" s="109"/>
      <c r="GT265" s="109"/>
      <c r="GU265" s="109"/>
      <c r="GV265" s="109"/>
      <c r="GW265" s="109"/>
      <c r="GX265" s="109"/>
      <c r="GY265" s="109"/>
      <c r="GZ265" s="109"/>
      <c r="HA265" s="109"/>
      <c r="HB265" s="109"/>
      <c r="HC265" s="109"/>
      <c r="HD265" s="109"/>
      <c r="HE265" s="109"/>
      <c r="HF265" s="109"/>
      <c r="HG265" s="109"/>
      <c r="HH265" s="109"/>
      <c r="HI265" s="109"/>
      <c r="HJ265" s="109"/>
      <c r="HK265" s="109"/>
      <c r="HL265" s="109"/>
      <c r="HM265" s="109"/>
      <c r="HN265" s="109"/>
      <c r="HO265" s="109"/>
      <c r="HP265" s="109"/>
      <c r="HQ265" s="109"/>
      <c r="HR265" s="109"/>
      <c r="HS265" s="109"/>
      <c r="HT265" s="109"/>
      <c r="HU265" s="109"/>
      <c r="HV265" s="109"/>
      <c r="HW265" s="109"/>
      <c r="HX265" s="109"/>
      <c r="HY265" s="109"/>
      <c r="HZ265" s="109"/>
      <c r="IA265" s="109"/>
      <c r="IB265" s="109"/>
      <c r="IC265" s="109"/>
      <c r="ID265" s="109"/>
      <c r="IE265" s="109"/>
      <c r="IF265" s="109"/>
      <c r="IG265" s="109"/>
      <c r="IH265" s="109"/>
      <c r="II265" s="109"/>
      <c r="IJ265" s="109"/>
      <c r="IK265" s="109"/>
      <c r="IL265" s="109"/>
      <c r="IM265" s="109"/>
      <c r="IN265" s="109"/>
      <c r="IO265" s="109"/>
      <c r="IP265" s="109"/>
      <c r="IQ265" s="109"/>
      <c r="IR265" s="109"/>
      <c r="IS265" s="109"/>
      <c r="IT265" s="109"/>
      <c r="IU265" s="109"/>
      <c r="IV265" s="109"/>
      <c r="IW265" s="109"/>
      <c r="IX265" s="109"/>
    </row>
    <row r="266" spans="1:258" x14ac:dyDescent="0.3">
      <c r="A266" s="72"/>
      <c r="B266" s="72"/>
      <c r="C266" s="72"/>
      <c r="D266" s="72"/>
      <c r="E266" s="125"/>
      <c r="F266" s="120"/>
      <c r="G266" s="125"/>
      <c r="I266" s="125"/>
      <c r="K266" s="125"/>
      <c r="L266" s="120"/>
      <c r="M266" s="125"/>
      <c r="N266" s="120"/>
      <c r="O266" s="125"/>
      <c r="P266" s="120"/>
      <c r="Q266" s="125"/>
      <c r="R266" s="120"/>
      <c r="S266" s="125"/>
      <c r="T266" s="120"/>
      <c r="U266" s="125"/>
      <c r="V266" s="120"/>
      <c r="W266" s="125"/>
      <c r="X266" s="120"/>
      <c r="Y266" s="125"/>
      <c r="Z266" s="120"/>
      <c r="AA266" s="125"/>
      <c r="AB266" s="120"/>
      <c r="AC266" s="125"/>
      <c r="AD266" s="120"/>
      <c r="AE266" s="125"/>
      <c r="AF266" s="120"/>
      <c r="AG266" s="125"/>
      <c r="AH266" s="120"/>
      <c r="AI266" s="125"/>
      <c r="AJ266" s="72"/>
      <c r="AK266" s="125"/>
      <c r="AL266" s="72"/>
      <c r="AM266" s="125"/>
      <c r="AN266" s="72"/>
      <c r="AO266" s="125"/>
      <c r="AP266" s="72"/>
      <c r="AQ266" s="125"/>
      <c r="AR266" s="72"/>
      <c r="AS266" s="125"/>
      <c r="AT266" s="72"/>
      <c r="AU266" s="125"/>
      <c r="AV266" s="72"/>
      <c r="AW266" s="125"/>
      <c r="AX266" s="72"/>
      <c r="AY266" s="125"/>
      <c r="AZ266" s="72"/>
      <c r="BA266" s="125"/>
      <c r="BB266" s="72"/>
      <c r="BC266" s="72"/>
      <c r="BD266" s="72"/>
      <c r="BE266" s="72"/>
      <c r="BF266" s="72"/>
    </row>
    <row r="267" spans="1:258" x14ac:dyDescent="0.3">
      <c r="A267" s="72"/>
      <c r="B267" s="85" t="s">
        <v>2448</v>
      </c>
      <c r="C267" s="72"/>
      <c r="D267" s="72"/>
      <c r="E267" s="120">
        <f>ROUND((E262-E263)*E265,0)</f>
        <v>22781</v>
      </c>
      <c r="F267" s="120"/>
      <c r="G267" s="120">
        <f>ROUND((G262-G263)*G265,0)</f>
        <v>92913</v>
      </c>
      <c r="I267" s="120">
        <f>ROUND((I262-I263)*I265,0)</f>
        <v>10298</v>
      </c>
      <c r="K267" s="120">
        <f>ROUND((K262-K263)*K265,0)</f>
        <v>19381</v>
      </c>
      <c r="L267" s="120"/>
      <c r="M267" s="120">
        <f>ROUND((M262-M263)*M265,0)</f>
        <v>665593</v>
      </c>
      <c r="N267" s="120"/>
      <c r="O267" s="120">
        <f>ROUND((O262-O263)*O265,0)</f>
        <v>445681</v>
      </c>
      <c r="P267" s="120"/>
      <c r="Q267" s="120">
        <f>ROUND((Q262-Q263)*Q265,0)</f>
        <v>9716865</v>
      </c>
      <c r="R267" s="120"/>
      <c r="S267" s="120">
        <f>ROUND((S262-S263)*S265,0)</f>
        <v>277976</v>
      </c>
      <c r="T267" s="120"/>
      <c r="U267" s="120">
        <f>ROUND((U262-U263)*U265,0)</f>
        <v>130957</v>
      </c>
      <c r="V267" s="120"/>
      <c r="W267" s="120">
        <f>ROUND((W262-W263)*W265,0)</f>
        <v>69424</v>
      </c>
      <c r="X267" s="120"/>
      <c r="Y267" s="120">
        <f>ROUND((Y262-Y263)*Y265,0)</f>
        <v>0</v>
      </c>
      <c r="Z267" s="120"/>
      <c r="AA267" s="120">
        <f>ROUND((AA262-AA263)*AA265,0)</f>
        <v>107915</v>
      </c>
      <c r="AB267" s="120"/>
      <c r="AC267" s="120">
        <f>ROUND((AC262-AC263)*AC265,0)</f>
        <v>98734</v>
      </c>
      <c r="AD267" s="120"/>
      <c r="AE267" s="120">
        <f>ROUND((AE262-AE263)*AE265,0)</f>
        <v>1824046</v>
      </c>
      <c r="AF267" s="120"/>
      <c r="AG267" s="120">
        <f>ROUND((AG262-AG263)*AG265,0)</f>
        <v>0</v>
      </c>
      <c r="AH267" s="120"/>
      <c r="AI267" s="120">
        <f>ROUND((AI262-AI263)*AI265,0)</f>
        <v>0</v>
      </c>
      <c r="AJ267" s="72"/>
      <c r="AK267" s="120">
        <f>ROUND((AK262-AK263)*AK265,0)</f>
        <v>0</v>
      </c>
      <c r="AL267" s="72"/>
      <c r="AM267" s="120">
        <f>ROUND((AM262-AM263)*AM265,0)</f>
        <v>0</v>
      </c>
      <c r="AN267" s="72"/>
      <c r="AO267" s="120">
        <f>ROUND((AO262-AO263)*AO265,0)</f>
        <v>0</v>
      </c>
      <c r="AP267" s="72"/>
      <c r="AQ267" s="120">
        <f>ROUND((AQ262-AQ263)*AQ265,0)</f>
        <v>0</v>
      </c>
      <c r="AR267" s="72"/>
      <c r="AS267" s="120">
        <f>ROUND((AS262-AS263)*AS265,0)</f>
        <v>0</v>
      </c>
      <c r="AT267" s="72"/>
      <c r="AU267" s="120">
        <f>ROUND((AU262-AU263)*AU265,0)</f>
        <v>0</v>
      </c>
      <c r="AV267" s="72"/>
      <c r="AW267" s="120">
        <f>ROUND((AW262-AW263)*AW265,0)</f>
        <v>0</v>
      </c>
      <c r="AX267" s="72"/>
      <c r="AY267" s="120">
        <f>ROUND((AY262-AY263)*AY265,0)</f>
        <v>0</v>
      </c>
      <c r="AZ267" s="72"/>
      <c r="BA267" s="120">
        <f>ROUND((BA262-BA263)*BA265,0)</f>
        <v>0</v>
      </c>
      <c r="BB267" s="72"/>
      <c r="BC267" s="72"/>
      <c r="BD267" s="72"/>
      <c r="BE267" s="72"/>
      <c r="BF267" s="72"/>
    </row>
    <row r="268" spans="1:258" x14ac:dyDescent="0.3">
      <c r="A268" s="72"/>
      <c r="B268" s="85" t="s">
        <v>2449</v>
      </c>
      <c r="C268" s="72"/>
      <c r="D268" s="72"/>
      <c r="E268" s="74">
        <f>IF(E$114=$B261,E263,0)</f>
        <v>0</v>
      </c>
      <c r="F268" s="120"/>
      <c r="G268" s="74">
        <f>IF(G$114=$B261,G263,0)</f>
        <v>0</v>
      </c>
      <c r="I268" s="74">
        <f>IF(I$114=$B261,I263,0)</f>
        <v>0</v>
      </c>
      <c r="K268" s="74">
        <f>IF(K$114=$B261,K263,0)</f>
        <v>0</v>
      </c>
      <c r="L268" s="120"/>
      <c r="M268" s="74">
        <f>IF(M$114=$B261,M263,0)</f>
        <v>0</v>
      </c>
      <c r="N268" s="120"/>
      <c r="O268" s="74">
        <f>IF(O$114=$B261,O263,0)</f>
        <v>0</v>
      </c>
      <c r="P268" s="120"/>
      <c r="Q268" s="74">
        <f>IF(Q$114=$B261,Q263,0)</f>
        <v>0</v>
      </c>
      <c r="R268" s="120"/>
      <c r="S268" s="74">
        <f>IF(S$114=$B261,S263,0)</f>
        <v>0</v>
      </c>
      <c r="T268" s="120"/>
      <c r="U268" s="74">
        <f>IF(U$114=$B261,U263,0)</f>
        <v>0</v>
      </c>
      <c r="V268" s="120"/>
      <c r="W268" s="74">
        <f>IF(W$114=$B261,W263,0)</f>
        <v>0</v>
      </c>
      <c r="X268" s="120"/>
      <c r="Y268" s="74">
        <f>IF(Y$114=$B261,Y263,0)</f>
        <v>0</v>
      </c>
      <c r="Z268" s="120"/>
      <c r="AA268" s="74">
        <f>IF(AA$114=$B261,AA263,0)</f>
        <v>0</v>
      </c>
      <c r="AB268" s="120"/>
      <c r="AC268" s="74">
        <f>IF(AC$114=$B261,AC263,0)</f>
        <v>0</v>
      </c>
      <c r="AD268" s="120"/>
      <c r="AE268" s="74">
        <f>IF(AE$114=$B261,AE263,0)</f>
        <v>48641215</v>
      </c>
      <c r="AF268" s="120"/>
      <c r="AG268" s="74">
        <f>IF(AG$114=$B261,AG263,0)</f>
        <v>0</v>
      </c>
      <c r="AH268" s="120"/>
      <c r="AI268" s="74">
        <f>IF(AI$114=$B261,AI263,0)</f>
        <v>0</v>
      </c>
      <c r="AJ268" s="72"/>
      <c r="AK268" s="74">
        <f>IF(AK$114=$B261,AK263,0)</f>
        <v>0</v>
      </c>
      <c r="AL268" s="72"/>
      <c r="AM268" s="74">
        <f>IF(AM$114=$B261,AM263,0)</f>
        <v>0</v>
      </c>
      <c r="AN268" s="72"/>
      <c r="AO268" s="74">
        <f>IF(AO$114=$B261,AO263,0)</f>
        <v>0</v>
      </c>
      <c r="AP268" s="72"/>
      <c r="AQ268" s="74">
        <f>IF(AQ$114=$B261,AQ263,0)</f>
        <v>0</v>
      </c>
      <c r="AR268" s="72"/>
      <c r="AS268" s="74">
        <f>IF(AS$114=$B261,AS263,0)</f>
        <v>0</v>
      </c>
      <c r="AT268" s="72"/>
      <c r="AU268" s="74">
        <f>IF(AU$114=$B261,AU263,0)</f>
        <v>0</v>
      </c>
      <c r="AV268" s="72"/>
      <c r="AW268" s="74">
        <f>IF(AW$114=$B261,AW263,0)</f>
        <v>0</v>
      </c>
      <c r="AX268" s="72"/>
      <c r="AY268" s="74">
        <f>IF(AY$114=$B261,AY263,0)</f>
        <v>0</v>
      </c>
      <c r="AZ268" s="72"/>
      <c r="BA268" s="74">
        <f>IF(BA$114=$B261,BA263,0)</f>
        <v>0</v>
      </c>
      <c r="BB268" s="72"/>
      <c r="BC268" s="72"/>
      <c r="BD268" s="72"/>
      <c r="BE268" s="72"/>
      <c r="BF268" s="72"/>
    </row>
    <row r="269" spans="1:258" ht="13.5" thickBot="1" x14ac:dyDescent="0.35">
      <c r="A269" s="72"/>
      <c r="B269" s="85" t="str">
        <f>"Total Tax Depreciation  -  "&amp;B261</f>
        <v>Total Tax Depreciation  -  2014</v>
      </c>
      <c r="C269" s="72"/>
      <c r="D269" s="72"/>
      <c r="E269" s="126">
        <f>E267+E268</f>
        <v>22781</v>
      </c>
      <c r="F269" s="120"/>
      <c r="G269" s="126">
        <f>G267+G268</f>
        <v>92913</v>
      </c>
      <c r="I269" s="126">
        <f>I267+I268</f>
        <v>10298</v>
      </c>
      <c r="K269" s="126">
        <f>K267+K268</f>
        <v>19381</v>
      </c>
      <c r="L269" s="120"/>
      <c r="M269" s="126">
        <f>M267+M268</f>
        <v>665593</v>
      </c>
      <c r="N269" s="120"/>
      <c r="O269" s="126">
        <f>O267+O268</f>
        <v>445681</v>
      </c>
      <c r="P269" s="120"/>
      <c r="Q269" s="126">
        <f>Q267+Q268</f>
        <v>9716865</v>
      </c>
      <c r="R269" s="120"/>
      <c r="S269" s="126">
        <f>S267+S268</f>
        <v>277976</v>
      </c>
      <c r="T269" s="120"/>
      <c r="U269" s="126">
        <f>U267+U268</f>
        <v>130957</v>
      </c>
      <c r="V269" s="120"/>
      <c r="W269" s="126">
        <f>W267+W268</f>
        <v>69424</v>
      </c>
      <c r="X269" s="120"/>
      <c r="Y269" s="126">
        <f>Y267+Y268</f>
        <v>0</v>
      </c>
      <c r="Z269" s="120"/>
      <c r="AA269" s="126">
        <f>AA267+AA268</f>
        <v>107915</v>
      </c>
      <c r="AB269" s="120"/>
      <c r="AC269" s="126">
        <f>AC267+AC268</f>
        <v>98734</v>
      </c>
      <c r="AD269" s="120"/>
      <c r="AE269" s="126">
        <f>AE267+AE268</f>
        <v>50465261</v>
      </c>
      <c r="AF269" s="120"/>
      <c r="AG269" s="126">
        <f>AG267+AG268</f>
        <v>0</v>
      </c>
      <c r="AH269" s="120"/>
      <c r="AI269" s="126">
        <f>AI267+AI268</f>
        <v>0</v>
      </c>
      <c r="AJ269" s="72"/>
      <c r="AK269" s="126">
        <f>AK267+AK268</f>
        <v>0</v>
      </c>
      <c r="AL269" s="72"/>
      <c r="AM269" s="126">
        <f>AM267+AM268</f>
        <v>0</v>
      </c>
      <c r="AN269" s="72"/>
      <c r="AO269" s="126">
        <f>AO267+AO268</f>
        <v>0</v>
      </c>
      <c r="AP269" s="72"/>
      <c r="AQ269" s="126">
        <f>AQ267+AQ268</f>
        <v>0</v>
      </c>
      <c r="AR269" s="72"/>
      <c r="AS269" s="126">
        <f>AS267+AS268</f>
        <v>0</v>
      </c>
      <c r="AT269" s="72"/>
      <c r="AU269" s="126">
        <f>AU267+AU268</f>
        <v>0</v>
      </c>
      <c r="AV269" s="72"/>
      <c r="AW269" s="126">
        <f>AW267+AW268</f>
        <v>0</v>
      </c>
      <c r="AX269" s="72"/>
      <c r="AY269" s="126">
        <f>AY267+AY268</f>
        <v>0</v>
      </c>
      <c r="AZ269" s="72"/>
      <c r="BA269" s="126">
        <f>BA267+BA268</f>
        <v>0</v>
      </c>
      <c r="BB269" s="72"/>
      <c r="BC269" s="72"/>
      <c r="BD269" s="72"/>
      <c r="BE269" s="72"/>
      <c r="BF269" s="72"/>
      <c r="BG269" s="103"/>
    </row>
    <row r="270" spans="1:258" ht="13.5" thickTop="1" x14ac:dyDescent="0.3">
      <c r="A270" s="72"/>
      <c r="B270" s="72"/>
      <c r="C270" s="72"/>
      <c r="D270" s="72"/>
      <c r="E270" s="125"/>
      <c r="F270" s="120"/>
      <c r="G270" s="125"/>
      <c r="I270" s="125"/>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72"/>
      <c r="AK270" s="120"/>
      <c r="AL270" s="72"/>
      <c r="AM270" s="120"/>
      <c r="AN270" s="72"/>
      <c r="AO270" s="120"/>
      <c r="AP270" s="72"/>
      <c r="AQ270" s="120"/>
      <c r="AR270" s="72"/>
      <c r="AS270" s="120"/>
      <c r="AT270" s="72"/>
      <c r="AU270" s="120"/>
      <c r="AV270" s="72"/>
      <c r="AW270" s="120"/>
      <c r="AX270" s="72"/>
      <c r="AY270" s="120"/>
      <c r="AZ270" s="72"/>
      <c r="BA270" s="120"/>
      <c r="BB270" s="72"/>
      <c r="BC270" s="72"/>
      <c r="BD270" s="72"/>
      <c r="BE270" s="72"/>
      <c r="BF270" s="72"/>
    </row>
    <row r="271" spans="1:258" x14ac:dyDescent="0.3">
      <c r="A271" s="72"/>
      <c r="B271" s="72"/>
      <c r="C271" s="72"/>
      <c r="D271" s="72"/>
      <c r="E271" s="125"/>
      <c r="F271" s="120"/>
      <c r="G271" s="125"/>
      <c r="I271" s="125"/>
      <c r="K271" s="120"/>
      <c r="L271" s="120"/>
      <c r="M271" s="120"/>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72"/>
      <c r="AK271" s="120"/>
      <c r="AL271" s="72"/>
      <c r="AM271" s="120"/>
      <c r="AN271" s="72"/>
      <c r="AO271" s="120"/>
      <c r="AP271" s="72"/>
      <c r="AQ271" s="120"/>
      <c r="AR271" s="72"/>
      <c r="AS271" s="120"/>
      <c r="AT271" s="72"/>
      <c r="AU271" s="120"/>
      <c r="AV271" s="72"/>
      <c r="AW271" s="120"/>
      <c r="AX271" s="72"/>
      <c r="AY271" s="120"/>
      <c r="AZ271" s="72"/>
      <c r="BA271" s="120"/>
      <c r="BB271" s="72"/>
      <c r="BC271" s="72"/>
      <c r="BD271" s="72"/>
      <c r="BE271" s="72"/>
      <c r="BF271" s="72"/>
    </row>
    <row r="272" spans="1:258" x14ac:dyDescent="0.3">
      <c r="A272" s="72"/>
      <c r="B272" s="119">
        <v>2015</v>
      </c>
      <c r="C272" s="72"/>
      <c r="D272" s="72"/>
      <c r="E272" s="127"/>
      <c r="F272" s="120"/>
      <c r="G272" s="127"/>
      <c r="I272" s="127"/>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72"/>
      <c r="AK272" s="120"/>
      <c r="AL272" s="72"/>
      <c r="AM272" s="120"/>
      <c r="AN272" s="72"/>
      <c r="AO272" s="120"/>
      <c r="AP272" s="72"/>
      <c r="AQ272" s="120"/>
      <c r="AR272" s="72"/>
      <c r="AS272" s="120"/>
      <c r="AT272" s="72"/>
      <c r="AU272" s="120"/>
      <c r="AV272" s="72"/>
      <c r="AW272" s="120"/>
      <c r="AX272" s="72"/>
      <c r="AY272" s="120"/>
      <c r="AZ272" s="72"/>
      <c r="BA272" s="120"/>
      <c r="BB272" s="72"/>
      <c r="BC272" s="72"/>
      <c r="BD272" s="72"/>
      <c r="BE272" s="72"/>
      <c r="BF272" s="72"/>
    </row>
    <row r="273" spans="1:258" x14ac:dyDescent="0.3">
      <c r="A273" s="72"/>
      <c r="B273" s="85" t="s">
        <v>2408</v>
      </c>
      <c r="C273" s="72"/>
      <c r="D273" s="72"/>
      <c r="E273" s="120">
        <f>IF(E$114&lt;=$B272,E$24,0)</f>
        <v>510665.11</v>
      </c>
      <c r="F273" s="120"/>
      <c r="G273" s="120">
        <f>IF(G$114&lt;=$B272,G$24,0)</f>
        <v>2082311.7650000001</v>
      </c>
      <c r="I273" s="120">
        <f>IF(I$114&lt;=$B272,I$24,0)</f>
        <v>329777.47000000003</v>
      </c>
      <c r="K273" s="120">
        <f>IF(K$114&lt;=$B272,K$24,0)</f>
        <v>620501.30999999971</v>
      </c>
      <c r="L273" s="120"/>
      <c r="M273" s="120">
        <f>IF(M$114&lt;=$B272,M$24,0)</f>
        <v>14920259.805000002</v>
      </c>
      <c r="N273" s="120"/>
      <c r="O273" s="120">
        <f>IF(O$114&lt;=$B272,O$24,0)</f>
        <v>9988375.7000000011</v>
      </c>
      <c r="P273" s="120"/>
      <c r="Q273" s="120">
        <f>IF(Q$114&lt;=$B272,Q$24,0)</f>
        <v>214879808.19000003</v>
      </c>
      <c r="R273" s="120"/>
      <c r="S273" s="120">
        <f>IF(S$114&lt;=$B272,S$24,0)</f>
        <v>11373829.760000002</v>
      </c>
      <c r="T273" s="120"/>
      <c r="U273" s="120">
        <f>IF(U$114&lt;=$B272,U$24,0)</f>
        <v>4955799.3949999996</v>
      </c>
      <c r="V273" s="120"/>
      <c r="W273" s="120">
        <f>IF(W$114&lt;=$B272,W$24,0)</f>
        <v>2430372.75</v>
      </c>
      <c r="X273" s="120"/>
      <c r="Y273" s="120">
        <f>IF(Y$114&lt;=$B272,Y$24,0)</f>
        <v>1753974.9050000003</v>
      </c>
      <c r="Z273" s="120"/>
      <c r="AA273" s="120">
        <f>IF(AA$114&lt;=$B272,AA$24,0)</f>
        <v>3232441.9049999993</v>
      </c>
      <c r="AB273" s="120"/>
      <c r="AC273" s="120">
        <f>IF(AC$114&lt;=$B272,AC$24,0)</f>
        <v>2735390.790000001</v>
      </c>
      <c r="AD273" s="120"/>
      <c r="AE273" s="120">
        <f>IF(AE$114&lt;=$B272,AE$24,0)</f>
        <v>97282430.489999995</v>
      </c>
      <c r="AF273" s="120"/>
      <c r="AG273" s="120">
        <f>IF(AG$114&lt;=$B272,AG$24,0)</f>
        <v>9462688.1500000004</v>
      </c>
      <c r="AH273" s="120"/>
      <c r="AI273" s="120">
        <f>IF(AI$114&lt;=$B272,AI$24,0)</f>
        <v>0</v>
      </c>
      <c r="AJ273" s="72"/>
      <c r="AK273" s="120">
        <f>IF(AK$114&lt;=$B272,AK$24,0)</f>
        <v>0</v>
      </c>
      <c r="AL273" s="72"/>
      <c r="AM273" s="120">
        <f>IF(AM$114&lt;=$B272,AM$24,0)</f>
        <v>0</v>
      </c>
      <c r="AN273" s="72"/>
      <c r="AO273" s="120">
        <f>IF(AO$114&lt;=$B272,AO$24,0)</f>
        <v>0</v>
      </c>
      <c r="AP273" s="72"/>
      <c r="AQ273" s="120">
        <f>IF(AQ$114&lt;=$B272,AQ$24,0)</f>
        <v>0</v>
      </c>
      <c r="AR273" s="72"/>
      <c r="AS273" s="120">
        <f>IF(AS$114&lt;=$B272,AS$24,0)</f>
        <v>0</v>
      </c>
      <c r="AT273" s="72"/>
      <c r="AU273" s="120">
        <f>IF(AU$114&lt;=$B272,AU$24,0)</f>
        <v>0</v>
      </c>
      <c r="AV273" s="72"/>
      <c r="AW273" s="120">
        <f>IF(AW$114&lt;=$B272,AW$24,0)</f>
        <v>0</v>
      </c>
      <c r="AX273" s="72"/>
      <c r="AY273" s="120">
        <f>IF(AY$114&lt;=$B272,AY$24,0)</f>
        <v>0</v>
      </c>
      <c r="AZ273" s="72"/>
      <c r="BA273" s="120">
        <f>IF(BA$114&lt;=$B272,BA$24,0)</f>
        <v>0</v>
      </c>
      <c r="BB273" s="72"/>
      <c r="BC273" s="72"/>
      <c r="BD273" s="72"/>
      <c r="BE273" s="72"/>
      <c r="BF273" s="72"/>
    </row>
    <row r="274" spans="1:258" x14ac:dyDescent="0.3">
      <c r="A274" s="72"/>
      <c r="B274" s="85" t="s">
        <v>2445</v>
      </c>
      <c r="C274" s="72"/>
      <c r="D274" s="72"/>
      <c r="E274" s="121">
        <f>ROUND(E273*E$12,0)</f>
        <v>0</v>
      </c>
      <c r="F274" s="120"/>
      <c r="G274" s="121">
        <f>ROUND(G273*G$12,0)</f>
        <v>0</v>
      </c>
      <c r="I274" s="121">
        <f>ROUND(I273*I$12,0)</f>
        <v>98933</v>
      </c>
      <c r="K274" s="121">
        <f>ROUND(K273*K$12,0)</f>
        <v>186150</v>
      </c>
      <c r="L274" s="120"/>
      <c r="M274" s="121">
        <f>ROUND(M273*M$12,0)</f>
        <v>0</v>
      </c>
      <c r="N274" s="120"/>
      <c r="O274" s="121">
        <f>ROUND(O273*O$12,0)</f>
        <v>0</v>
      </c>
      <c r="P274" s="120"/>
      <c r="Q274" s="121">
        <f>ROUND(Q273*Q$12,0)</f>
        <v>0</v>
      </c>
      <c r="R274" s="120"/>
      <c r="S274" s="121">
        <f>ROUND(S273*S$12,0)</f>
        <v>5686915</v>
      </c>
      <c r="T274" s="120"/>
      <c r="U274" s="121">
        <f>ROUND(U273*U$12,0)</f>
        <v>2477900</v>
      </c>
      <c r="V274" s="120"/>
      <c r="W274" s="121">
        <f>ROUND(W273*W$12,0)</f>
        <v>1215186</v>
      </c>
      <c r="X274" s="120"/>
      <c r="Y274" s="121">
        <f>ROUND(Y273*Y$12,0)</f>
        <v>1753975</v>
      </c>
      <c r="Z274" s="120"/>
      <c r="AA274" s="121">
        <f>ROUND(AA273*AA$12,0)</f>
        <v>1616221</v>
      </c>
      <c r="AB274" s="120"/>
      <c r="AC274" s="121">
        <f>ROUND(AC273*AC$12,0)</f>
        <v>1367695</v>
      </c>
      <c r="AD274" s="120"/>
      <c r="AE274" s="121">
        <f>ROUND(AE273*AE$12,0)</f>
        <v>48641215</v>
      </c>
      <c r="AF274" s="120"/>
      <c r="AG274" s="121">
        <f>ROUND(AG273*AG$12,0)</f>
        <v>4731344</v>
      </c>
      <c r="AH274" s="120"/>
      <c r="AI274" s="121">
        <f>ROUND(AI273*AI$12,0)</f>
        <v>0</v>
      </c>
      <c r="AJ274" s="72"/>
      <c r="AK274" s="121">
        <f>ROUND(AK273*AK$12,0)</f>
        <v>0</v>
      </c>
      <c r="AL274" s="72"/>
      <c r="AM274" s="121">
        <f>ROUND(AM273*AM$12,0)</f>
        <v>0</v>
      </c>
      <c r="AN274" s="72"/>
      <c r="AO274" s="121">
        <f>ROUND(AO273*AO$12,0)</f>
        <v>0</v>
      </c>
      <c r="AP274" s="72"/>
      <c r="AQ274" s="121">
        <f>ROUND(AQ273*AQ$12,0)</f>
        <v>0</v>
      </c>
      <c r="AR274" s="72"/>
      <c r="AS274" s="121">
        <f>ROUND(AS273*AS$12,0)</f>
        <v>0</v>
      </c>
      <c r="AT274" s="72"/>
      <c r="AU274" s="121">
        <f>ROUND(AU273*AU$12,0)</f>
        <v>0</v>
      </c>
      <c r="AV274" s="72"/>
      <c r="AW274" s="121">
        <f>ROUND(AW273*AW$12,0)</f>
        <v>0</v>
      </c>
      <c r="AX274" s="72"/>
      <c r="AY274" s="121">
        <f>ROUND(AY273*AY$12,0)</f>
        <v>0</v>
      </c>
      <c r="AZ274" s="72"/>
      <c r="BA274" s="121">
        <f>ROUND(BA273*BA$12,0)</f>
        <v>0</v>
      </c>
      <c r="BB274" s="72"/>
      <c r="BC274" s="72"/>
      <c r="BD274" s="72"/>
      <c r="BE274" s="72"/>
      <c r="BF274" s="72"/>
    </row>
    <row r="275" spans="1:258" s="109" customFormat="1" x14ac:dyDescent="0.3">
      <c r="A275" s="72"/>
      <c r="B275" s="85" t="s">
        <v>2446</v>
      </c>
      <c r="C275" s="72"/>
      <c r="D275" s="72"/>
      <c r="E275" s="120">
        <f>E273-E274</f>
        <v>510665.11</v>
      </c>
      <c r="F275" s="120"/>
      <c r="G275" s="120">
        <f>G273-G274</f>
        <v>2082311.7650000001</v>
      </c>
      <c r="H275" s="74"/>
      <c r="I275" s="120">
        <f>I273-I274</f>
        <v>230844.47000000003</v>
      </c>
      <c r="J275" s="74"/>
      <c r="K275" s="120">
        <f>K273-K274</f>
        <v>434351.30999999971</v>
      </c>
      <c r="L275" s="120"/>
      <c r="M275" s="120">
        <f>M273-M274</f>
        <v>14920259.805000002</v>
      </c>
      <c r="N275" s="120"/>
      <c r="O275" s="120">
        <f>O273-O274</f>
        <v>9988375.7000000011</v>
      </c>
      <c r="P275" s="120"/>
      <c r="Q275" s="120">
        <f>Q273-Q274</f>
        <v>214879808.19000003</v>
      </c>
      <c r="R275" s="120"/>
      <c r="S275" s="120">
        <f>S273-S274</f>
        <v>5686914.7600000016</v>
      </c>
      <c r="T275" s="120"/>
      <c r="U275" s="120">
        <f>U273-U274</f>
        <v>2477899.3949999996</v>
      </c>
      <c r="V275" s="120"/>
      <c r="W275" s="120">
        <f>W273-W274</f>
        <v>1215186.75</v>
      </c>
      <c r="X275" s="120"/>
      <c r="Y275" s="120">
        <f>Y273-Y274</f>
        <v>-9.4999999739229679E-2</v>
      </c>
      <c r="Z275" s="120"/>
      <c r="AA275" s="120">
        <f>AA273-AA274</f>
        <v>1616220.9049999993</v>
      </c>
      <c r="AB275" s="120"/>
      <c r="AC275" s="120">
        <f>AC273-AC274</f>
        <v>1367695.790000001</v>
      </c>
      <c r="AD275" s="120"/>
      <c r="AE275" s="120">
        <f>AE273-AE274</f>
        <v>48641215.489999995</v>
      </c>
      <c r="AF275" s="120"/>
      <c r="AG275" s="120">
        <f>AG273-AG274</f>
        <v>4731344.1500000004</v>
      </c>
      <c r="AH275" s="120"/>
      <c r="AI275" s="120">
        <f>AI273-AI274</f>
        <v>0</v>
      </c>
      <c r="AJ275" s="72"/>
      <c r="AK275" s="120">
        <f>AK273-AK274</f>
        <v>0</v>
      </c>
      <c r="AL275" s="72"/>
      <c r="AM275" s="120">
        <f>AM273-AM274</f>
        <v>0</v>
      </c>
      <c r="AN275" s="72"/>
      <c r="AO275" s="120">
        <f>AO273-AO274</f>
        <v>0</v>
      </c>
      <c r="AP275" s="72"/>
      <c r="AQ275" s="120">
        <f>AQ273-AQ274</f>
        <v>0</v>
      </c>
      <c r="AR275" s="72"/>
      <c r="AS275" s="120">
        <f>AS273-AS274</f>
        <v>0</v>
      </c>
      <c r="AT275" s="72"/>
      <c r="AU275" s="120">
        <f>AU273-AU274</f>
        <v>0</v>
      </c>
      <c r="AV275" s="72"/>
      <c r="AW275" s="120">
        <f>AW273-AW274</f>
        <v>0</v>
      </c>
      <c r="AX275" s="72"/>
      <c r="AY275" s="120">
        <f>AY273-AY274</f>
        <v>0</v>
      </c>
      <c r="AZ275" s="72"/>
      <c r="BA275" s="120">
        <f>BA273-BA274</f>
        <v>0</v>
      </c>
      <c r="BB275" s="72"/>
      <c r="BC275" s="72"/>
      <c r="BD275" s="72"/>
      <c r="BE275" s="72"/>
      <c r="BF275" s="72"/>
      <c r="BG275" s="74"/>
      <c r="BH275" s="74"/>
      <c r="BI275" s="74"/>
      <c r="BJ275" s="72"/>
      <c r="BK275" s="72"/>
      <c r="BL275" s="72"/>
      <c r="BM275" s="72"/>
      <c r="BN275" s="72"/>
      <c r="BO275" s="72"/>
      <c r="BP275" s="72"/>
      <c r="BQ275" s="72"/>
      <c r="BR275" s="72"/>
      <c r="BS275" s="72"/>
      <c r="BT275" s="72"/>
      <c r="BU275" s="72"/>
      <c r="BV275" s="72"/>
      <c r="BW275" s="72"/>
      <c r="BX275" s="72"/>
      <c r="BY275" s="72"/>
      <c r="BZ275" s="72"/>
      <c r="CA275" s="72"/>
      <c r="CB275" s="72"/>
      <c r="CC275" s="72"/>
      <c r="CD275" s="72"/>
      <c r="CE275" s="72"/>
      <c r="CF275" s="72"/>
      <c r="CG275" s="72"/>
      <c r="CH275" s="72"/>
      <c r="CI275" s="72"/>
      <c r="CJ275" s="72"/>
      <c r="CK275" s="72"/>
      <c r="CL275" s="72"/>
      <c r="CM275" s="72"/>
      <c r="CN275" s="72"/>
      <c r="CO275" s="72"/>
      <c r="CP275" s="72"/>
      <c r="CQ275" s="72"/>
      <c r="CR275" s="72"/>
      <c r="CS275" s="72"/>
      <c r="CT275" s="72"/>
      <c r="CU275" s="72"/>
      <c r="CV275" s="72"/>
      <c r="CW275" s="72"/>
      <c r="CX275" s="72"/>
      <c r="CY275" s="72"/>
      <c r="CZ275" s="72"/>
      <c r="DA275" s="72"/>
      <c r="DB275" s="72"/>
      <c r="DC275" s="72"/>
      <c r="DD275" s="72"/>
      <c r="DE275" s="72"/>
      <c r="DF275" s="72"/>
      <c r="DG275" s="72"/>
      <c r="DH275" s="72"/>
      <c r="DI275" s="72"/>
      <c r="DJ275" s="72"/>
      <c r="DK275" s="72"/>
      <c r="DL275" s="72"/>
      <c r="DM275" s="72"/>
      <c r="DN275" s="72"/>
      <c r="DO275" s="72"/>
      <c r="DP275" s="72"/>
      <c r="DQ275" s="72"/>
      <c r="DR275" s="72"/>
      <c r="DS275" s="72"/>
      <c r="DT275" s="72"/>
      <c r="DU275" s="72"/>
      <c r="DV275" s="72"/>
      <c r="DW275" s="72"/>
      <c r="DX275" s="72"/>
      <c r="DY275" s="72"/>
      <c r="DZ275" s="72"/>
      <c r="EA275" s="72"/>
      <c r="EB275" s="72"/>
      <c r="EC275" s="72"/>
      <c r="ED275" s="72"/>
      <c r="EE275" s="72"/>
      <c r="EF275" s="72"/>
      <c r="EG275" s="72"/>
      <c r="EH275" s="72"/>
      <c r="EI275" s="72"/>
      <c r="EJ275" s="72"/>
      <c r="EK275" s="72"/>
      <c r="EL275" s="72"/>
      <c r="EM275" s="72"/>
      <c r="EN275" s="72"/>
      <c r="EO275" s="72"/>
      <c r="EP275" s="72"/>
      <c r="EQ275" s="72"/>
      <c r="ER275" s="72"/>
      <c r="ES275" s="72"/>
      <c r="ET275" s="72"/>
      <c r="EU275" s="72"/>
      <c r="EV275" s="72"/>
      <c r="EW275" s="72"/>
      <c r="EX275" s="72"/>
      <c r="EY275" s="72"/>
      <c r="EZ275" s="72"/>
      <c r="FA275" s="72"/>
      <c r="FB275" s="72"/>
      <c r="FC275" s="72"/>
      <c r="FD275" s="72"/>
      <c r="FE275" s="72"/>
      <c r="FF275" s="72"/>
      <c r="FG275" s="72"/>
      <c r="FH275" s="72"/>
      <c r="FI275" s="72"/>
      <c r="FJ275" s="72"/>
      <c r="FK275" s="72"/>
      <c r="FL275" s="72"/>
      <c r="FM275" s="72"/>
      <c r="FN275" s="72"/>
      <c r="FO275" s="72"/>
      <c r="FP275" s="72"/>
      <c r="FQ275" s="72"/>
      <c r="FR275" s="72"/>
      <c r="FS275" s="72"/>
      <c r="FT275" s="72"/>
      <c r="FU275" s="72"/>
      <c r="FV275" s="72"/>
      <c r="FW275" s="72"/>
      <c r="FX275" s="72"/>
      <c r="FY275" s="72"/>
      <c r="FZ275" s="72"/>
      <c r="GA275" s="72"/>
      <c r="GB275" s="72"/>
      <c r="GC275" s="72"/>
      <c r="GD275" s="72"/>
      <c r="GE275" s="72"/>
      <c r="GF275" s="72"/>
      <c r="GG275" s="72"/>
      <c r="GH275" s="72"/>
      <c r="GI275" s="72"/>
      <c r="GJ275" s="72"/>
      <c r="GK275" s="72"/>
      <c r="GL275" s="72"/>
      <c r="GM275" s="72"/>
      <c r="GN275" s="72"/>
      <c r="GO275" s="72"/>
      <c r="GP275" s="72"/>
      <c r="GQ275" s="72"/>
      <c r="GR275" s="72"/>
      <c r="GS275" s="72"/>
      <c r="GT275" s="72"/>
      <c r="GU275" s="72"/>
      <c r="GV275" s="72"/>
      <c r="GW275" s="72"/>
      <c r="GX275" s="72"/>
      <c r="GY275" s="72"/>
      <c r="GZ275" s="72"/>
      <c r="HA275" s="72"/>
      <c r="HB275" s="72"/>
      <c r="HC275" s="72"/>
      <c r="HD275" s="72"/>
      <c r="HE275" s="72"/>
      <c r="HF275" s="72"/>
      <c r="HG275" s="72"/>
      <c r="HH275" s="72"/>
      <c r="HI275" s="72"/>
      <c r="HJ275" s="72"/>
      <c r="HK275" s="72"/>
      <c r="HL275" s="72"/>
      <c r="HM275" s="72"/>
      <c r="HN275" s="72"/>
      <c r="HO275" s="72"/>
      <c r="HP275" s="72"/>
      <c r="HQ275" s="72"/>
      <c r="HR275" s="72"/>
      <c r="HS275" s="72"/>
      <c r="HT275" s="72"/>
      <c r="HU275" s="72"/>
      <c r="HV275" s="72"/>
      <c r="HW275" s="72"/>
      <c r="HX275" s="72"/>
      <c r="HY275" s="72"/>
      <c r="HZ275" s="72"/>
      <c r="IA275" s="72"/>
      <c r="IB275" s="72"/>
      <c r="IC275" s="72"/>
      <c r="ID275" s="72"/>
      <c r="IE275" s="72"/>
      <c r="IF275" s="72"/>
      <c r="IG275" s="72"/>
      <c r="IH275" s="72"/>
      <c r="II275" s="72"/>
      <c r="IJ275" s="72"/>
      <c r="IK275" s="72"/>
      <c r="IL275" s="72"/>
      <c r="IM275" s="72"/>
      <c r="IN275" s="72"/>
      <c r="IO275" s="72"/>
      <c r="IP275" s="72"/>
      <c r="IQ275" s="72"/>
      <c r="IR275" s="72"/>
      <c r="IS275" s="72"/>
      <c r="IT275" s="72"/>
      <c r="IU275" s="72"/>
      <c r="IV275" s="72"/>
      <c r="IW275" s="72"/>
      <c r="IX275" s="72"/>
    </row>
    <row r="276" spans="1:258" x14ac:dyDescent="0.3">
      <c r="A276" s="109"/>
      <c r="B276" s="122" t="s">
        <v>2447</v>
      </c>
      <c r="C276" s="109"/>
      <c r="D276" s="109"/>
      <c r="E276" s="123">
        <f>IF($B272-E$8&lt;0,0,LOOKUP($B272-(E$8-1),$C$396:$C$417,$E$396:$E$417))</f>
        <v>4.462E-2</v>
      </c>
      <c r="F276" s="109"/>
      <c r="G276" s="123">
        <f>IF($B272-G$8&lt;0,0,LOOKUP($B272-(G$8-1),$C$396:$C$417,$E$396:$E$417))</f>
        <v>4.4609999999999997E-2</v>
      </c>
      <c r="H276" s="124"/>
      <c r="I276" s="123">
        <f>IF($B272-I$8&lt;0,0,LOOKUP($B272-(I$8-1),$C$396:$C$417,$E$396:$E$417))</f>
        <v>4.462E-2</v>
      </c>
      <c r="J276" s="124"/>
      <c r="K276" s="123">
        <f>IF($B272-K$8&lt;0,0,LOOKUP($B272-(K$8-1),$C$396:$C$417,$E$396:$E$417))</f>
        <v>4.4609999999999997E-2</v>
      </c>
      <c r="L276" s="124"/>
      <c r="M276" s="123">
        <f>IF($B272-M$8&lt;0,0,LOOKUP($B272-(M$8-1),$C$396:$C$417,$E$396:$E$417))</f>
        <v>4.462E-2</v>
      </c>
      <c r="N276" s="109"/>
      <c r="O276" s="123">
        <f>IF($B272-O$8&lt;0,0,LOOKUP($B272-(O$8-1),$C$396:$C$417,$E$396:$E$417))</f>
        <v>4.4609999999999997E-2</v>
      </c>
      <c r="P276" s="124"/>
      <c r="Q276" s="123">
        <f>IF($B272-Q$8&lt;0,0,LOOKUP($B272-(Q$8-1),$C$396:$C$417,$E$396:$E$417))</f>
        <v>4.462E-2</v>
      </c>
      <c r="R276" s="124"/>
      <c r="S276" s="123">
        <f>IF($B272-S$8&lt;0,0,LOOKUP($B272-(S$8-1),$C$396:$C$417,$E$396:$E$417))</f>
        <v>4.5220000000000003E-2</v>
      </c>
      <c r="T276" s="124"/>
      <c r="U276" s="123">
        <f>IF($B272-U$8&lt;0,0,LOOKUP($B272-(U$8-1),$C$396:$C$417,$E$396:$E$417))</f>
        <v>4.888E-2</v>
      </c>
      <c r="V276" s="124"/>
      <c r="W276" s="123">
        <f>IF($B272-W$8&lt;0,0,LOOKUP($B272-(W$8-1),$C$396:$C$417,$E$396:$E$417))</f>
        <v>5.2850000000000001E-2</v>
      </c>
      <c r="X276" s="109"/>
      <c r="Y276" s="123">
        <f>IF($B272-Y$8&lt;0,0,LOOKUP($B272-(Y$8-1),$C$396:$C$417,$E$396:$E$417))</f>
        <v>5.713E-2</v>
      </c>
      <c r="Z276" s="124"/>
      <c r="AA276" s="123">
        <f>IF($B272-AA$8&lt;0,0,LOOKUP($B272-(AA$8-1),$C$396:$C$417,$E$396:$E$417))</f>
        <v>6.1769999999999999E-2</v>
      </c>
      <c r="AB276" s="124"/>
      <c r="AC276" s="123">
        <f>IF($B272-AC$8&lt;0,0,LOOKUP($B272-(AC$8-1),$C$396:$C$417,$E$396:$E$417))</f>
        <v>6.6769999999999996E-2</v>
      </c>
      <c r="AD276" s="124"/>
      <c r="AE276" s="123">
        <f>IF($B272-AE$8&lt;0,0,LOOKUP($B272-(AE$8-1),$C$396:$C$417,$E$396:$E$417))</f>
        <v>7.2190000000000004E-2</v>
      </c>
      <c r="AF276" s="124"/>
      <c r="AG276" s="123">
        <f>IF($B272-AG$8&lt;0,0,LOOKUP($B272-(AG$8-1),$C$396:$C$417,$E$396:$E$417))</f>
        <v>3.7499999999999999E-2</v>
      </c>
      <c r="AH276" s="109"/>
      <c r="AI276" s="123">
        <f>IF($B272-AI$8&lt;0,0,LOOKUP($B272-(AI$8-1),$C$396:$C$417,$E$396:$E$417))</f>
        <v>0</v>
      </c>
      <c r="AJ276" s="109"/>
      <c r="AK276" s="123">
        <f>IF($B272-AK$8&lt;0,0,LOOKUP($B272-(AK$8-1),$C$396:$C$417,$E$396:$E$417))</f>
        <v>0</v>
      </c>
      <c r="AL276" s="109"/>
      <c r="AM276" s="123">
        <f>IF($B272-AM$8&lt;0,0,LOOKUP($B272-(AM$8-1),$C$396:$C$417,$E$396:$E$417))</f>
        <v>0</v>
      </c>
      <c r="AN276" s="109"/>
      <c r="AO276" s="123">
        <f>IF($B272-AO$8&lt;0,0,LOOKUP($B272-(AO$8-1),$C$396:$C$417,$E$396:$E$417))</f>
        <v>0</v>
      </c>
      <c r="AP276" s="109"/>
      <c r="AQ276" s="123">
        <f>IF($B272-AQ$8&lt;0,0,LOOKUP($B272-(AQ$8-1),$C$396:$C$417,$E$396:$E$417))</f>
        <v>0</v>
      </c>
      <c r="AR276" s="109"/>
      <c r="AS276" s="123">
        <f>IF($B272-AS$8&lt;0,0,LOOKUP($B272-(AS$8-1),$C$396:$C$417,$E$396:$E$417))</f>
        <v>0</v>
      </c>
      <c r="AT276" s="109"/>
      <c r="AU276" s="123">
        <f>IF($B272-AU$8&lt;0,0,LOOKUP($B272-(AU$8-1),$C$396:$C$417,$E$396:$E$417))</f>
        <v>0</v>
      </c>
      <c r="AV276" s="109"/>
      <c r="AW276" s="123">
        <f>IF($B272-AW$8&lt;0,0,LOOKUP($B272-(AW$8-1),$C$396:$C$417,$E$396:$E$417))</f>
        <v>0</v>
      </c>
      <c r="AX276" s="109"/>
      <c r="AY276" s="123">
        <f>IF($B272-AY$8&lt;0,0,LOOKUP($B272-(AY$8-1),$C$396:$C$417,$E$396:$E$417))</f>
        <v>0</v>
      </c>
      <c r="AZ276" s="109"/>
      <c r="BA276" s="123">
        <f>IF($B272-BA$8&lt;0,0,LOOKUP($B272-(BA$8-1),$C$396:$C$417,$E$396:$E$417))</f>
        <v>0</v>
      </c>
      <c r="BB276" s="109"/>
      <c r="BC276" s="109"/>
      <c r="BD276" s="109"/>
      <c r="BE276" s="109"/>
      <c r="BF276" s="109"/>
      <c r="BG276" s="124"/>
      <c r="BH276" s="124"/>
      <c r="BI276" s="124"/>
      <c r="BJ276" s="109"/>
      <c r="BK276" s="109"/>
      <c r="BL276" s="109"/>
      <c r="BM276" s="109"/>
      <c r="BN276" s="109"/>
      <c r="BO276" s="109"/>
      <c r="BP276" s="109"/>
      <c r="BQ276" s="109"/>
      <c r="BR276" s="109"/>
      <c r="BS276" s="109"/>
      <c r="BT276" s="109"/>
      <c r="BU276" s="109"/>
      <c r="BV276" s="109"/>
      <c r="BW276" s="109"/>
      <c r="BX276" s="109"/>
      <c r="BY276" s="109"/>
      <c r="BZ276" s="109"/>
      <c r="CA276" s="109"/>
      <c r="CB276" s="109"/>
      <c r="CC276" s="109"/>
      <c r="CD276" s="109"/>
      <c r="CE276" s="109"/>
      <c r="CF276" s="109"/>
      <c r="CG276" s="109"/>
      <c r="CH276" s="109"/>
      <c r="CI276" s="109"/>
      <c r="CJ276" s="109"/>
      <c r="CK276" s="109"/>
      <c r="CL276" s="109"/>
      <c r="CM276" s="109"/>
      <c r="CN276" s="109"/>
      <c r="CO276" s="109"/>
      <c r="CP276" s="109"/>
      <c r="CQ276" s="109"/>
      <c r="CR276" s="109"/>
      <c r="CS276" s="109"/>
      <c r="CT276" s="109"/>
      <c r="CU276" s="109"/>
      <c r="CV276" s="109"/>
      <c r="CW276" s="109"/>
      <c r="CX276" s="109"/>
      <c r="CY276" s="109"/>
      <c r="CZ276" s="109"/>
      <c r="DA276" s="109"/>
      <c r="DB276" s="109"/>
      <c r="DC276" s="109"/>
      <c r="DD276" s="109"/>
      <c r="DE276" s="109"/>
      <c r="DF276" s="109"/>
      <c r="DG276" s="109"/>
      <c r="DH276" s="109"/>
      <c r="DI276" s="109"/>
      <c r="DJ276" s="109"/>
      <c r="DK276" s="109"/>
      <c r="DL276" s="109"/>
      <c r="DM276" s="109"/>
      <c r="DN276" s="109"/>
      <c r="DO276" s="109"/>
      <c r="DP276" s="109"/>
      <c r="DQ276" s="109"/>
      <c r="DR276" s="109"/>
      <c r="DS276" s="109"/>
      <c r="DT276" s="109"/>
      <c r="DU276" s="109"/>
      <c r="DV276" s="109"/>
      <c r="DW276" s="109"/>
      <c r="DX276" s="109"/>
      <c r="DY276" s="109"/>
      <c r="DZ276" s="109"/>
      <c r="EA276" s="109"/>
      <c r="EB276" s="109"/>
      <c r="EC276" s="109"/>
      <c r="ED276" s="109"/>
      <c r="EE276" s="109"/>
      <c r="EF276" s="109"/>
      <c r="EG276" s="109"/>
      <c r="EH276" s="109"/>
      <c r="EI276" s="109"/>
      <c r="EJ276" s="109"/>
      <c r="EK276" s="109"/>
      <c r="EL276" s="109"/>
      <c r="EM276" s="109"/>
      <c r="EN276" s="109"/>
      <c r="EO276" s="109"/>
      <c r="EP276" s="109"/>
      <c r="EQ276" s="109"/>
      <c r="ER276" s="109"/>
      <c r="ES276" s="109"/>
      <c r="ET276" s="109"/>
      <c r="EU276" s="109"/>
      <c r="EV276" s="109"/>
      <c r="EW276" s="109"/>
      <c r="EX276" s="109"/>
      <c r="EY276" s="109"/>
      <c r="EZ276" s="109"/>
      <c r="FA276" s="109"/>
      <c r="FB276" s="109"/>
      <c r="FC276" s="109"/>
      <c r="FD276" s="109"/>
      <c r="FE276" s="109"/>
      <c r="FF276" s="109"/>
      <c r="FG276" s="109"/>
      <c r="FH276" s="109"/>
      <c r="FI276" s="109"/>
      <c r="FJ276" s="109"/>
      <c r="FK276" s="109"/>
      <c r="FL276" s="109"/>
      <c r="FM276" s="109"/>
      <c r="FN276" s="109"/>
      <c r="FO276" s="109"/>
      <c r="FP276" s="109"/>
      <c r="FQ276" s="109"/>
      <c r="FR276" s="109"/>
      <c r="FS276" s="109"/>
      <c r="FT276" s="109"/>
      <c r="FU276" s="109"/>
      <c r="FV276" s="109"/>
      <c r="FW276" s="109"/>
      <c r="FX276" s="109"/>
      <c r="FY276" s="109"/>
      <c r="FZ276" s="109"/>
      <c r="GA276" s="109"/>
      <c r="GB276" s="109"/>
      <c r="GC276" s="109"/>
      <c r="GD276" s="109"/>
      <c r="GE276" s="109"/>
      <c r="GF276" s="109"/>
      <c r="GG276" s="109"/>
      <c r="GH276" s="109"/>
      <c r="GI276" s="109"/>
      <c r="GJ276" s="109"/>
      <c r="GK276" s="109"/>
      <c r="GL276" s="109"/>
      <c r="GM276" s="109"/>
      <c r="GN276" s="109"/>
      <c r="GO276" s="109"/>
      <c r="GP276" s="109"/>
      <c r="GQ276" s="109"/>
      <c r="GR276" s="109"/>
      <c r="GS276" s="109"/>
      <c r="GT276" s="109"/>
      <c r="GU276" s="109"/>
      <c r="GV276" s="109"/>
      <c r="GW276" s="109"/>
      <c r="GX276" s="109"/>
      <c r="GY276" s="109"/>
      <c r="GZ276" s="109"/>
      <c r="HA276" s="109"/>
      <c r="HB276" s="109"/>
      <c r="HC276" s="109"/>
      <c r="HD276" s="109"/>
      <c r="HE276" s="109"/>
      <c r="HF276" s="109"/>
      <c r="HG276" s="109"/>
      <c r="HH276" s="109"/>
      <c r="HI276" s="109"/>
      <c r="HJ276" s="109"/>
      <c r="HK276" s="109"/>
      <c r="HL276" s="109"/>
      <c r="HM276" s="109"/>
      <c r="HN276" s="109"/>
      <c r="HO276" s="109"/>
      <c r="HP276" s="109"/>
      <c r="HQ276" s="109"/>
      <c r="HR276" s="109"/>
      <c r="HS276" s="109"/>
      <c r="HT276" s="109"/>
      <c r="HU276" s="109"/>
      <c r="HV276" s="109"/>
      <c r="HW276" s="109"/>
      <c r="HX276" s="109"/>
      <c r="HY276" s="109"/>
      <c r="HZ276" s="109"/>
      <c r="IA276" s="109"/>
      <c r="IB276" s="109"/>
      <c r="IC276" s="109"/>
      <c r="ID276" s="109"/>
      <c r="IE276" s="109"/>
      <c r="IF276" s="109"/>
      <c r="IG276" s="109"/>
      <c r="IH276" s="109"/>
      <c r="II276" s="109"/>
      <c r="IJ276" s="109"/>
      <c r="IK276" s="109"/>
      <c r="IL276" s="109"/>
      <c r="IM276" s="109"/>
      <c r="IN276" s="109"/>
      <c r="IO276" s="109"/>
      <c r="IP276" s="109"/>
      <c r="IQ276" s="109"/>
      <c r="IR276" s="109"/>
      <c r="IS276" s="109"/>
      <c r="IT276" s="109"/>
      <c r="IU276" s="109"/>
      <c r="IV276" s="109"/>
      <c r="IW276" s="109"/>
      <c r="IX276" s="109"/>
    </row>
    <row r="277" spans="1:258" x14ac:dyDescent="0.3">
      <c r="A277" s="72"/>
      <c r="B277" s="72"/>
      <c r="C277" s="72"/>
      <c r="D277" s="72"/>
      <c r="E277" s="125"/>
      <c r="F277" s="120"/>
      <c r="G277" s="125"/>
      <c r="I277" s="125"/>
      <c r="K277" s="125"/>
      <c r="L277" s="120"/>
      <c r="M277" s="125"/>
      <c r="N277" s="120"/>
      <c r="O277" s="125"/>
      <c r="P277" s="120"/>
      <c r="Q277" s="125"/>
      <c r="R277" s="120"/>
      <c r="S277" s="125"/>
      <c r="T277" s="120"/>
      <c r="U277" s="125"/>
      <c r="V277" s="120"/>
      <c r="W277" s="125"/>
      <c r="X277" s="120"/>
      <c r="Y277" s="125"/>
      <c r="Z277" s="120"/>
      <c r="AA277" s="125"/>
      <c r="AB277" s="120"/>
      <c r="AC277" s="125"/>
      <c r="AD277" s="120"/>
      <c r="AE277" s="125"/>
      <c r="AF277" s="120"/>
      <c r="AG277" s="125"/>
      <c r="AH277" s="120"/>
      <c r="AI277" s="125"/>
      <c r="AJ277" s="72"/>
      <c r="AK277" s="125"/>
      <c r="AL277" s="72"/>
      <c r="AM277" s="125"/>
      <c r="AN277" s="72"/>
      <c r="AO277" s="125"/>
      <c r="AP277" s="72"/>
      <c r="AQ277" s="125"/>
      <c r="AR277" s="72"/>
      <c r="AS277" s="125"/>
      <c r="AT277" s="72"/>
      <c r="AU277" s="125"/>
      <c r="AV277" s="72"/>
      <c r="AW277" s="125"/>
      <c r="AX277" s="72"/>
      <c r="AY277" s="125"/>
      <c r="AZ277" s="72"/>
      <c r="BA277" s="125"/>
      <c r="BB277" s="72"/>
      <c r="BC277" s="72"/>
      <c r="BD277" s="72"/>
      <c r="BE277" s="72"/>
      <c r="BF277" s="72"/>
    </row>
    <row r="278" spans="1:258" x14ac:dyDescent="0.3">
      <c r="A278" s="72"/>
      <c r="B278" s="85" t="s">
        <v>2448</v>
      </c>
      <c r="C278" s="72"/>
      <c r="D278" s="72"/>
      <c r="E278" s="120">
        <f>ROUND((E273-E274)*E276,0)</f>
        <v>22786</v>
      </c>
      <c r="F278" s="120"/>
      <c r="G278" s="120">
        <f>ROUND((G273-G274)*G276,0)</f>
        <v>92892</v>
      </c>
      <c r="I278" s="120">
        <f>ROUND((I273-I274)*I276,0)</f>
        <v>10300</v>
      </c>
      <c r="K278" s="120">
        <f>ROUND((K273-K274)*K276,0)</f>
        <v>19376</v>
      </c>
      <c r="L278" s="120"/>
      <c r="M278" s="120">
        <f>ROUND((M273-M274)*M276,0)</f>
        <v>665742</v>
      </c>
      <c r="N278" s="120"/>
      <c r="O278" s="120">
        <f>ROUND((O273-O274)*O276,0)</f>
        <v>445581</v>
      </c>
      <c r="P278" s="120"/>
      <c r="Q278" s="120">
        <f>ROUND((Q273-Q274)*Q276,0)</f>
        <v>9587937</v>
      </c>
      <c r="R278" s="120"/>
      <c r="S278" s="120">
        <f>ROUND((S273-S274)*S276,0)</f>
        <v>257162</v>
      </c>
      <c r="T278" s="120"/>
      <c r="U278" s="120">
        <f>ROUND((U273-U274)*U276,0)</f>
        <v>121120</v>
      </c>
      <c r="V278" s="120"/>
      <c r="W278" s="120">
        <f>ROUND((W273-W274)*W276,0)</f>
        <v>64223</v>
      </c>
      <c r="X278" s="120"/>
      <c r="Y278" s="120">
        <f>ROUND((Y273-Y274)*Y276,0)</f>
        <v>0</v>
      </c>
      <c r="Z278" s="120"/>
      <c r="AA278" s="120">
        <f>ROUND((AA273-AA274)*AA276,0)</f>
        <v>99834</v>
      </c>
      <c r="AB278" s="120"/>
      <c r="AC278" s="120">
        <f>ROUND((AC273-AC274)*AC276,0)</f>
        <v>91321</v>
      </c>
      <c r="AD278" s="120"/>
      <c r="AE278" s="120">
        <f>ROUND((AE273-AE274)*AE276,0)</f>
        <v>3511409</v>
      </c>
      <c r="AF278" s="120"/>
      <c r="AG278" s="120">
        <f>ROUND((AG273-AG274)*AG276,0)</f>
        <v>177425</v>
      </c>
      <c r="AH278" s="120"/>
      <c r="AI278" s="120">
        <f>ROUND((AI273-AI274)*AI276,0)</f>
        <v>0</v>
      </c>
      <c r="AJ278" s="72"/>
      <c r="AK278" s="120">
        <f>ROUND((AK273-AK274)*AK276,0)</f>
        <v>0</v>
      </c>
      <c r="AL278" s="72"/>
      <c r="AM278" s="120">
        <f>ROUND((AM273-AM274)*AM276,0)</f>
        <v>0</v>
      </c>
      <c r="AN278" s="72"/>
      <c r="AO278" s="120">
        <f>ROUND((AO273-AO274)*AO276,0)</f>
        <v>0</v>
      </c>
      <c r="AP278" s="72"/>
      <c r="AQ278" s="120">
        <f>ROUND((AQ273-AQ274)*AQ276,0)</f>
        <v>0</v>
      </c>
      <c r="AR278" s="72"/>
      <c r="AS278" s="120">
        <f>ROUND((AS273-AS274)*AS276,0)</f>
        <v>0</v>
      </c>
      <c r="AT278" s="72"/>
      <c r="AU278" s="120">
        <f>ROUND((AU273-AU274)*AU276,0)</f>
        <v>0</v>
      </c>
      <c r="AV278" s="72"/>
      <c r="AW278" s="120">
        <f>ROUND((AW273-AW274)*AW276,0)</f>
        <v>0</v>
      </c>
      <c r="AX278" s="72"/>
      <c r="AY278" s="120">
        <f>ROUND((AY273-AY274)*AY276,0)</f>
        <v>0</v>
      </c>
      <c r="AZ278" s="72"/>
      <c r="BA278" s="120">
        <f>ROUND((BA273-BA274)*BA276,0)</f>
        <v>0</v>
      </c>
      <c r="BB278" s="72"/>
      <c r="BC278" s="72"/>
      <c r="BD278" s="72"/>
      <c r="BE278" s="72"/>
      <c r="BF278" s="72"/>
    </row>
    <row r="279" spans="1:258" x14ac:dyDescent="0.3">
      <c r="A279" s="72"/>
      <c r="B279" s="85" t="s">
        <v>2449</v>
      </c>
      <c r="C279" s="72"/>
      <c r="D279" s="72"/>
      <c r="E279" s="74">
        <f>IF(E$114=$B272,E274,0)</f>
        <v>0</v>
      </c>
      <c r="F279" s="120"/>
      <c r="G279" s="74">
        <f>IF(G$114=$B272,G274,0)</f>
        <v>0</v>
      </c>
      <c r="I279" s="74">
        <f>IF(I$114=$B272,I274,0)</f>
        <v>0</v>
      </c>
      <c r="K279" s="74">
        <f>IF(K$114=$B272,K274,0)</f>
        <v>0</v>
      </c>
      <c r="L279" s="120"/>
      <c r="M279" s="74">
        <f>IF(M$114=$B272,M274,0)</f>
        <v>0</v>
      </c>
      <c r="N279" s="120"/>
      <c r="O279" s="74">
        <f>IF(O$114=$B272,O274,0)</f>
        <v>0</v>
      </c>
      <c r="P279" s="120"/>
      <c r="Q279" s="74">
        <f>IF(Q$114=$B272,Q274,0)</f>
        <v>0</v>
      </c>
      <c r="R279" s="120"/>
      <c r="S279" s="74">
        <f>IF(S$114=$B272,S274,0)</f>
        <v>0</v>
      </c>
      <c r="T279" s="120"/>
      <c r="U279" s="74">
        <f>IF(U$114=$B272,U274,0)</f>
        <v>0</v>
      </c>
      <c r="V279" s="120"/>
      <c r="W279" s="74">
        <f>IF(W$114=$B272,W274,0)</f>
        <v>0</v>
      </c>
      <c r="X279" s="120"/>
      <c r="Y279" s="74">
        <f>IF(Y$114=$B272,Y274,0)</f>
        <v>0</v>
      </c>
      <c r="Z279" s="120"/>
      <c r="AA279" s="74">
        <f>IF(AA$114=$B272,AA274,0)</f>
        <v>0</v>
      </c>
      <c r="AB279" s="120"/>
      <c r="AC279" s="74">
        <f>IF(AC$114=$B272,AC274,0)</f>
        <v>0</v>
      </c>
      <c r="AD279" s="120"/>
      <c r="AE279" s="74">
        <f>IF(AE$114=$B272,AE274,0)</f>
        <v>0</v>
      </c>
      <c r="AF279" s="120"/>
      <c r="AG279" s="74">
        <f>IF(AG$114=$B272,AG274,0)</f>
        <v>4731344</v>
      </c>
      <c r="AH279" s="120"/>
      <c r="AI279" s="74">
        <f>IF(AI$114=$B272,AI274,0)</f>
        <v>0</v>
      </c>
      <c r="AJ279" s="72"/>
      <c r="AK279" s="74">
        <f>IF(AK$114=$B272,AK274,0)</f>
        <v>0</v>
      </c>
      <c r="AL279" s="72"/>
      <c r="AM279" s="74">
        <f>IF(AM$114=$B272,AM274,0)</f>
        <v>0</v>
      </c>
      <c r="AN279" s="72"/>
      <c r="AO279" s="74">
        <f>IF(AO$114=$B272,AO274,0)</f>
        <v>0</v>
      </c>
      <c r="AP279" s="72"/>
      <c r="AQ279" s="74">
        <f>IF(AQ$114=$B272,AQ274,0)</f>
        <v>0</v>
      </c>
      <c r="AR279" s="72"/>
      <c r="AS279" s="74">
        <f>IF(AS$114=$B272,AS274,0)</f>
        <v>0</v>
      </c>
      <c r="AT279" s="72"/>
      <c r="AU279" s="74">
        <f>IF(AU$114=$B272,AU274,0)</f>
        <v>0</v>
      </c>
      <c r="AV279" s="72"/>
      <c r="AW279" s="74">
        <f>IF(AW$114=$B272,AW274,0)</f>
        <v>0</v>
      </c>
      <c r="AX279" s="72"/>
      <c r="AY279" s="74">
        <f>IF(AY$114=$B272,AY274,0)</f>
        <v>0</v>
      </c>
      <c r="AZ279" s="72"/>
      <c r="BA279" s="74">
        <f>IF(BA$114=$B272,BA274,0)</f>
        <v>0</v>
      </c>
      <c r="BB279" s="72"/>
      <c r="BC279" s="72"/>
      <c r="BD279" s="72"/>
      <c r="BE279" s="72"/>
      <c r="BF279" s="72"/>
    </row>
    <row r="280" spans="1:258" ht="13.5" thickBot="1" x14ac:dyDescent="0.35">
      <c r="A280" s="72"/>
      <c r="B280" s="85" t="str">
        <f>"Total Tax Depreciation  -  "&amp;B272</f>
        <v>Total Tax Depreciation  -  2015</v>
      </c>
      <c r="C280" s="72"/>
      <c r="D280" s="72"/>
      <c r="E280" s="126">
        <f>E278+E279</f>
        <v>22786</v>
      </c>
      <c r="F280" s="120"/>
      <c r="G280" s="126">
        <f>G278+G279</f>
        <v>92892</v>
      </c>
      <c r="I280" s="126">
        <f>I278+I279</f>
        <v>10300</v>
      </c>
      <c r="K280" s="126">
        <f>K278+K279</f>
        <v>19376</v>
      </c>
      <c r="L280" s="120"/>
      <c r="M280" s="126">
        <f>M278+M279</f>
        <v>665742</v>
      </c>
      <c r="N280" s="120"/>
      <c r="O280" s="126">
        <f>O278+O279</f>
        <v>445581</v>
      </c>
      <c r="P280" s="120"/>
      <c r="Q280" s="126">
        <f>Q278+Q279</f>
        <v>9587937</v>
      </c>
      <c r="R280" s="120"/>
      <c r="S280" s="126">
        <f>S278+S279</f>
        <v>257162</v>
      </c>
      <c r="T280" s="120"/>
      <c r="U280" s="126">
        <f>U278+U279</f>
        <v>121120</v>
      </c>
      <c r="V280" s="120"/>
      <c r="W280" s="126">
        <f>W278+W279</f>
        <v>64223</v>
      </c>
      <c r="X280" s="120"/>
      <c r="Y280" s="126">
        <f>Y278+Y279</f>
        <v>0</v>
      </c>
      <c r="Z280" s="120"/>
      <c r="AA280" s="126">
        <f>AA278+AA279</f>
        <v>99834</v>
      </c>
      <c r="AB280" s="120"/>
      <c r="AC280" s="126">
        <f>AC278+AC279</f>
        <v>91321</v>
      </c>
      <c r="AD280" s="120"/>
      <c r="AE280" s="126">
        <f>AE278+AE279</f>
        <v>3511409</v>
      </c>
      <c r="AF280" s="120"/>
      <c r="AG280" s="126">
        <f>AG278+AG279</f>
        <v>4908769</v>
      </c>
      <c r="AH280" s="120"/>
      <c r="AI280" s="126">
        <f>AI278+AI279</f>
        <v>0</v>
      </c>
      <c r="AJ280" s="72"/>
      <c r="AK280" s="126">
        <f>AK278+AK279</f>
        <v>0</v>
      </c>
      <c r="AL280" s="72"/>
      <c r="AM280" s="126">
        <f>AM278+AM279</f>
        <v>0</v>
      </c>
      <c r="AN280" s="72"/>
      <c r="AO280" s="126">
        <f>AO278+AO279</f>
        <v>0</v>
      </c>
      <c r="AP280" s="72"/>
      <c r="AQ280" s="126">
        <f>AQ278+AQ279</f>
        <v>0</v>
      </c>
      <c r="AR280" s="72"/>
      <c r="AS280" s="126">
        <f>AS278+AS279</f>
        <v>0</v>
      </c>
      <c r="AT280" s="72"/>
      <c r="AU280" s="126">
        <f>AU278+AU279</f>
        <v>0</v>
      </c>
      <c r="AV280" s="72"/>
      <c r="AW280" s="126">
        <f>AW278+AW279</f>
        <v>0</v>
      </c>
      <c r="AX280" s="72"/>
      <c r="AY280" s="126">
        <f>AY278+AY279</f>
        <v>0</v>
      </c>
      <c r="AZ280" s="72"/>
      <c r="BA280" s="126">
        <f>BA278+BA279</f>
        <v>0</v>
      </c>
      <c r="BB280" s="72"/>
      <c r="BC280" s="72"/>
      <c r="BD280" s="72"/>
      <c r="BE280" s="72"/>
      <c r="BF280" s="72"/>
      <c r="BG280" s="103"/>
    </row>
    <row r="281" spans="1:258" ht="13.5" thickTop="1" x14ac:dyDescent="0.3">
      <c r="A281" s="72"/>
      <c r="B281" s="72"/>
      <c r="C281" s="72"/>
      <c r="D281" s="72"/>
      <c r="E281" s="125"/>
      <c r="F281" s="120"/>
      <c r="G281" s="125"/>
      <c r="I281" s="125"/>
      <c r="K281" s="120"/>
      <c r="L281" s="120"/>
      <c r="M281" s="120"/>
      <c r="N281" s="120"/>
      <c r="O281" s="120"/>
      <c r="P281" s="120"/>
      <c r="Q281" s="120"/>
      <c r="R281" s="120"/>
      <c r="S281" s="120"/>
      <c r="T281" s="120"/>
      <c r="U281" s="120"/>
      <c r="V281" s="120"/>
      <c r="W281" s="120"/>
      <c r="X281" s="120"/>
      <c r="Y281" s="120"/>
      <c r="Z281" s="120"/>
      <c r="AA281" s="120"/>
      <c r="AB281" s="120"/>
      <c r="AC281" s="120"/>
      <c r="AD281" s="120"/>
      <c r="AE281" s="120"/>
      <c r="AF281" s="120"/>
      <c r="AG281" s="120"/>
      <c r="AH281" s="120"/>
      <c r="AI281" s="120"/>
      <c r="AJ281" s="72"/>
      <c r="AK281" s="120"/>
      <c r="AL281" s="72"/>
      <c r="AM281" s="120"/>
      <c r="AN281" s="72"/>
      <c r="AO281" s="120"/>
      <c r="AP281" s="72"/>
      <c r="AQ281" s="120"/>
      <c r="AR281" s="72"/>
      <c r="AS281" s="120"/>
      <c r="AT281" s="72"/>
      <c r="AU281" s="120"/>
      <c r="AV281" s="72"/>
      <c r="AW281" s="120"/>
      <c r="AX281" s="72"/>
      <c r="AY281" s="120"/>
      <c r="AZ281" s="72"/>
      <c r="BA281" s="120"/>
      <c r="BB281" s="72"/>
      <c r="BC281" s="72"/>
      <c r="BD281" s="72"/>
      <c r="BE281" s="72"/>
      <c r="BF281" s="72"/>
    </row>
    <row r="282" spans="1:258" x14ac:dyDescent="0.3">
      <c r="A282" s="72"/>
      <c r="B282" s="72"/>
      <c r="C282" s="72"/>
      <c r="D282" s="72"/>
      <c r="E282" s="125"/>
      <c r="F282" s="120"/>
      <c r="G282" s="125"/>
      <c r="I282" s="125"/>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G282" s="120"/>
      <c r="AH282" s="120"/>
      <c r="AI282" s="120"/>
      <c r="AJ282" s="72"/>
      <c r="AK282" s="120"/>
      <c r="AL282" s="72"/>
      <c r="AM282" s="120"/>
      <c r="AN282" s="72"/>
      <c r="AO282" s="120"/>
      <c r="AP282" s="72"/>
      <c r="AQ282" s="120"/>
      <c r="AR282" s="72"/>
      <c r="AS282" s="120"/>
      <c r="AT282" s="72"/>
      <c r="AU282" s="120"/>
      <c r="AV282" s="72"/>
      <c r="AW282" s="120"/>
      <c r="AX282" s="72"/>
      <c r="AY282" s="120"/>
      <c r="AZ282" s="72"/>
      <c r="BA282" s="120"/>
      <c r="BB282" s="72"/>
      <c r="BC282" s="72"/>
      <c r="BD282" s="72"/>
      <c r="BE282" s="72"/>
      <c r="BF282" s="72"/>
    </row>
    <row r="283" spans="1:258" x14ac:dyDescent="0.3">
      <c r="A283" s="72"/>
      <c r="B283" s="119">
        <v>2016</v>
      </c>
      <c r="C283" s="72"/>
      <c r="D283" s="72"/>
      <c r="E283" s="127"/>
      <c r="F283" s="120"/>
      <c r="G283" s="127"/>
      <c r="I283" s="127"/>
      <c r="K283" s="120"/>
      <c r="L283" s="120"/>
      <c r="M283" s="120"/>
      <c r="N283" s="120"/>
      <c r="O283" s="120"/>
      <c r="P283" s="120"/>
      <c r="Q283" s="120"/>
      <c r="R283" s="120"/>
      <c r="S283" s="120"/>
      <c r="T283" s="120"/>
      <c r="U283" s="120"/>
      <c r="V283" s="120"/>
      <c r="W283" s="120"/>
      <c r="X283" s="120"/>
      <c r="Y283" s="120"/>
      <c r="Z283" s="120"/>
      <c r="AA283" s="120"/>
      <c r="AB283" s="120"/>
      <c r="AC283" s="120"/>
      <c r="AD283" s="120"/>
      <c r="AE283" s="120"/>
      <c r="AF283" s="120"/>
      <c r="AG283" s="120"/>
      <c r="AH283" s="120"/>
      <c r="AI283" s="120"/>
      <c r="AJ283" s="72"/>
      <c r="AK283" s="120"/>
      <c r="AL283" s="72"/>
      <c r="AM283" s="120"/>
      <c r="AN283" s="72"/>
      <c r="AO283" s="120"/>
      <c r="AP283" s="72"/>
      <c r="AQ283" s="120"/>
      <c r="AR283" s="72"/>
      <c r="AS283" s="120"/>
      <c r="AT283" s="72"/>
      <c r="AU283" s="120"/>
      <c r="AV283" s="72"/>
      <c r="AW283" s="120"/>
      <c r="AX283" s="72"/>
      <c r="AY283" s="120"/>
      <c r="AZ283" s="72"/>
      <c r="BA283" s="120"/>
      <c r="BB283" s="72"/>
      <c r="BC283" s="72"/>
      <c r="BD283" s="72"/>
      <c r="BE283" s="72"/>
      <c r="BF283" s="72"/>
    </row>
    <row r="284" spans="1:258" x14ac:dyDescent="0.3">
      <c r="A284" s="72"/>
      <c r="B284" s="85" t="s">
        <v>2408</v>
      </c>
      <c r="C284" s="72"/>
      <c r="D284" s="72"/>
      <c r="E284" s="120">
        <f>IF(E$114&lt;=$B283,E$24,0)</f>
        <v>510665.11</v>
      </c>
      <c r="F284" s="120"/>
      <c r="G284" s="120">
        <f>IF(G$114&lt;=$B283,G$24,0)</f>
        <v>2082311.7650000001</v>
      </c>
      <c r="I284" s="120">
        <f>IF(I$114&lt;=$B283,I$24,0)</f>
        <v>329777.47000000003</v>
      </c>
      <c r="K284" s="120">
        <f>IF(K$114&lt;=$B283,K$24,0)</f>
        <v>620501.30999999971</v>
      </c>
      <c r="L284" s="120"/>
      <c r="M284" s="120">
        <f>IF(M$114&lt;=$B283,M$24,0)</f>
        <v>14920259.805000002</v>
      </c>
      <c r="N284" s="120"/>
      <c r="O284" s="120">
        <f>IF(O$114&lt;=$B283,O$24,0)</f>
        <v>9988375.7000000011</v>
      </c>
      <c r="P284" s="120"/>
      <c r="Q284" s="120">
        <f>IF(Q$114&lt;=$B283,Q$24,0)</f>
        <v>214879808.19000003</v>
      </c>
      <c r="R284" s="120"/>
      <c r="S284" s="120">
        <f>IF(S$114&lt;=$B283,S$24,0)</f>
        <v>11373829.760000002</v>
      </c>
      <c r="T284" s="120"/>
      <c r="U284" s="120">
        <f>IF(U$114&lt;=$B283,U$24,0)</f>
        <v>4955799.3949999996</v>
      </c>
      <c r="V284" s="120"/>
      <c r="W284" s="120">
        <f>IF(W$114&lt;=$B283,W$24,0)</f>
        <v>2430372.75</v>
      </c>
      <c r="X284" s="120"/>
      <c r="Y284" s="120">
        <f>IF(Y$114&lt;=$B283,Y$24,0)</f>
        <v>1753974.9050000003</v>
      </c>
      <c r="Z284" s="120"/>
      <c r="AA284" s="120">
        <f>IF(AA$114&lt;=$B283,AA$24,0)</f>
        <v>3232441.9049999993</v>
      </c>
      <c r="AB284" s="120"/>
      <c r="AC284" s="120">
        <f>IF(AC$114&lt;=$B283,AC$24,0)</f>
        <v>2735390.790000001</v>
      </c>
      <c r="AD284" s="120"/>
      <c r="AE284" s="120">
        <f>IF(AE$114&lt;=$B283,AE$24,0)</f>
        <v>97282430.489999995</v>
      </c>
      <c r="AF284" s="120"/>
      <c r="AG284" s="120">
        <f>IF(AG$114&lt;=$B283,AG$24,0)</f>
        <v>9462688.1500000004</v>
      </c>
      <c r="AH284" s="120"/>
      <c r="AI284" s="120">
        <f>IF(AI$114&lt;=$B283,AI$24,0)</f>
        <v>1440963.16</v>
      </c>
      <c r="AJ284" s="72"/>
      <c r="AK284" s="120">
        <f>IF(AK$114&lt;=$B283,AK$24,0)</f>
        <v>0</v>
      </c>
      <c r="AL284" s="72"/>
      <c r="AM284" s="120">
        <f>IF(AM$114&lt;=$B283,AM$24,0)</f>
        <v>0</v>
      </c>
      <c r="AN284" s="72"/>
      <c r="AO284" s="120">
        <f>IF(AO$114&lt;=$B283,AO$24,0)</f>
        <v>0</v>
      </c>
      <c r="AP284" s="72"/>
      <c r="AQ284" s="120">
        <f>IF(AQ$114&lt;=$B283,AQ$24,0)</f>
        <v>0</v>
      </c>
      <c r="AR284" s="72"/>
      <c r="AS284" s="120">
        <f>IF(AS$114&lt;=$B283,AS$24,0)</f>
        <v>0</v>
      </c>
      <c r="AT284" s="72"/>
      <c r="AU284" s="120">
        <f>IF(AU$114&lt;=$B283,AU$24,0)</f>
        <v>0</v>
      </c>
      <c r="AV284" s="72"/>
      <c r="AW284" s="120">
        <f>IF(AW$114&lt;=$B283,AW$24,0)</f>
        <v>0</v>
      </c>
      <c r="AX284" s="72"/>
      <c r="AY284" s="120">
        <f>IF(AY$114&lt;=$B283,AY$24,0)</f>
        <v>0</v>
      </c>
      <c r="AZ284" s="72"/>
      <c r="BA284" s="120">
        <f>IF(BA$114&lt;=$B283,BA$24,0)</f>
        <v>0</v>
      </c>
      <c r="BB284" s="72"/>
      <c r="BC284" s="72"/>
      <c r="BD284" s="72"/>
      <c r="BE284" s="72"/>
      <c r="BF284" s="72"/>
    </row>
    <row r="285" spans="1:258" x14ac:dyDescent="0.3">
      <c r="A285" s="72"/>
      <c r="B285" s="85" t="s">
        <v>2445</v>
      </c>
      <c r="C285" s="72"/>
      <c r="D285" s="72"/>
      <c r="E285" s="121">
        <f>ROUND(E284*E$12,0)</f>
        <v>0</v>
      </c>
      <c r="F285" s="120"/>
      <c r="G285" s="121">
        <f>ROUND(G284*G$12,0)</f>
        <v>0</v>
      </c>
      <c r="I285" s="121">
        <f>ROUND(I284*I$12,0)</f>
        <v>98933</v>
      </c>
      <c r="K285" s="121">
        <f>ROUND(K284*K$12,0)</f>
        <v>186150</v>
      </c>
      <c r="L285" s="120"/>
      <c r="M285" s="121">
        <f>ROUND(M284*M$12,0)</f>
        <v>0</v>
      </c>
      <c r="N285" s="120"/>
      <c r="O285" s="121">
        <f>ROUND(O284*O$12,0)</f>
        <v>0</v>
      </c>
      <c r="P285" s="120"/>
      <c r="Q285" s="121">
        <f>ROUND(Q284*Q$12,0)</f>
        <v>0</v>
      </c>
      <c r="R285" s="120"/>
      <c r="S285" s="121">
        <f>ROUND(S284*S$12,0)</f>
        <v>5686915</v>
      </c>
      <c r="T285" s="120"/>
      <c r="U285" s="121">
        <f>ROUND(U284*U$12,0)</f>
        <v>2477900</v>
      </c>
      <c r="V285" s="120"/>
      <c r="W285" s="121">
        <f>ROUND(W284*W$12,0)</f>
        <v>1215186</v>
      </c>
      <c r="X285" s="120"/>
      <c r="Y285" s="121">
        <f>ROUND(Y284*Y$12,0)</f>
        <v>1753975</v>
      </c>
      <c r="Z285" s="120"/>
      <c r="AA285" s="121">
        <f>ROUND(AA284*AA$12,0)</f>
        <v>1616221</v>
      </c>
      <c r="AB285" s="120"/>
      <c r="AC285" s="121">
        <f>ROUND(AC284*AC$12,0)</f>
        <v>1367695</v>
      </c>
      <c r="AD285" s="120"/>
      <c r="AE285" s="121">
        <f>ROUND(AE284*AE$12,0)</f>
        <v>48641215</v>
      </c>
      <c r="AF285" s="120"/>
      <c r="AG285" s="121">
        <f>ROUND(AG284*AG$12,0)</f>
        <v>4731344</v>
      </c>
      <c r="AH285" s="120"/>
      <c r="AI285" s="121">
        <f>ROUND(AI284*AI$12,0)</f>
        <v>720482</v>
      </c>
      <c r="AJ285" s="72"/>
      <c r="AK285" s="121">
        <f>ROUND(AK284*AK$12,0)</f>
        <v>0</v>
      </c>
      <c r="AL285" s="72"/>
      <c r="AM285" s="121">
        <f>ROUND(AM284*AM$12,0)</f>
        <v>0</v>
      </c>
      <c r="AN285" s="72"/>
      <c r="AO285" s="121">
        <f>ROUND(AO284*AO$12,0)</f>
        <v>0</v>
      </c>
      <c r="AP285" s="72"/>
      <c r="AQ285" s="121">
        <f>ROUND(AQ284*AQ$12,0)</f>
        <v>0</v>
      </c>
      <c r="AR285" s="72"/>
      <c r="AS285" s="121">
        <f>ROUND(AS284*AS$12,0)</f>
        <v>0</v>
      </c>
      <c r="AT285" s="72"/>
      <c r="AU285" s="121">
        <f>ROUND(AU284*AU$12,0)</f>
        <v>0</v>
      </c>
      <c r="AV285" s="72"/>
      <c r="AW285" s="121">
        <f>ROUND(AW284*AW$12,0)</f>
        <v>0</v>
      </c>
      <c r="AX285" s="72"/>
      <c r="AY285" s="121">
        <f>ROUND(AY284*AY$12,0)</f>
        <v>0</v>
      </c>
      <c r="AZ285" s="72"/>
      <c r="BA285" s="121">
        <f>ROUND(BA284*BA$12,0)</f>
        <v>0</v>
      </c>
      <c r="BB285" s="72"/>
      <c r="BC285" s="72"/>
      <c r="BD285" s="72"/>
      <c r="BE285" s="72"/>
      <c r="BF285" s="72"/>
    </row>
    <row r="286" spans="1:258" s="109" customFormat="1" x14ac:dyDescent="0.3">
      <c r="A286" s="72"/>
      <c r="B286" s="85" t="s">
        <v>2446</v>
      </c>
      <c r="C286" s="72"/>
      <c r="D286" s="72"/>
      <c r="E286" s="120">
        <f>E284-E285</f>
        <v>510665.11</v>
      </c>
      <c r="F286" s="120"/>
      <c r="G286" s="120">
        <f>G284-G285</f>
        <v>2082311.7650000001</v>
      </c>
      <c r="H286" s="74"/>
      <c r="I286" s="120">
        <f>I284-I285</f>
        <v>230844.47000000003</v>
      </c>
      <c r="J286" s="74"/>
      <c r="K286" s="120">
        <f>K284-K285</f>
        <v>434351.30999999971</v>
      </c>
      <c r="L286" s="120"/>
      <c r="M286" s="120">
        <f>M284-M285</f>
        <v>14920259.805000002</v>
      </c>
      <c r="N286" s="120"/>
      <c r="O286" s="120">
        <f>O284-O285</f>
        <v>9988375.7000000011</v>
      </c>
      <c r="P286" s="120"/>
      <c r="Q286" s="120">
        <f>Q284-Q285</f>
        <v>214879808.19000003</v>
      </c>
      <c r="R286" s="120"/>
      <c r="S286" s="120">
        <f>S284-S285</f>
        <v>5686914.7600000016</v>
      </c>
      <c r="T286" s="120"/>
      <c r="U286" s="120">
        <f>U284-U285</f>
        <v>2477899.3949999996</v>
      </c>
      <c r="V286" s="120"/>
      <c r="W286" s="120">
        <f>W284-W285</f>
        <v>1215186.75</v>
      </c>
      <c r="X286" s="120"/>
      <c r="Y286" s="120">
        <f>Y284-Y285</f>
        <v>-9.4999999739229679E-2</v>
      </c>
      <c r="Z286" s="120"/>
      <c r="AA286" s="120">
        <f>AA284-AA285</f>
        <v>1616220.9049999993</v>
      </c>
      <c r="AB286" s="120"/>
      <c r="AC286" s="120">
        <f>AC284-AC285</f>
        <v>1367695.790000001</v>
      </c>
      <c r="AD286" s="120"/>
      <c r="AE286" s="120">
        <f>AE284-AE285</f>
        <v>48641215.489999995</v>
      </c>
      <c r="AF286" s="120"/>
      <c r="AG286" s="120">
        <f>AG284-AG285</f>
        <v>4731344.1500000004</v>
      </c>
      <c r="AH286" s="120"/>
      <c r="AI286" s="120">
        <f>AI284-AI285</f>
        <v>720481.15999999992</v>
      </c>
      <c r="AJ286" s="72"/>
      <c r="AK286" s="120">
        <f>AK284-AK285</f>
        <v>0</v>
      </c>
      <c r="AL286" s="72"/>
      <c r="AM286" s="120">
        <f>AM284-AM285</f>
        <v>0</v>
      </c>
      <c r="AN286" s="72"/>
      <c r="AO286" s="120">
        <f>AO284-AO285</f>
        <v>0</v>
      </c>
      <c r="AP286" s="72"/>
      <c r="AQ286" s="120">
        <f>AQ284-AQ285</f>
        <v>0</v>
      </c>
      <c r="AR286" s="72"/>
      <c r="AS286" s="120">
        <f>AS284-AS285</f>
        <v>0</v>
      </c>
      <c r="AT286" s="72"/>
      <c r="AU286" s="120">
        <f>AU284-AU285</f>
        <v>0</v>
      </c>
      <c r="AV286" s="72"/>
      <c r="AW286" s="120">
        <f>AW284-AW285</f>
        <v>0</v>
      </c>
      <c r="AX286" s="72"/>
      <c r="AY286" s="120">
        <f>AY284-AY285</f>
        <v>0</v>
      </c>
      <c r="AZ286" s="72"/>
      <c r="BA286" s="120">
        <f>BA284-BA285</f>
        <v>0</v>
      </c>
      <c r="BB286" s="72"/>
      <c r="BC286" s="72"/>
      <c r="BD286" s="72"/>
      <c r="BE286" s="72"/>
      <c r="BF286" s="72"/>
      <c r="BG286" s="74"/>
      <c r="BH286" s="74"/>
      <c r="BI286" s="74"/>
      <c r="BJ286" s="72"/>
      <c r="BK286" s="72"/>
      <c r="BL286" s="72"/>
      <c r="BM286" s="72"/>
      <c r="BN286" s="72"/>
      <c r="BO286" s="72"/>
      <c r="BP286" s="72"/>
      <c r="BQ286" s="72"/>
      <c r="BR286" s="72"/>
      <c r="BS286" s="72"/>
      <c r="BT286" s="72"/>
      <c r="BU286" s="72"/>
      <c r="BV286" s="72"/>
      <c r="BW286" s="72"/>
      <c r="BX286" s="72"/>
      <c r="BY286" s="72"/>
      <c r="BZ286" s="72"/>
      <c r="CA286" s="72"/>
      <c r="CB286" s="72"/>
      <c r="CC286" s="72"/>
      <c r="CD286" s="72"/>
      <c r="CE286" s="72"/>
      <c r="CF286" s="72"/>
      <c r="CG286" s="72"/>
      <c r="CH286" s="72"/>
      <c r="CI286" s="72"/>
      <c r="CJ286" s="72"/>
      <c r="CK286" s="72"/>
      <c r="CL286" s="72"/>
      <c r="CM286" s="72"/>
      <c r="CN286" s="72"/>
      <c r="CO286" s="72"/>
      <c r="CP286" s="72"/>
      <c r="CQ286" s="72"/>
      <c r="CR286" s="72"/>
      <c r="CS286" s="72"/>
      <c r="CT286" s="72"/>
      <c r="CU286" s="72"/>
      <c r="CV286" s="72"/>
      <c r="CW286" s="72"/>
      <c r="CX286" s="72"/>
      <c r="CY286" s="72"/>
      <c r="CZ286" s="72"/>
      <c r="DA286" s="72"/>
      <c r="DB286" s="72"/>
      <c r="DC286" s="72"/>
      <c r="DD286" s="72"/>
      <c r="DE286" s="72"/>
      <c r="DF286" s="72"/>
      <c r="DG286" s="72"/>
      <c r="DH286" s="72"/>
      <c r="DI286" s="72"/>
      <c r="DJ286" s="72"/>
      <c r="DK286" s="72"/>
      <c r="DL286" s="72"/>
      <c r="DM286" s="72"/>
      <c r="DN286" s="72"/>
      <c r="DO286" s="72"/>
      <c r="DP286" s="72"/>
      <c r="DQ286" s="72"/>
      <c r="DR286" s="72"/>
      <c r="DS286" s="72"/>
      <c r="DT286" s="72"/>
      <c r="DU286" s="72"/>
      <c r="DV286" s="72"/>
      <c r="DW286" s="72"/>
      <c r="DX286" s="72"/>
      <c r="DY286" s="72"/>
      <c r="DZ286" s="72"/>
      <c r="EA286" s="72"/>
      <c r="EB286" s="72"/>
      <c r="EC286" s="72"/>
      <c r="ED286" s="72"/>
      <c r="EE286" s="72"/>
      <c r="EF286" s="72"/>
      <c r="EG286" s="72"/>
      <c r="EH286" s="72"/>
      <c r="EI286" s="72"/>
      <c r="EJ286" s="72"/>
      <c r="EK286" s="72"/>
      <c r="EL286" s="72"/>
      <c r="EM286" s="72"/>
      <c r="EN286" s="72"/>
      <c r="EO286" s="72"/>
      <c r="EP286" s="72"/>
      <c r="EQ286" s="72"/>
      <c r="ER286" s="72"/>
      <c r="ES286" s="72"/>
      <c r="ET286" s="72"/>
      <c r="EU286" s="72"/>
      <c r="EV286" s="72"/>
      <c r="EW286" s="72"/>
      <c r="EX286" s="72"/>
      <c r="EY286" s="72"/>
      <c r="EZ286" s="72"/>
      <c r="FA286" s="72"/>
      <c r="FB286" s="72"/>
      <c r="FC286" s="72"/>
      <c r="FD286" s="72"/>
      <c r="FE286" s="72"/>
      <c r="FF286" s="72"/>
      <c r="FG286" s="72"/>
      <c r="FH286" s="72"/>
      <c r="FI286" s="72"/>
      <c r="FJ286" s="72"/>
      <c r="FK286" s="72"/>
      <c r="FL286" s="72"/>
      <c r="FM286" s="72"/>
      <c r="FN286" s="72"/>
      <c r="FO286" s="72"/>
      <c r="FP286" s="72"/>
      <c r="FQ286" s="72"/>
      <c r="FR286" s="72"/>
      <c r="FS286" s="72"/>
      <c r="FT286" s="72"/>
      <c r="FU286" s="72"/>
      <c r="FV286" s="72"/>
      <c r="FW286" s="72"/>
      <c r="FX286" s="72"/>
      <c r="FY286" s="72"/>
      <c r="FZ286" s="72"/>
      <c r="GA286" s="72"/>
      <c r="GB286" s="72"/>
      <c r="GC286" s="72"/>
      <c r="GD286" s="72"/>
      <c r="GE286" s="72"/>
      <c r="GF286" s="72"/>
      <c r="GG286" s="72"/>
      <c r="GH286" s="72"/>
      <c r="GI286" s="72"/>
      <c r="GJ286" s="72"/>
      <c r="GK286" s="72"/>
      <c r="GL286" s="72"/>
      <c r="GM286" s="72"/>
      <c r="GN286" s="72"/>
      <c r="GO286" s="72"/>
      <c r="GP286" s="72"/>
      <c r="GQ286" s="72"/>
      <c r="GR286" s="72"/>
      <c r="GS286" s="72"/>
      <c r="GT286" s="72"/>
      <c r="GU286" s="72"/>
      <c r="GV286" s="72"/>
      <c r="GW286" s="72"/>
      <c r="GX286" s="72"/>
      <c r="GY286" s="72"/>
      <c r="GZ286" s="72"/>
      <c r="HA286" s="72"/>
      <c r="HB286" s="72"/>
      <c r="HC286" s="72"/>
      <c r="HD286" s="72"/>
      <c r="HE286" s="72"/>
      <c r="HF286" s="72"/>
      <c r="HG286" s="72"/>
      <c r="HH286" s="72"/>
      <c r="HI286" s="72"/>
      <c r="HJ286" s="72"/>
      <c r="HK286" s="72"/>
      <c r="HL286" s="72"/>
      <c r="HM286" s="72"/>
      <c r="HN286" s="72"/>
      <c r="HO286" s="72"/>
      <c r="HP286" s="72"/>
      <c r="HQ286" s="72"/>
      <c r="HR286" s="72"/>
      <c r="HS286" s="72"/>
      <c r="HT286" s="72"/>
      <c r="HU286" s="72"/>
      <c r="HV286" s="72"/>
      <c r="HW286" s="72"/>
      <c r="HX286" s="72"/>
      <c r="HY286" s="72"/>
      <c r="HZ286" s="72"/>
      <c r="IA286" s="72"/>
      <c r="IB286" s="72"/>
      <c r="IC286" s="72"/>
      <c r="ID286" s="72"/>
      <c r="IE286" s="72"/>
      <c r="IF286" s="72"/>
      <c r="IG286" s="72"/>
      <c r="IH286" s="72"/>
      <c r="II286" s="72"/>
      <c r="IJ286" s="72"/>
      <c r="IK286" s="72"/>
      <c r="IL286" s="72"/>
      <c r="IM286" s="72"/>
      <c r="IN286" s="72"/>
      <c r="IO286" s="72"/>
      <c r="IP286" s="72"/>
      <c r="IQ286" s="72"/>
      <c r="IR286" s="72"/>
      <c r="IS286" s="72"/>
      <c r="IT286" s="72"/>
      <c r="IU286" s="72"/>
      <c r="IV286" s="72"/>
      <c r="IW286" s="72"/>
      <c r="IX286" s="72"/>
    </row>
    <row r="287" spans="1:258" x14ac:dyDescent="0.3">
      <c r="A287" s="124"/>
      <c r="B287" s="122" t="s">
        <v>2447</v>
      </c>
      <c r="C287" s="109"/>
      <c r="D287" s="109"/>
      <c r="E287" s="123">
        <f>IF($B283-E$8&lt;0,0,LOOKUP($B283-(E$8-1),$C$396:$C$417,$E$396:$E$417))</f>
        <v>4.4609999999999997E-2</v>
      </c>
      <c r="F287" s="109"/>
      <c r="G287" s="123">
        <f>IF($B283-G$8&lt;0,0,LOOKUP($B283-(G$8-1),$C$396:$C$417,$E$396:$E$417))</f>
        <v>4.462E-2</v>
      </c>
      <c r="H287" s="124"/>
      <c r="I287" s="123">
        <f>IF($B283-I$8&lt;0,0,LOOKUP($B283-(I$8-1),$C$396:$C$417,$E$396:$E$417))</f>
        <v>4.4609999999999997E-2</v>
      </c>
      <c r="J287" s="124"/>
      <c r="K287" s="123">
        <f>IF($B283-K$8&lt;0,0,LOOKUP($B283-(K$8-1),$C$396:$C$417,$E$396:$E$417))</f>
        <v>4.462E-2</v>
      </c>
      <c r="L287" s="124"/>
      <c r="M287" s="123">
        <f>IF($B283-M$8&lt;0,0,LOOKUP($B283-(M$8-1),$C$396:$C$417,$E$396:$E$417))</f>
        <v>4.4609999999999997E-2</v>
      </c>
      <c r="N287" s="109"/>
      <c r="O287" s="123">
        <f>IF($B283-O$8&lt;0,0,LOOKUP($B283-(O$8-1),$C$396:$C$417,$E$396:$E$417))</f>
        <v>4.462E-2</v>
      </c>
      <c r="P287" s="124"/>
      <c r="Q287" s="123">
        <f>IF($B283-Q$8&lt;0,0,LOOKUP($B283-(Q$8-1),$C$396:$C$417,$E$396:$E$417))</f>
        <v>4.4609999999999997E-2</v>
      </c>
      <c r="R287" s="124"/>
      <c r="S287" s="123">
        <f>IF($B283-S$8&lt;0,0,LOOKUP($B283-(S$8-1),$C$396:$C$417,$E$396:$E$417))</f>
        <v>4.462E-2</v>
      </c>
      <c r="T287" s="124"/>
      <c r="U287" s="123">
        <f>IF($B283-U$8&lt;0,0,LOOKUP($B283-(U$8-1),$C$396:$C$417,$E$396:$E$417))</f>
        <v>4.5220000000000003E-2</v>
      </c>
      <c r="V287" s="124"/>
      <c r="W287" s="123">
        <f>IF($B283-W$8&lt;0,0,LOOKUP($B283-(W$8-1),$C$396:$C$417,$E$396:$E$417))</f>
        <v>4.888E-2</v>
      </c>
      <c r="X287" s="109"/>
      <c r="Y287" s="123">
        <f>IF($B283-Y$8&lt;0,0,LOOKUP($B283-(Y$8-1),$C$396:$C$417,$E$396:$E$417))</f>
        <v>5.2850000000000001E-2</v>
      </c>
      <c r="Z287" s="124"/>
      <c r="AA287" s="123">
        <f>IF($B283-AA$8&lt;0,0,LOOKUP($B283-(AA$8-1),$C$396:$C$417,$E$396:$E$417))</f>
        <v>5.713E-2</v>
      </c>
      <c r="AB287" s="124"/>
      <c r="AC287" s="123">
        <f>IF($B283-AC$8&lt;0,0,LOOKUP($B283-(AC$8-1),$C$396:$C$417,$E$396:$E$417))</f>
        <v>6.1769999999999999E-2</v>
      </c>
      <c r="AD287" s="124"/>
      <c r="AE287" s="123">
        <f>IF($B283-AE$8&lt;0,0,LOOKUP($B283-(AE$8-1),$C$396:$C$417,$E$396:$E$417))</f>
        <v>6.6769999999999996E-2</v>
      </c>
      <c r="AF287" s="124"/>
      <c r="AG287" s="123">
        <f>IF($B283-AG$8&lt;0,0,LOOKUP($B283-(AG$8-1),$C$396:$C$417,$E$396:$E$417))</f>
        <v>7.2190000000000004E-2</v>
      </c>
      <c r="AH287" s="124"/>
      <c r="AI287" s="123">
        <f>IF($B283-AI$8&lt;0,0,LOOKUP($B283-(AI$8-1),$C$396:$C$417,$E$396:$E$417))</f>
        <v>3.7499999999999999E-2</v>
      </c>
      <c r="AJ287" s="124"/>
      <c r="AK287" s="123">
        <f>IF($B283-AK$8&lt;0,0,LOOKUP($B283-(AK$8-1),$C$396:$C$417,$E$396:$E$417))</f>
        <v>0</v>
      </c>
      <c r="AL287" s="124"/>
      <c r="AM287" s="123">
        <f>IF($B283-AM$8&lt;0,0,LOOKUP($B283-(AM$8-1),$C$396:$C$417,$E$396:$E$417))</f>
        <v>0</v>
      </c>
      <c r="AN287" s="124"/>
      <c r="AO287" s="123">
        <f>IF($B283-AO$8&lt;0,0,LOOKUP($B283-(AO$8-1),$C$396:$C$417,$E$396:$E$417))</f>
        <v>0</v>
      </c>
      <c r="AP287" s="124"/>
      <c r="AQ287" s="123">
        <f>IF($B283-AQ$8&lt;0,0,LOOKUP($B283-(AQ$8-1),$C$396:$C$417,$E$396:$E$417))</f>
        <v>0</v>
      </c>
      <c r="AR287" s="124"/>
      <c r="AS287" s="123">
        <f>IF($B283-AS$8&lt;0,0,LOOKUP($B283-(AS$8-1),$C$396:$C$417,$E$396:$E$417))</f>
        <v>0</v>
      </c>
      <c r="AT287" s="124"/>
      <c r="AU287" s="123">
        <f>IF($B283-AU$8&lt;0,0,LOOKUP($B283-(AU$8-1),$C$396:$C$417,$E$396:$E$417))</f>
        <v>0</v>
      </c>
      <c r="AV287" s="124"/>
      <c r="AW287" s="123">
        <f>IF($B283-AW$8&lt;0,0,LOOKUP($B283-(AW$8-1),$C$396:$C$417,$E$396:$E$417))</f>
        <v>0</v>
      </c>
      <c r="AX287" s="124"/>
      <c r="AY287" s="123">
        <f>IF($B283-AY$8&lt;0,0,LOOKUP($B283-(AY$8-1),$C$396:$C$417,$E$396:$E$417))</f>
        <v>0</v>
      </c>
      <c r="AZ287" s="124"/>
      <c r="BA287" s="123">
        <f>IF($B283-BA$8&lt;0,0,LOOKUP($B283-(BA$8-1),$C$396:$C$417,$E$396:$E$417))</f>
        <v>0</v>
      </c>
      <c r="BB287" s="124"/>
      <c r="BC287" s="124"/>
      <c r="BD287" s="124"/>
      <c r="BE287" s="124"/>
      <c r="BF287" s="124"/>
      <c r="BG287" s="124"/>
      <c r="BH287" s="124"/>
      <c r="BI287" s="124"/>
      <c r="BJ287" s="109"/>
      <c r="BK287" s="109"/>
      <c r="BL287" s="109"/>
      <c r="BM287" s="109"/>
      <c r="BN287" s="109"/>
      <c r="BO287" s="109"/>
      <c r="BP287" s="109"/>
      <c r="BQ287" s="109"/>
      <c r="BR287" s="109"/>
      <c r="BS287" s="109"/>
      <c r="BT287" s="109"/>
      <c r="BU287" s="109"/>
      <c r="BV287" s="109"/>
      <c r="BW287" s="109"/>
      <c r="BX287" s="109"/>
      <c r="BY287" s="109"/>
      <c r="BZ287" s="109"/>
      <c r="CA287" s="109"/>
      <c r="CB287" s="109"/>
      <c r="CC287" s="109"/>
      <c r="CD287" s="109"/>
      <c r="CE287" s="109"/>
      <c r="CF287" s="109"/>
      <c r="CG287" s="109"/>
      <c r="CH287" s="109"/>
      <c r="CI287" s="109"/>
      <c r="CJ287" s="109"/>
      <c r="CK287" s="109"/>
      <c r="CL287" s="109"/>
      <c r="CM287" s="109"/>
      <c r="CN287" s="109"/>
      <c r="CO287" s="109"/>
      <c r="CP287" s="109"/>
      <c r="CQ287" s="109"/>
      <c r="CR287" s="109"/>
      <c r="CS287" s="109"/>
      <c r="CT287" s="109"/>
      <c r="CU287" s="109"/>
      <c r="CV287" s="109"/>
      <c r="CW287" s="109"/>
      <c r="CX287" s="109"/>
      <c r="CY287" s="109"/>
      <c r="CZ287" s="109"/>
      <c r="DA287" s="109"/>
      <c r="DB287" s="109"/>
      <c r="DC287" s="109"/>
      <c r="DD287" s="109"/>
      <c r="DE287" s="109"/>
      <c r="DF287" s="109"/>
      <c r="DG287" s="109"/>
      <c r="DH287" s="109"/>
      <c r="DI287" s="109"/>
      <c r="DJ287" s="109"/>
      <c r="DK287" s="109"/>
      <c r="DL287" s="109"/>
      <c r="DM287" s="109"/>
      <c r="DN287" s="109"/>
      <c r="DO287" s="109"/>
      <c r="DP287" s="109"/>
      <c r="DQ287" s="109"/>
      <c r="DR287" s="109"/>
      <c r="DS287" s="109"/>
      <c r="DT287" s="109"/>
      <c r="DU287" s="109"/>
      <c r="DV287" s="109"/>
      <c r="DW287" s="109"/>
      <c r="DX287" s="109"/>
      <c r="DY287" s="109"/>
      <c r="DZ287" s="109"/>
      <c r="EA287" s="109"/>
      <c r="EB287" s="109"/>
      <c r="EC287" s="109"/>
      <c r="ED287" s="109"/>
      <c r="EE287" s="109"/>
      <c r="EF287" s="109"/>
      <c r="EG287" s="109"/>
      <c r="EH287" s="109"/>
      <c r="EI287" s="109"/>
      <c r="EJ287" s="109"/>
      <c r="EK287" s="109"/>
      <c r="EL287" s="109"/>
      <c r="EM287" s="109"/>
      <c r="EN287" s="109"/>
      <c r="EO287" s="109"/>
      <c r="EP287" s="109"/>
      <c r="EQ287" s="109"/>
      <c r="ER287" s="109"/>
      <c r="ES287" s="109"/>
      <c r="ET287" s="109"/>
      <c r="EU287" s="109"/>
      <c r="EV287" s="109"/>
      <c r="EW287" s="109"/>
      <c r="EX287" s="109"/>
      <c r="EY287" s="109"/>
      <c r="EZ287" s="109"/>
      <c r="FA287" s="109"/>
      <c r="FB287" s="109"/>
      <c r="FC287" s="109"/>
      <c r="FD287" s="109"/>
      <c r="FE287" s="109"/>
      <c r="FF287" s="109"/>
      <c r="FG287" s="109"/>
      <c r="FH287" s="109"/>
      <c r="FI287" s="109"/>
      <c r="FJ287" s="109"/>
      <c r="FK287" s="109"/>
      <c r="FL287" s="109"/>
      <c r="FM287" s="109"/>
      <c r="FN287" s="109"/>
      <c r="FO287" s="109"/>
      <c r="FP287" s="109"/>
      <c r="FQ287" s="109"/>
      <c r="FR287" s="109"/>
      <c r="FS287" s="109"/>
      <c r="FT287" s="109"/>
      <c r="FU287" s="109"/>
      <c r="FV287" s="109"/>
      <c r="FW287" s="109"/>
      <c r="FX287" s="109"/>
      <c r="FY287" s="109"/>
      <c r="FZ287" s="109"/>
      <c r="GA287" s="109"/>
      <c r="GB287" s="109"/>
      <c r="GC287" s="109"/>
      <c r="GD287" s="109"/>
      <c r="GE287" s="109"/>
      <c r="GF287" s="109"/>
      <c r="GG287" s="109"/>
      <c r="GH287" s="109"/>
      <c r="GI287" s="109"/>
      <c r="GJ287" s="109"/>
      <c r="GK287" s="109"/>
      <c r="GL287" s="109"/>
      <c r="GM287" s="109"/>
      <c r="GN287" s="109"/>
      <c r="GO287" s="109"/>
      <c r="GP287" s="109"/>
      <c r="GQ287" s="109"/>
      <c r="GR287" s="109"/>
      <c r="GS287" s="109"/>
      <c r="GT287" s="109"/>
      <c r="GU287" s="109"/>
      <c r="GV287" s="109"/>
      <c r="GW287" s="109"/>
      <c r="GX287" s="109"/>
      <c r="GY287" s="109"/>
      <c r="GZ287" s="109"/>
      <c r="HA287" s="109"/>
      <c r="HB287" s="109"/>
      <c r="HC287" s="109"/>
      <c r="HD287" s="109"/>
      <c r="HE287" s="109"/>
      <c r="HF287" s="109"/>
      <c r="HG287" s="109"/>
      <c r="HH287" s="109"/>
      <c r="HI287" s="109"/>
      <c r="HJ287" s="109"/>
      <c r="HK287" s="109"/>
      <c r="HL287" s="109"/>
      <c r="HM287" s="109"/>
      <c r="HN287" s="109"/>
      <c r="HO287" s="109"/>
      <c r="HP287" s="109"/>
      <c r="HQ287" s="109"/>
      <c r="HR287" s="109"/>
      <c r="HS287" s="109"/>
      <c r="HT287" s="109"/>
      <c r="HU287" s="109"/>
      <c r="HV287" s="109"/>
      <c r="HW287" s="109"/>
      <c r="HX287" s="109"/>
      <c r="HY287" s="109"/>
      <c r="HZ287" s="109"/>
      <c r="IA287" s="109"/>
      <c r="IB287" s="109"/>
      <c r="IC287" s="109"/>
      <c r="ID287" s="109"/>
      <c r="IE287" s="109"/>
      <c r="IF287" s="109"/>
      <c r="IG287" s="109"/>
      <c r="IH287" s="109"/>
      <c r="II287" s="109"/>
      <c r="IJ287" s="109"/>
      <c r="IK287" s="109"/>
      <c r="IL287" s="109"/>
      <c r="IM287" s="109"/>
      <c r="IN287" s="109"/>
      <c r="IO287" s="109"/>
      <c r="IP287" s="109"/>
      <c r="IQ287" s="109"/>
      <c r="IR287" s="109"/>
      <c r="IS287" s="109"/>
      <c r="IT287" s="109"/>
      <c r="IU287" s="109"/>
      <c r="IV287" s="109"/>
      <c r="IW287" s="109"/>
      <c r="IX287" s="109"/>
    </row>
    <row r="288" spans="1:258" x14ac:dyDescent="0.3">
      <c r="B288" s="72"/>
      <c r="C288" s="72"/>
      <c r="D288" s="72"/>
      <c r="E288" s="125"/>
      <c r="F288" s="120"/>
      <c r="G288" s="125"/>
      <c r="I288" s="125"/>
      <c r="K288" s="125"/>
      <c r="L288" s="120"/>
      <c r="M288" s="125"/>
      <c r="N288" s="120"/>
      <c r="O288" s="125"/>
      <c r="P288" s="120"/>
      <c r="Q288" s="125"/>
      <c r="R288" s="120"/>
      <c r="S288" s="125"/>
      <c r="T288" s="120"/>
      <c r="U288" s="125"/>
      <c r="V288" s="120"/>
      <c r="W288" s="125"/>
      <c r="X288" s="120"/>
      <c r="Y288" s="125"/>
      <c r="Z288" s="120"/>
      <c r="AA288" s="125"/>
      <c r="AB288" s="120"/>
      <c r="AC288" s="125"/>
      <c r="AD288" s="120"/>
      <c r="AE288" s="125"/>
      <c r="AF288" s="120"/>
      <c r="AG288" s="125"/>
      <c r="AI288" s="125"/>
      <c r="AK288" s="125"/>
      <c r="AM288" s="125"/>
      <c r="AO288" s="125"/>
      <c r="AQ288" s="125"/>
      <c r="AS288" s="125"/>
      <c r="AU288" s="125"/>
      <c r="AW288" s="125"/>
      <c r="AY288" s="125"/>
      <c r="BA288" s="125"/>
    </row>
    <row r="289" spans="1:61" x14ac:dyDescent="0.3">
      <c r="B289" s="85" t="s">
        <v>2448</v>
      </c>
      <c r="C289" s="72"/>
      <c r="D289" s="72"/>
      <c r="E289" s="120">
        <f>ROUND((E284-E285)*E287,0)</f>
        <v>22781</v>
      </c>
      <c r="F289" s="120"/>
      <c r="G289" s="120">
        <f>ROUND((G284-G285)*G287,0)</f>
        <v>92913</v>
      </c>
      <c r="I289" s="120">
        <f>ROUND((I284-I285)*I287,0)</f>
        <v>10298</v>
      </c>
      <c r="K289" s="120">
        <f>ROUND((K284-K285)*K287,0)</f>
        <v>19381</v>
      </c>
      <c r="L289" s="120"/>
      <c r="M289" s="120">
        <f>ROUND((M284-M285)*M287,0)</f>
        <v>665593</v>
      </c>
      <c r="N289" s="120"/>
      <c r="O289" s="120">
        <f>ROUND((O284-O285)*O287,0)</f>
        <v>445681</v>
      </c>
      <c r="P289" s="120"/>
      <c r="Q289" s="120">
        <f>ROUND((Q284-Q285)*Q287,0)</f>
        <v>9585788</v>
      </c>
      <c r="R289" s="120"/>
      <c r="S289" s="120">
        <f>ROUND((S284-S285)*S287,0)</f>
        <v>253750</v>
      </c>
      <c r="T289" s="120"/>
      <c r="U289" s="120">
        <f>ROUND((U284-U285)*U287,0)</f>
        <v>112051</v>
      </c>
      <c r="V289" s="120"/>
      <c r="W289" s="120">
        <f>ROUND((W284-W285)*W287,0)</f>
        <v>59398</v>
      </c>
      <c r="X289" s="120"/>
      <c r="Y289" s="120">
        <f>ROUND((Y284-Y285)*Y287,0)</f>
        <v>0</v>
      </c>
      <c r="Z289" s="120"/>
      <c r="AA289" s="120">
        <f>ROUND((AA284-AA285)*AA287,0)</f>
        <v>92335</v>
      </c>
      <c r="AB289" s="120"/>
      <c r="AC289" s="120">
        <f>ROUND((AC284-AC285)*AC287,0)</f>
        <v>84483</v>
      </c>
      <c r="AD289" s="120"/>
      <c r="AE289" s="120">
        <f>ROUND((AE284-AE285)*AE287,0)</f>
        <v>3247774</v>
      </c>
      <c r="AF289" s="120"/>
      <c r="AG289" s="120">
        <f>ROUND((AG284-AG285)*AG287,0)</f>
        <v>341556</v>
      </c>
      <c r="AI289" s="120">
        <f>ROUND((AI284-AI285)*AI287,0)</f>
        <v>27018</v>
      </c>
      <c r="AK289" s="120">
        <f>ROUND((AK284-AK285)*AK287,0)</f>
        <v>0</v>
      </c>
      <c r="AM289" s="120">
        <f>ROUND((AM284-AM285)*AM287,0)</f>
        <v>0</v>
      </c>
      <c r="AO289" s="120">
        <f>ROUND((AO284-AO285)*AO287,0)</f>
        <v>0</v>
      </c>
      <c r="AQ289" s="120">
        <f>ROUND((AQ284-AQ285)*AQ287,0)</f>
        <v>0</v>
      </c>
      <c r="AS289" s="120">
        <f>ROUND((AS284-AS285)*AS287,0)</f>
        <v>0</v>
      </c>
      <c r="AU289" s="120">
        <f>ROUND((AU284-AU285)*AU287,0)</f>
        <v>0</v>
      </c>
      <c r="AW289" s="120">
        <f>ROUND((AW284-AW285)*AW287,0)</f>
        <v>0</v>
      </c>
      <c r="AY289" s="120">
        <f>ROUND((AY284-AY285)*AY287,0)</f>
        <v>0</v>
      </c>
      <c r="BA289" s="120">
        <f>ROUND((BA284-BA285)*BA287,0)</f>
        <v>0</v>
      </c>
    </row>
    <row r="290" spans="1:61" x14ac:dyDescent="0.3">
      <c r="B290" s="85" t="s">
        <v>2449</v>
      </c>
      <c r="C290" s="72"/>
      <c r="D290" s="72"/>
      <c r="E290" s="74">
        <f>IF(E$114=$B283,E285,0)</f>
        <v>0</v>
      </c>
      <c r="F290" s="120"/>
      <c r="G290" s="74">
        <f>IF(G$114=$B283,G285,0)</f>
        <v>0</v>
      </c>
      <c r="I290" s="74">
        <f>IF(I$114=$B283,I285,0)</f>
        <v>0</v>
      </c>
      <c r="K290" s="74">
        <f>IF(K$114=$B283,K285,0)</f>
        <v>0</v>
      </c>
      <c r="L290" s="120"/>
      <c r="M290" s="74">
        <f>IF(M$114=$B283,M285,0)</f>
        <v>0</v>
      </c>
      <c r="N290" s="120"/>
      <c r="O290" s="74">
        <f>IF(O$114=$B283,O285,0)</f>
        <v>0</v>
      </c>
      <c r="P290" s="120"/>
      <c r="Q290" s="74">
        <f>IF(Q$114=$B283,Q285,0)</f>
        <v>0</v>
      </c>
      <c r="R290" s="120"/>
      <c r="S290" s="74">
        <f>IF(S$114=$B283,S285,0)</f>
        <v>0</v>
      </c>
      <c r="T290" s="120"/>
      <c r="U290" s="74">
        <f>IF(U$114=$B283,U285,0)</f>
        <v>0</v>
      </c>
      <c r="V290" s="120"/>
      <c r="W290" s="74">
        <f>IF(W$114=$B283,W285,0)</f>
        <v>0</v>
      </c>
      <c r="X290" s="120"/>
      <c r="Y290" s="74">
        <f>IF(Y$114=$B283,Y285,0)</f>
        <v>0</v>
      </c>
      <c r="Z290" s="120"/>
      <c r="AA290" s="74">
        <f>IF(AA$114=$B283,AA285,0)</f>
        <v>0</v>
      </c>
      <c r="AB290" s="120"/>
      <c r="AC290" s="74">
        <f>IF(AC$114=$B283,AC285,0)</f>
        <v>0</v>
      </c>
      <c r="AD290" s="120"/>
      <c r="AE290" s="74">
        <f>IF(AE$114=$B283,AE285,0)</f>
        <v>0</v>
      </c>
      <c r="AF290" s="120"/>
      <c r="AG290" s="74">
        <f>IF(AG$114=$B283,AG285,0)</f>
        <v>0</v>
      </c>
      <c r="AI290" s="74">
        <f>IF(AI$114=$B283,AI285,0)</f>
        <v>720482</v>
      </c>
      <c r="AK290" s="74">
        <f>IF(AK$114=$B283,AK285,0)</f>
        <v>0</v>
      </c>
      <c r="AM290" s="74">
        <f>IF(AM$114=$B283,AM285,0)</f>
        <v>0</v>
      </c>
      <c r="AO290" s="74">
        <f>IF(AO$114=$B283,AO285,0)</f>
        <v>0</v>
      </c>
      <c r="AQ290" s="74">
        <f>IF(AQ$114=$B283,AQ285,0)</f>
        <v>0</v>
      </c>
      <c r="AS290" s="74">
        <f>IF(AS$114=$B283,AS285,0)</f>
        <v>0</v>
      </c>
      <c r="AU290" s="74">
        <f>IF(AU$114=$B283,AU285,0)</f>
        <v>0</v>
      </c>
      <c r="AW290" s="74">
        <f>IF(AW$114=$B283,AW285,0)</f>
        <v>0</v>
      </c>
      <c r="AY290" s="74">
        <f>IF(AY$114=$B283,AY285,0)</f>
        <v>0</v>
      </c>
      <c r="BA290" s="74">
        <f>IF(BA$114=$B283,BA285,0)</f>
        <v>0</v>
      </c>
    </row>
    <row r="291" spans="1:61" ht="13.5" thickBot="1" x14ac:dyDescent="0.35">
      <c r="B291" s="85" t="str">
        <f>"Total Tax Depreciation  -  "&amp;B283</f>
        <v>Total Tax Depreciation  -  2016</v>
      </c>
      <c r="C291" s="72"/>
      <c r="D291" s="72"/>
      <c r="E291" s="126">
        <f>E289+E290</f>
        <v>22781</v>
      </c>
      <c r="F291" s="120"/>
      <c r="G291" s="126">
        <f>G289+G290</f>
        <v>92913</v>
      </c>
      <c r="I291" s="126">
        <f>I289+I290</f>
        <v>10298</v>
      </c>
      <c r="K291" s="126">
        <f>K289+K290</f>
        <v>19381</v>
      </c>
      <c r="L291" s="120"/>
      <c r="M291" s="126">
        <f>M289+M290</f>
        <v>665593</v>
      </c>
      <c r="N291" s="120"/>
      <c r="O291" s="126">
        <f>O289+O290</f>
        <v>445681</v>
      </c>
      <c r="P291" s="120"/>
      <c r="Q291" s="126">
        <f>Q289+Q290</f>
        <v>9585788</v>
      </c>
      <c r="R291" s="120"/>
      <c r="S291" s="126">
        <f>S289+S290</f>
        <v>253750</v>
      </c>
      <c r="T291" s="120"/>
      <c r="U291" s="126">
        <f>U289+U290</f>
        <v>112051</v>
      </c>
      <c r="V291" s="120"/>
      <c r="W291" s="126">
        <f>W289+W290</f>
        <v>59398</v>
      </c>
      <c r="X291" s="120"/>
      <c r="Y291" s="126">
        <f>Y289+Y290</f>
        <v>0</v>
      </c>
      <c r="Z291" s="120"/>
      <c r="AA291" s="126">
        <f>AA289+AA290</f>
        <v>92335</v>
      </c>
      <c r="AB291" s="120"/>
      <c r="AC291" s="126">
        <f>AC289+AC290</f>
        <v>84483</v>
      </c>
      <c r="AD291" s="120"/>
      <c r="AE291" s="126">
        <f>AE289+AE290</f>
        <v>3247774</v>
      </c>
      <c r="AF291" s="120"/>
      <c r="AG291" s="126">
        <f>AG289+AG290</f>
        <v>341556</v>
      </c>
      <c r="AI291" s="126">
        <f>AI289+AI290</f>
        <v>747500</v>
      </c>
      <c r="AK291" s="126">
        <f>AK289+AK290</f>
        <v>0</v>
      </c>
      <c r="AM291" s="126">
        <f>AM289+AM290</f>
        <v>0</v>
      </c>
      <c r="AO291" s="126">
        <f>AO289+AO290</f>
        <v>0</v>
      </c>
      <c r="AQ291" s="126">
        <f>AQ289+AQ290</f>
        <v>0</v>
      </c>
      <c r="AS291" s="126">
        <f>AS289+AS290</f>
        <v>0</v>
      </c>
      <c r="AU291" s="126">
        <f>AU289+AU290</f>
        <v>0</v>
      </c>
      <c r="AW291" s="126">
        <f>AW289+AW290</f>
        <v>0</v>
      </c>
      <c r="AY291" s="126">
        <f>AY289+AY290</f>
        <v>0</v>
      </c>
      <c r="BA291" s="126">
        <f>BA289+BA290</f>
        <v>0</v>
      </c>
    </row>
    <row r="292" spans="1:61" ht="13.5" thickTop="1" x14ac:dyDescent="0.3">
      <c r="B292" s="72"/>
      <c r="C292" s="72"/>
      <c r="D292" s="72"/>
      <c r="E292" s="125"/>
      <c r="F292" s="120"/>
      <c r="G292" s="125"/>
      <c r="I292" s="125"/>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20"/>
      <c r="AH292" s="120"/>
      <c r="AI292" s="120"/>
      <c r="AJ292" s="72"/>
      <c r="AK292" s="120"/>
      <c r="AM292" s="120"/>
      <c r="AO292" s="120"/>
      <c r="AQ292" s="120"/>
      <c r="AS292" s="120"/>
      <c r="AU292" s="120"/>
      <c r="AW292" s="120"/>
      <c r="AY292" s="120"/>
      <c r="BA292" s="120"/>
    </row>
    <row r="293" spans="1:61" x14ac:dyDescent="0.3">
      <c r="B293" s="72"/>
      <c r="C293" s="72"/>
      <c r="D293" s="72"/>
      <c r="E293" s="125"/>
      <c r="F293" s="120"/>
      <c r="G293" s="125"/>
      <c r="I293" s="125"/>
      <c r="K293" s="120"/>
      <c r="L293" s="120"/>
      <c r="M293" s="120"/>
      <c r="N293" s="120"/>
      <c r="O293" s="120"/>
      <c r="P293" s="120"/>
      <c r="Q293" s="120"/>
      <c r="R293" s="120"/>
      <c r="S293" s="120"/>
      <c r="T293" s="120"/>
      <c r="U293" s="120"/>
      <c r="V293" s="120"/>
      <c r="W293" s="120"/>
      <c r="X293" s="120"/>
      <c r="Y293" s="120"/>
      <c r="Z293" s="120"/>
      <c r="AA293" s="120"/>
      <c r="AB293" s="120"/>
      <c r="AC293" s="120"/>
      <c r="AD293" s="120"/>
      <c r="AE293" s="120"/>
      <c r="AF293" s="120"/>
      <c r="AG293" s="120"/>
      <c r="AH293" s="120"/>
      <c r="AI293" s="120"/>
      <c r="AJ293" s="72"/>
      <c r="AK293" s="120"/>
      <c r="AM293" s="120"/>
      <c r="AO293" s="120"/>
      <c r="AQ293" s="120"/>
      <c r="AS293" s="120"/>
      <c r="AU293" s="120"/>
      <c r="AW293" s="120"/>
      <c r="AY293" s="120"/>
      <c r="BA293" s="120"/>
    </row>
    <row r="294" spans="1:61" x14ac:dyDescent="0.3">
      <c r="B294" s="119">
        <v>2017</v>
      </c>
      <c r="C294" s="72"/>
      <c r="D294" s="72"/>
      <c r="E294" s="127"/>
      <c r="F294" s="120"/>
      <c r="G294" s="127"/>
      <c r="I294" s="127"/>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c r="AH294" s="120"/>
      <c r="AI294" s="120"/>
      <c r="AJ294" s="72"/>
      <c r="AK294" s="120"/>
      <c r="AM294" s="120"/>
      <c r="AO294" s="120"/>
      <c r="AQ294" s="120"/>
      <c r="AS294" s="120"/>
      <c r="AU294" s="120"/>
      <c r="AW294" s="120"/>
      <c r="AY294" s="120"/>
      <c r="BA294" s="120"/>
    </row>
    <row r="295" spans="1:61" x14ac:dyDescent="0.3">
      <c r="A295" s="80"/>
      <c r="B295" s="85" t="s">
        <v>2408</v>
      </c>
      <c r="C295" s="72"/>
      <c r="D295" s="72"/>
      <c r="E295" s="120">
        <f>IF(E$114&lt;=$B294,E$24,0)</f>
        <v>510665.11</v>
      </c>
      <c r="F295" s="120"/>
      <c r="G295" s="120">
        <f>IF(G$114&lt;=$B294,G$24,0)</f>
        <v>2082311.7650000001</v>
      </c>
      <c r="I295" s="120">
        <f>IF(I$114&lt;=$B294,I$24,0)</f>
        <v>329777.47000000003</v>
      </c>
      <c r="K295" s="120">
        <f>IF(K$114&lt;=$B294,K$24,0)</f>
        <v>620501.30999999971</v>
      </c>
      <c r="L295" s="120"/>
      <c r="M295" s="120">
        <f>IF(M$114&lt;=$B294,M$24,0)</f>
        <v>14920259.805000002</v>
      </c>
      <c r="N295" s="120"/>
      <c r="O295" s="120">
        <f>IF(O$114&lt;=$B294,O$24,0)</f>
        <v>9988375.7000000011</v>
      </c>
      <c r="P295" s="120"/>
      <c r="Q295" s="120">
        <f>IF(Q$114&lt;=$B294,Q$24,0)</f>
        <v>214879808.19000003</v>
      </c>
      <c r="R295" s="120"/>
      <c r="S295" s="120">
        <f>IF(S$114&lt;=$B294,S$24,0)</f>
        <v>11373829.760000002</v>
      </c>
      <c r="T295" s="120"/>
      <c r="U295" s="120">
        <f>IF(U$114&lt;=$B294,U$24,0)</f>
        <v>4955799.3949999996</v>
      </c>
      <c r="V295" s="120"/>
      <c r="W295" s="120">
        <f>IF(W$114&lt;=$B294,W$24,0)</f>
        <v>2430372.75</v>
      </c>
      <c r="X295" s="120"/>
      <c r="Y295" s="120">
        <f>IF(Y$114&lt;=$B294,Y$24,0)</f>
        <v>1753974.9050000003</v>
      </c>
      <c r="Z295" s="120"/>
      <c r="AA295" s="120">
        <f>IF(AA$114&lt;=$B294,AA$24,0)</f>
        <v>3232441.9049999993</v>
      </c>
      <c r="AB295" s="120"/>
      <c r="AC295" s="120">
        <f>IF(AC$114&lt;=$B294,AC$24,0)</f>
        <v>2735390.790000001</v>
      </c>
      <c r="AD295" s="120"/>
      <c r="AE295" s="120">
        <f>IF(AE$114&lt;=$B294,AE$24,0)</f>
        <v>97282430.489999995</v>
      </c>
      <c r="AF295" s="120"/>
      <c r="AG295" s="120">
        <f>IF(AG$114&lt;=$B294,AG$24,0)</f>
        <v>9462688.1500000004</v>
      </c>
      <c r="AH295" s="120"/>
      <c r="AI295" s="120">
        <f>IF(AI$114&lt;=$B294,AI$24,0)</f>
        <v>1440963.16</v>
      </c>
      <c r="AJ295" s="72"/>
      <c r="AK295" s="120">
        <f>IF(AK$114&lt;=$B294,AK$24,0)</f>
        <v>875112.65</v>
      </c>
      <c r="AL295" s="80"/>
      <c r="AM295" s="120">
        <f>IF(AM$114&lt;=$B294,AM$24,0)</f>
        <v>0</v>
      </c>
      <c r="AN295" s="80"/>
      <c r="AO295" s="120">
        <f>IF(AO$114&lt;=$B294,AO$24,0)</f>
        <v>0</v>
      </c>
      <c r="AP295" s="80"/>
      <c r="AQ295" s="120">
        <f>IF(AQ$114&lt;=$B294,AQ$24,0)</f>
        <v>0</v>
      </c>
      <c r="AR295" s="80"/>
      <c r="AS295" s="120">
        <f>IF(AS$114&lt;=$B294,AS$24,0)</f>
        <v>0</v>
      </c>
      <c r="AT295" s="80"/>
      <c r="AU295" s="120">
        <f>IF(AU$114&lt;=$B294,AU$24,0)</f>
        <v>0</v>
      </c>
      <c r="AV295" s="80"/>
      <c r="AW295" s="120">
        <f>IF(AW$114&lt;=$B294,AW$24,0)</f>
        <v>0</v>
      </c>
      <c r="AX295" s="80"/>
      <c r="AY295" s="120">
        <f>IF(AY$114&lt;=$B294,AY$24,0)</f>
        <v>0</v>
      </c>
      <c r="AZ295" s="80"/>
      <c r="BA295" s="120">
        <f>IF(BA$114&lt;=$B294,BA$24,0)</f>
        <v>0</v>
      </c>
      <c r="BB295" s="80"/>
      <c r="BC295" s="80"/>
      <c r="BD295" s="80"/>
      <c r="BE295" s="80"/>
      <c r="BF295" s="80"/>
      <c r="BG295" s="80"/>
      <c r="BH295" s="80"/>
      <c r="BI295" s="80"/>
    </row>
    <row r="296" spans="1:61" x14ac:dyDescent="0.3">
      <c r="B296" s="85" t="s">
        <v>2445</v>
      </c>
      <c r="C296" s="72"/>
      <c r="D296" s="72"/>
      <c r="E296" s="121">
        <f>ROUND(E295*E$12,0)</f>
        <v>0</v>
      </c>
      <c r="F296" s="120"/>
      <c r="G296" s="121">
        <f>ROUND(G295*G$12,0)</f>
        <v>0</v>
      </c>
      <c r="I296" s="121">
        <f>ROUND(I295*I$12,0)</f>
        <v>98933</v>
      </c>
      <c r="K296" s="121">
        <f>ROUND(K295*K$12,0)</f>
        <v>186150</v>
      </c>
      <c r="L296" s="120"/>
      <c r="M296" s="121">
        <f>ROUND(M295*M$12,0)</f>
        <v>0</v>
      </c>
      <c r="N296" s="120"/>
      <c r="O296" s="121">
        <f>ROUND(O295*O$12,0)</f>
        <v>0</v>
      </c>
      <c r="P296" s="120"/>
      <c r="Q296" s="121">
        <f>ROUND(Q295*Q$12,0)</f>
        <v>0</v>
      </c>
      <c r="R296" s="120"/>
      <c r="S296" s="121">
        <f>ROUND(S295*S$12,0)</f>
        <v>5686915</v>
      </c>
      <c r="T296" s="120"/>
      <c r="U296" s="121">
        <f>ROUND(U295*U$12,0)</f>
        <v>2477900</v>
      </c>
      <c r="V296" s="120"/>
      <c r="W296" s="121">
        <f>ROUND(W295*W$12,0)</f>
        <v>1215186</v>
      </c>
      <c r="X296" s="120"/>
      <c r="Y296" s="121">
        <f>ROUND(Y295*Y$12,0)</f>
        <v>1753975</v>
      </c>
      <c r="Z296" s="120"/>
      <c r="AA296" s="121">
        <f>ROUND(AA295*AA$12,0)</f>
        <v>1616221</v>
      </c>
      <c r="AB296" s="120"/>
      <c r="AC296" s="121">
        <f>ROUND(AC295*AC$12,0)</f>
        <v>1367695</v>
      </c>
      <c r="AD296" s="120"/>
      <c r="AE296" s="121">
        <f>ROUND(AE295*AE$12,0)</f>
        <v>48641215</v>
      </c>
      <c r="AF296" s="120"/>
      <c r="AG296" s="121">
        <f>ROUND(AG295*AG$12,0)</f>
        <v>4731344</v>
      </c>
      <c r="AH296" s="120"/>
      <c r="AI296" s="121">
        <f>ROUND(AI295*AI$12,0)</f>
        <v>720482</v>
      </c>
      <c r="AJ296" s="72"/>
      <c r="AK296" s="121">
        <f>ROUND(AK295*AK$12,0)</f>
        <v>437556</v>
      </c>
      <c r="AM296" s="121">
        <f>ROUND(AM295*AM$12,0)</f>
        <v>0</v>
      </c>
      <c r="AO296" s="121">
        <f>ROUND(AO295*AO$12,0)</f>
        <v>0</v>
      </c>
      <c r="AQ296" s="121">
        <f>ROUND(AQ295*AQ$12,0)</f>
        <v>0</v>
      </c>
      <c r="AS296" s="121">
        <f>ROUND(AS295*AS$12,0)</f>
        <v>0</v>
      </c>
      <c r="AU296" s="121">
        <f>ROUND(AU295*AU$12,0)</f>
        <v>0</v>
      </c>
      <c r="AW296" s="121">
        <f>ROUND(AW295*AW$12,0)</f>
        <v>0</v>
      </c>
      <c r="AY296" s="121">
        <f>ROUND(AY295*AY$12,0)</f>
        <v>0</v>
      </c>
      <c r="BA296" s="121">
        <f>ROUND(BA295*BA$12,0)</f>
        <v>0</v>
      </c>
    </row>
    <row r="297" spans="1:61" x14ac:dyDescent="0.3">
      <c r="B297" s="85" t="s">
        <v>2446</v>
      </c>
      <c r="C297" s="72"/>
      <c r="D297" s="72"/>
      <c r="E297" s="120">
        <f>E295-E296</f>
        <v>510665.11</v>
      </c>
      <c r="F297" s="120"/>
      <c r="G297" s="120">
        <f>G295-G296</f>
        <v>2082311.7650000001</v>
      </c>
      <c r="I297" s="120">
        <f>I295-I296</f>
        <v>230844.47000000003</v>
      </c>
      <c r="K297" s="120">
        <f>K295-K296</f>
        <v>434351.30999999971</v>
      </c>
      <c r="L297" s="120"/>
      <c r="M297" s="120">
        <f>M295-M296</f>
        <v>14920259.805000002</v>
      </c>
      <c r="N297" s="120"/>
      <c r="O297" s="120">
        <f>O295-O296</f>
        <v>9988375.7000000011</v>
      </c>
      <c r="P297" s="120"/>
      <c r="Q297" s="120">
        <f>Q295-Q296</f>
        <v>214879808.19000003</v>
      </c>
      <c r="R297" s="120"/>
      <c r="S297" s="120">
        <f>S295-S296</f>
        <v>5686914.7600000016</v>
      </c>
      <c r="T297" s="120"/>
      <c r="U297" s="120">
        <f>U295-U296</f>
        <v>2477899.3949999996</v>
      </c>
      <c r="V297" s="120"/>
      <c r="W297" s="120">
        <f>W295-W296</f>
        <v>1215186.75</v>
      </c>
      <c r="X297" s="120"/>
      <c r="Y297" s="120">
        <f>Y295-Y296</f>
        <v>-9.4999999739229679E-2</v>
      </c>
      <c r="Z297" s="120"/>
      <c r="AA297" s="120">
        <f>AA295-AA296</f>
        <v>1616220.9049999993</v>
      </c>
      <c r="AB297" s="120"/>
      <c r="AC297" s="120">
        <f>AC295-AC296</f>
        <v>1367695.790000001</v>
      </c>
      <c r="AD297" s="120"/>
      <c r="AE297" s="120">
        <f>AE295-AE296</f>
        <v>48641215.489999995</v>
      </c>
      <c r="AF297" s="120"/>
      <c r="AG297" s="120">
        <f>AG295-AG296</f>
        <v>4731344.1500000004</v>
      </c>
      <c r="AH297" s="120"/>
      <c r="AI297" s="120">
        <f>AI295-AI296</f>
        <v>720481.15999999992</v>
      </c>
      <c r="AJ297" s="72"/>
      <c r="AK297" s="120">
        <f>AK295-AK296</f>
        <v>437556.65</v>
      </c>
      <c r="AM297" s="120">
        <f>AM295-AM296</f>
        <v>0</v>
      </c>
      <c r="AO297" s="120">
        <f>AO295-AO296</f>
        <v>0</v>
      </c>
      <c r="AQ297" s="120">
        <f>AQ295-AQ296</f>
        <v>0</v>
      </c>
      <c r="AS297" s="120">
        <f>AS295-AS296</f>
        <v>0</v>
      </c>
      <c r="AU297" s="120">
        <f>AU295-AU296</f>
        <v>0</v>
      </c>
      <c r="AW297" s="120">
        <f>AW295-AW296</f>
        <v>0</v>
      </c>
      <c r="AY297" s="120">
        <f>AY295-AY296</f>
        <v>0</v>
      </c>
      <c r="BA297" s="120">
        <f>BA295-BA296</f>
        <v>0</v>
      </c>
    </row>
    <row r="298" spans="1:61" x14ac:dyDescent="0.3">
      <c r="B298" s="122" t="s">
        <v>2447</v>
      </c>
      <c r="C298" s="109"/>
      <c r="D298" s="109"/>
      <c r="E298" s="123">
        <f>IF($B294-E$8&lt;0,0,LOOKUP($B294-(E$8-1),$C$396:$C$417,$E$396:$E$417))</f>
        <v>4.462E-2</v>
      </c>
      <c r="F298" s="109"/>
      <c r="G298" s="123">
        <f>IF($B294-G$8&lt;0,0,LOOKUP($B294-(G$8-1),$C$396:$C$417,$E$396:$E$417))</f>
        <v>4.4609999999999997E-2</v>
      </c>
      <c r="H298" s="124"/>
      <c r="I298" s="123">
        <f>IF($B294-I$8&lt;0,0,LOOKUP($B294-(I$8-1),$C$396:$C$417,$E$396:$E$417))</f>
        <v>4.462E-2</v>
      </c>
      <c r="J298" s="124"/>
      <c r="K298" s="123">
        <f>IF($B294-K$8&lt;0,0,LOOKUP($B294-(K$8-1),$C$396:$C$417,$E$396:$E$417))</f>
        <v>4.4609999999999997E-2</v>
      </c>
      <c r="L298" s="124"/>
      <c r="M298" s="123">
        <f>IF($B294-M$8&lt;0,0,LOOKUP($B294-(M$8-1),$C$396:$C$417,$E$396:$E$417))</f>
        <v>4.462E-2</v>
      </c>
      <c r="N298" s="109"/>
      <c r="O298" s="123">
        <f>IF($B294-O$8&lt;0,0,LOOKUP($B294-(O$8-1),$C$396:$C$417,$E$396:$E$417))</f>
        <v>4.4609999999999997E-2</v>
      </c>
      <c r="P298" s="124"/>
      <c r="Q298" s="123">
        <f>IF($B294-Q$8&lt;0,0,LOOKUP($B294-(Q$8-1),$C$396:$C$417,$E$396:$E$417))</f>
        <v>4.462E-2</v>
      </c>
      <c r="R298" s="124"/>
      <c r="S298" s="123">
        <f>IF($B294-S$8&lt;0,0,LOOKUP($B294-(S$8-1),$C$396:$C$417,$E$396:$E$417))</f>
        <v>4.4609999999999997E-2</v>
      </c>
      <c r="T298" s="124"/>
      <c r="U298" s="123">
        <f>IF($B294-U$8&lt;0,0,LOOKUP($B294-(U$8-1),$C$396:$C$417,$E$396:$E$417))</f>
        <v>4.462E-2</v>
      </c>
      <c r="V298" s="124"/>
      <c r="W298" s="123">
        <f>IF($B294-W$8&lt;0,0,LOOKUP($B294-(W$8-1),$C$396:$C$417,$E$396:$E$417))</f>
        <v>4.5220000000000003E-2</v>
      </c>
      <c r="X298" s="109"/>
      <c r="Y298" s="123">
        <f>IF($B294-Y$8&lt;0,0,LOOKUP($B294-(Y$8-1),$C$396:$C$417,$E$396:$E$417))</f>
        <v>4.888E-2</v>
      </c>
      <c r="Z298" s="124"/>
      <c r="AA298" s="123">
        <f>IF($B294-AA$8&lt;0,0,LOOKUP($B294-(AA$8-1),$C$396:$C$417,$E$396:$E$417))</f>
        <v>5.2850000000000001E-2</v>
      </c>
      <c r="AB298" s="124"/>
      <c r="AC298" s="123">
        <f>IF($B294-AC$8&lt;0,0,LOOKUP($B294-(AC$8-1),$C$396:$C$417,$E$396:$E$417))</f>
        <v>5.713E-2</v>
      </c>
      <c r="AD298" s="124"/>
      <c r="AE298" s="123">
        <f>IF($B294-AE$8&lt;0,0,LOOKUP($B294-(AE$8-1),$C$396:$C$417,$E$396:$E$417))</f>
        <v>6.1769999999999999E-2</v>
      </c>
      <c r="AF298" s="124"/>
      <c r="AG298" s="123">
        <f>IF($B294-AG$8&lt;0,0,LOOKUP($B294-(AG$8-1),$C$396:$C$417,$E$396:$E$417))</f>
        <v>6.6769999999999996E-2</v>
      </c>
      <c r="AH298" s="124"/>
      <c r="AI298" s="123">
        <f>IF($B294-AI$8&lt;0,0,LOOKUP($B294-(AI$8-1),$C$396:$C$417,$E$396:$E$417))</f>
        <v>7.2190000000000004E-2</v>
      </c>
      <c r="AJ298" s="124"/>
      <c r="AK298" s="123">
        <f>IF($B294-AK$8&lt;0,0,LOOKUP($B294-(AK$8-1),$C$396:$C$417,$E$396:$E$417))</f>
        <v>3.7499999999999999E-2</v>
      </c>
      <c r="AM298" s="123">
        <f>IF($B294-AM$8&lt;0,0,LOOKUP($B294-(AM$8-1),$C$396:$C$417,$E$396:$E$417))</f>
        <v>0</v>
      </c>
      <c r="AO298" s="123">
        <f>IF($B294-AO$8&lt;0,0,LOOKUP($B294-(AO$8-1),$C$396:$C$417,$E$396:$E$417))</f>
        <v>0</v>
      </c>
      <c r="AQ298" s="123">
        <f>IF($B294-AQ$8&lt;0,0,LOOKUP($B294-(AQ$8-1),$C$396:$C$417,$E$396:$E$417))</f>
        <v>0</v>
      </c>
      <c r="AS298" s="123">
        <f>IF($B294-AS$8&lt;0,0,LOOKUP($B294-(AS$8-1),$C$396:$C$417,$E$396:$E$417))</f>
        <v>0</v>
      </c>
      <c r="AU298" s="123">
        <f>IF($B294-AU$8&lt;0,0,LOOKUP($B294-(AU$8-1),$C$396:$C$417,$E$396:$E$417))</f>
        <v>0</v>
      </c>
      <c r="AW298" s="123">
        <f>IF($B294-AW$8&lt;0,0,LOOKUP($B294-(AW$8-1),$C$396:$C$417,$E$396:$E$417))</f>
        <v>0</v>
      </c>
      <c r="AY298" s="123">
        <f>IF($B294-AY$8&lt;0,0,LOOKUP($B294-(AY$8-1),$C$396:$C$417,$E$396:$E$417))</f>
        <v>0</v>
      </c>
      <c r="BA298" s="123">
        <f>IF($B294-BA$8&lt;0,0,LOOKUP($B294-(BA$8-1),$C$396:$C$417,$E$396:$E$417))</f>
        <v>0</v>
      </c>
    </row>
    <row r="299" spans="1:61" x14ac:dyDescent="0.3">
      <c r="B299" s="72"/>
      <c r="C299" s="72"/>
      <c r="D299" s="72"/>
      <c r="E299" s="125"/>
      <c r="F299" s="120"/>
      <c r="G299" s="125"/>
      <c r="I299" s="125"/>
      <c r="K299" s="125"/>
      <c r="L299" s="120"/>
      <c r="M299" s="125"/>
      <c r="N299" s="120"/>
      <c r="O299" s="125"/>
      <c r="P299" s="120"/>
      <c r="Q299" s="125"/>
      <c r="R299" s="120"/>
      <c r="S299" s="125"/>
      <c r="T299" s="120"/>
      <c r="U299" s="125"/>
      <c r="V299" s="120"/>
      <c r="W299" s="125"/>
      <c r="X299" s="120"/>
      <c r="Y299" s="125"/>
      <c r="Z299" s="120"/>
      <c r="AA299" s="125"/>
      <c r="AB299" s="120"/>
      <c r="AC299" s="125"/>
      <c r="AD299" s="120"/>
      <c r="AE299" s="125"/>
      <c r="AF299" s="120"/>
      <c r="AG299" s="125"/>
      <c r="AI299" s="125"/>
      <c r="AK299" s="125"/>
      <c r="AM299" s="125"/>
      <c r="AO299" s="125"/>
      <c r="AQ299" s="125"/>
      <c r="AS299" s="125"/>
      <c r="AU299" s="125"/>
      <c r="AW299" s="125"/>
      <c r="AY299" s="125"/>
      <c r="BA299" s="125"/>
    </row>
    <row r="300" spans="1:61" x14ac:dyDescent="0.3">
      <c r="B300" s="85" t="s">
        <v>2448</v>
      </c>
      <c r="C300" s="72"/>
      <c r="D300" s="72"/>
      <c r="E300" s="120">
        <f>ROUND((E295-E296)*E298,0)</f>
        <v>22786</v>
      </c>
      <c r="F300" s="120"/>
      <c r="G300" s="120">
        <f>ROUND((G295-G296)*G298,0)</f>
        <v>92892</v>
      </c>
      <c r="I300" s="120">
        <f>ROUND((I295-I296)*I298,0)</f>
        <v>10300</v>
      </c>
      <c r="K300" s="120">
        <f>ROUND((K295-K296)*K298,0)</f>
        <v>19376</v>
      </c>
      <c r="L300" s="120"/>
      <c r="M300" s="120">
        <f>ROUND((M295-M296)*M298,0)</f>
        <v>665742</v>
      </c>
      <c r="N300" s="120"/>
      <c r="O300" s="120">
        <f>ROUND((O295-O296)*O298,0)</f>
        <v>445581</v>
      </c>
      <c r="P300" s="120"/>
      <c r="Q300" s="120">
        <f>ROUND((Q295-Q296)*Q298,0)</f>
        <v>9587937</v>
      </c>
      <c r="R300" s="120"/>
      <c r="S300" s="120">
        <f>ROUND((S295-S296)*S298,0)</f>
        <v>253693</v>
      </c>
      <c r="T300" s="120"/>
      <c r="U300" s="120">
        <f>ROUND((U295-U296)*U298,0)</f>
        <v>110564</v>
      </c>
      <c r="V300" s="120"/>
      <c r="W300" s="120">
        <f>ROUND((W295-W296)*W298,0)</f>
        <v>54951</v>
      </c>
      <c r="X300" s="120"/>
      <c r="Y300" s="120">
        <f>ROUND((Y295-Y296)*Y298,0)</f>
        <v>0</v>
      </c>
      <c r="Z300" s="120"/>
      <c r="AA300" s="120">
        <f>ROUND((AA295-AA296)*AA298,0)</f>
        <v>85417</v>
      </c>
      <c r="AB300" s="120"/>
      <c r="AC300" s="120">
        <f>ROUND((AC295-AC296)*AC298,0)</f>
        <v>78136</v>
      </c>
      <c r="AD300" s="120"/>
      <c r="AE300" s="120">
        <f>ROUND((AE295-AE296)*AE298,0)</f>
        <v>3004568</v>
      </c>
      <c r="AF300" s="120"/>
      <c r="AG300" s="120">
        <f>ROUND((AG295-AG296)*AG298,0)</f>
        <v>315912</v>
      </c>
      <c r="AI300" s="120">
        <f>ROUND((AI295-AI296)*AI298,0)</f>
        <v>52012</v>
      </c>
      <c r="AK300" s="120">
        <f>ROUND((AK295-AK296)*AK298,0)</f>
        <v>16408</v>
      </c>
      <c r="AM300" s="120">
        <f>ROUND((AM295-AM296)*AM298,0)</f>
        <v>0</v>
      </c>
      <c r="AO300" s="120">
        <f>ROUND((AO295-AO296)*AO298,0)</f>
        <v>0</v>
      </c>
      <c r="AQ300" s="120">
        <f>ROUND((AQ295-AQ296)*AQ298,0)</f>
        <v>0</v>
      </c>
      <c r="AS300" s="120">
        <f>ROUND((AS295-AS296)*AS298,0)</f>
        <v>0</v>
      </c>
      <c r="AU300" s="120">
        <f>ROUND((AU295-AU296)*AU298,0)</f>
        <v>0</v>
      </c>
      <c r="AW300" s="120">
        <f>ROUND((AW295-AW296)*AW298,0)</f>
        <v>0</v>
      </c>
      <c r="AY300" s="120">
        <f>ROUND((AY295-AY296)*AY298,0)</f>
        <v>0</v>
      </c>
      <c r="BA300" s="120">
        <f>ROUND((BA295-BA296)*BA298,0)</f>
        <v>0</v>
      </c>
    </row>
    <row r="301" spans="1:61" x14ac:dyDescent="0.3">
      <c r="B301" s="85" t="s">
        <v>2449</v>
      </c>
      <c r="C301" s="72"/>
      <c r="D301" s="72"/>
      <c r="E301" s="74">
        <f>IF(E$114=$B294,E296,0)</f>
        <v>0</v>
      </c>
      <c r="F301" s="120"/>
      <c r="G301" s="74">
        <f>IF(G$114=$B294,G296,0)</f>
        <v>0</v>
      </c>
      <c r="I301" s="74">
        <f>IF(I$114=$B294,I296,0)</f>
        <v>0</v>
      </c>
      <c r="K301" s="74">
        <f>IF(K$114=$B294,K296,0)</f>
        <v>0</v>
      </c>
      <c r="L301" s="120"/>
      <c r="M301" s="74">
        <f>IF(M$114=$B294,M296,0)</f>
        <v>0</v>
      </c>
      <c r="N301" s="120"/>
      <c r="O301" s="74">
        <f>IF(O$114=$B294,O296,0)</f>
        <v>0</v>
      </c>
      <c r="P301" s="120"/>
      <c r="Q301" s="74">
        <f>IF(Q$114=$B294,Q296,0)</f>
        <v>0</v>
      </c>
      <c r="R301" s="120"/>
      <c r="S301" s="74">
        <f>IF(S$114=$B294,S296,0)</f>
        <v>0</v>
      </c>
      <c r="T301" s="120"/>
      <c r="U301" s="74">
        <f>IF(U$114=$B294,U296,0)</f>
        <v>0</v>
      </c>
      <c r="V301" s="120"/>
      <c r="W301" s="74">
        <f>IF(W$114=$B294,W296,0)</f>
        <v>0</v>
      </c>
      <c r="X301" s="120"/>
      <c r="Y301" s="74">
        <f>IF(Y$114=$B294,Y296,0)</f>
        <v>0</v>
      </c>
      <c r="Z301" s="120"/>
      <c r="AA301" s="74">
        <f>IF(AA$114=$B294,AA296,0)</f>
        <v>0</v>
      </c>
      <c r="AB301" s="120"/>
      <c r="AC301" s="74">
        <f>IF(AC$114=$B294,AC296,0)</f>
        <v>0</v>
      </c>
      <c r="AD301" s="120"/>
      <c r="AE301" s="74">
        <f>IF(AE$114=$B294,AE296,0)</f>
        <v>0</v>
      </c>
      <c r="AF301" s="120"/>
      <c r="AG301" s="74">
        <f>IF(AG$114=$B294,AG296,0)</f>
        <v>0</v>
      </c>
      <c r="AI301" s="74">
        <f>IF(AI$114=$B294,AI296,0)</f>
        <v>0</v>
      </c>
      <c r="AK301" s="74">
        <f>IF(AK$114=$B294,AK296,0)</f>
        <v>437556</v>
      </c>
      <c r="AM301" s="74">
        <f>IF(AM$114=$B294,AM296,0)</f>
        <v>0</v>
      </c>
      <c r="AO301" s="74">
        <f>IF(AO$114=$B294,AO296,0)</f>
        <v>0</v>
      </c>
      <c r="AQ301" s="74">
        <f>IF(AQ$114=$B294,AQ296,0)</f>
        <v>0</v>
      </c>
      <c r="AS301" s="74">
        <f>IF(AS$114=$B294,AS296,0)</f>
        <v>0</v>
      </c>
      <c r="AU301" s="74">
        <f>IF(AU$114=$B294,AU296,0)</f>
        <v>0</v>
      </c>
      <c r="AW301" s="74">
        <f>IF(AW$114=$B294,AW296,0)</f>
        <v>0</v>
      </c>
      <c r="AY301" s="74">
        <f>IF(AY$114=$B294,AY296,0)</f>
        <v>0</v>
      </c>
      <c r="BA301" s="74">
        <f>IF(BA$114=$B294,BA296,0)</f>
        <v>0</v>
      </c>
    </row>
    <row r="302" spans="1:61" ht="13.5" thickBot="1" x14ac:dyDescent="0.35">
      <c r="B302" s="85" t="str">
        <f>"Total Tax Depreciation  -  "&amp;B294</f>
        <v>Total Tax Depreciation  -  2017</v>
      </c>
      <c r="C302" s="72"/>
      <c r="D302" s="72"/>
      <c r="E302" s="126">
        <f>E300+E301</f>
        <v>22786</v>
      </c>
      <c r="F302" s="120"/>
      <c r="G302" s="126">
        <f>G300+G301</f>
        <v>92892</v>
      </c>
      <c r="I302" s="126">
        <f>I300+I301</f>
        <v>10300</v>
      </c>
      <c r="K302" s="126">
        <f>K300+K301</f>
        <v>19376</v>
      </c>
      <c r="L302" s="120"/>
      <c r="M302" s="126">
        <f>M300+M301</f>
        <v>665742</v>
      </c>
      <c r="N302" s="120"/>
      <c r="O302" s="126">
        <f>O300+O301</f>
        <v>445581</v>
      </c>
      <c r="P302" s="120"/>
      <c r="Q302" s="126">
        <f>Q300+Q301</f>
        <v>9587937</v>
      </c>
      <c r="R302" s="120"/>
      <c r="S302" s="126">
        <f>S300+S301</f>
        <v>253693</v>
      </c>
      <c r="T302" s="120"/>
      <c r="U302" s="126">
        <f>U300+U301</f>
        <v>110564</v>
      </c>
      <c r="V302" s="120"/>
      <c r="W302" s="126">
        <f>W300+W301</f>
        <v>54951</v>
      </c>
      <c r="X302" s="120"/>
      <c r="Y302" s="126">
        <f>Y300+Y301</f>
        <v>0</v>
      </c>
      <c r="Z302" s="120"/>
      <c r="AA302" s="126">
        <f>AA300+AA301</f>
        <v>85417</v>
      </c>
      <c r="AB302" s="120"/>
      <c r="AC302" s="126">
        <f>AC300+AC301</f>
        <v>78136</v>
      </c>
      <c r="AD302" s="120"/>
      <c r="AE302" s="126">
        <f>AE300+AE301</f>
        <v>3004568</v>
      </c>
      <c r="AF302" s="120"/>
      <c r="AG302" s="126">
        <f>AG300+AG301</f>
        <v>315912</v>
      </c>
      <c r="AI302" s="126">
        <f>AI300+AI301</f>
        <v>52012</v>
      </c>
      <c r="AK302" s="126">
        <f>AK300+AK301</f>
        <v>453964</v>
      </c>
      <c r="AM302" s="126">
        <f>AM300+AM301</f>
        <v>0</v>
      </c>
      <c r="AO302" s="126">
        <f>AO300+AO301</f>
        <v>0</v>
      </c>
      <c r="AQ302" s="126">
        <f>AQ300+AQ301</f>
        <v>0</v>
      </c>
      <c r="AS302" s="126">
        <f>AS300+AS301</f>
        <v>0</v>
      </c>
      <c r="AU302" s="126">
        <f>AU300+AU301</f>
        <v>0</v>
      </c>
      <c r="AW302" s="126">
        <f>AW300+AW301</f>
        <v>0</v>
      </c>
      <c r="AY302" s="126">
        <f>AY300+AY301</f>
        <v>0</v>
      </c>
      <c r="BA302" s="126">
        <f>BA300+BA301</f>
        <v>0</v>
      </c>
    </row>
    <row r="303" spans="1:61" ht="13.5" thickTop="1" x14ac:dyDescent="0.3"/>
    <row r="305" spans="2:53" x14ac:dyDescent="0.3">
      <c r="B305" s="119">
        <v>2018</v>
      </c>
      <c r="C305" s="72"/>
      <c r="D305" s="72"/>
      <c r="E305" s="127"/>
      <c r="F305" s="120"/>
      <c r="G305" s="127"/>
      <c r="I305" s="127"/>
      <c r="K305" s="120"/>
      <c r="L305" s="120"/>
      <c r="M305" s="120"/>
      <c r="N305" s="120"/>
      <c r="O305" s="120"/>
      <c r="P305" s="120"/>
      <c r="Q305" s="120"/>
      <c r="R305" s="120"/>
      <c r="S305" s="120"/>
      <c r="T305" s="120"/>
      <c r="U305" s="120"/>
      <c r="V305" s="120"/>
      <c r="W305" s="120"/>
      <c r="X305" s="120"/>
      <c r="Y305" s="120"/>
      <c r="Z305" s="120"/>
      <c r="AA305" s="120"/>
      <c r="AB305" s="120"/>
      <c r="AC305" s="120"/>
      <c r="AD305" s="120"/>
      <c r="AE305" s="120"/>
      <c r="AF305" s="120"/>
      <c r="AG305" s="120"/>
      <c r="AH305" s="120"/>
      <c r="AI305" s="120"/>
      <c r="AJ305" s="72"/>
      <c r="AK305" s="120"/>
      <c r="AM305" s="120"/>
      <c r="AO305" s="120"/>
      <c r="AQ305" s="120"/>
      <c r="AS305" s="120"/>
      <c r="AU305" s="120"/>
      <c r="AW305" s="120"/>
      <c r="AY305" s="120"/>
      <c r="BA305" s="120"/>
    </row>
    <row r="306" spans="2:53" x14ac:dyDescent="0.3">
      <c r="B306" s="85" t="s">
        <v>2408</v>
      </c>
      <c r="C306" s="72"/>
      <c r="D306" s="72"/>
      <c r="E306" s="120">
        <f>IF(E$114&lt;=$B305,E$24,0)</f>
        <v>510665.11</v>
      </c>
      <c r="F306" s="120"/>
      <c r="G306" s="120">
        <f>IF(G$114&lt;=$B305,G$24,0)</f>
        <v>2082311.7650000001</v>
      </c>
      <c r="I306" s="120">
        <f>IF(I$114&lt;=$B305,I$24,0)</f>
        <v>329777.47000000003</v>
      </c>
      <c r="K306" s="120">
        <f>IF(K$114&lt;=$B305,K$24,0)</f>
        <v>620501.30999999971</v>
      </c>
      <c r="L306" s="120"/>
      <c r="M306" s="120">
        <f>IF(M$114&lt;=$B305,M$24,0)</f>
        <v>14920259.805000002</v>
      </c>
      <c r="N306" s="120"/>
      <c r="O306" s="120">
        <f>IF(O$114&lt;=$B305,O$24,0)</f>
        <v>9988375.7000000011</v>
      </c>
      <c r="P306" s="120"/>
      <c r="Q306" s="120">
        <f>IF(Q$114&lt;=$B305,Q$24,0)</f>
        <v>214879808.19000003</v>
      </c>
      <c r="R306" s="120"/>
      <c r="S306" s="120">
        <f>IF(S$114&lt;=$B305,S$24,0)</f>
        <v>11373829.760000002</v>
      </c>
      <c r="T306" s="120"/>
      <c r="U306" s="120">
        <f>IF(U$114&lt;=$B305,U$24,0)</f>
        <v>4955799.3949999996</v>
      </c>
      <c r="V306" s="120"/>
      <c r="W306" s="120">
        <f>IF(W$114&lt;=$B305,W$24,0)</f>
        <v>2430372.75</v>
      </c>
      <c r="X306" s="120"/>
      <c r="Y306" s="120">
        <f>IF(Y$114&lt;=$B305,Y$24,0)</f>
        <v>1753974.9050000003</v>
      </c>
      <c r="Z306" s="120"/>
      <c r="AA306" s="120">
        <f>IF(AA$114&lt;=$B305,AA$24,0)</f>
        <v>3232441.9049999993</v>
      </c>
      <c r="AB306" s="120"/>
      <c r="AC306" s="120">
        <f>IF(AC$114&lt;=$B305,AC$24,0)</f>
        <v>2735390.790000001</v>
      </c>
      <c r="AD306" s="120"/>
      <c r="AE306" s="120">
        <f>IF(AE$114&lt;=$B305,AE$24,0)</f>
        <v>97282430.489999995</v>
      </c>
      <c r="AF306" s="120"/>
      <c r="AG306" s="120">
        <f>IF(AG$114&lt;=$B305,AG$24,0)</f>
        <v>9462688.1500000004</v>
      </c>
      <c r="AH306" s="120"/>
      <c r="AI306" s="120">
        <f>IF(AI$114&lt;=$B305,AI$24,0)</f>
        <v>1440963.16</v>
      </c>
      <c r="AJ306" s="72"/>
      <c r="AK306" s="120">
        <f>IF(AK$114&lt;=$B305,AK$24,0)</f>
        <v>875112.65</v>
      </c>
      <c r="AL306" s="80"/>
      <c r="AM306" s="120">
        <f>IF(AM$114&lt;=$B305,AM$24,0)</f>
        <v>310771.57999999984</v>
      </c>
      <c r="AN306" s="80"/>
      <c r="AO306" s="120">
        <f>IF(AO$114&lt;=$B305,AO$24,0)</f>
        <v>0</v>
      </c>
      <c r="AQ306" s="120">
        <f>IF(AQ$114&lt;=$B305,AQ$24,0)</f>
        <v>0</v>
      </c>
      <c r="AS306" s="120">
        <f>IF(AS$114&lt;=$B305,AS$24,0)</f>
        <v>0</v>
      </c>
      <c r="AU306" s="120">
        <f>IF(AU$114&lt;=$B305,AU$24,0)</f>
        <v>0</v>
      </c>
      <c r="AW306" s="120">
        <f>IF(AW$114&lt;=$B305,AW$24,0)</f>
        <v>0</v>
      </c>
      <c r="AY306" s="120">
        <f>IF(AY$114&lt;=$B305,AY$24,0)</f>
        <v>0</v>
      </c>
      <c r="BA306" s="120">
        <f>IF(BA$114&lt;=$B305,BA$24,0)</f>
        <v>0</v>
      </c>
    </row>
    <row r="307" spans="2:53" x14ac:dyDescent="0.3">
      <c r="B307" s="85" t="s">
        <v>2445</v>
      </c>
      <c r="C307" s="72"/>
      <c r="D307" s="72"/>
      <c r="E307" s="121">
        <f>ROUND(E306*E$12,0)</f>
        <v>0</v>
      </c>
      <c r="F307" s="120"/>
      <c r="G307" s="121">
        <f>ROUND(G306*G$12,0)</f>
        <v>0</v>
      </c>
      <c r="I307" s="121">
        <f>ROUND(I306*I$12,0)</f>
        <v>98933</v>
      </c>
      <c r="K307" s="121">
        <f>ROUND(K306*K$12,0)</f>
        <v>186150</v>
      </c>
      <c r="L307" s="120"/>
      <c r="M307" s="121">
        <f>ROUND(M306*M$12,0)</f>
        <v>0</v>
      </c>
      <c r="N307" s="120"/>
      <c r="O307" s="121">
        <f>ROUND(O306*O$12,0)</f>
        <v>0</v>
      </c>
      <c r="P307" s="120"/>
      <c r="Q307" s="121">
        <f>ROUND(Q306*Q$12,0)</f>
        <v>0</v>
      </c>
      <c r="R307" s="120"/>
      <c r="S307" s="121">
        <f>ROUND(S306*S$12,0)</f>
        <v>5686915</v>
      </c>
      <c r="T307" s="120"/>
      <c r="U307" s="121">
        <f>ROUND(U306*U$12,0)</f>
        <v>2477900</v>
      </c>
      <c r="V307" s="120"/>
      <c r="W307" s="121">
        <f>ROUND(W306*W$12,0)</f>
        <v>1215186</v>
      </c>
      <c r="X307" s="120"/>
      <c r="Y307" s="121">
        <f>ROUND(Y306*Y$12,0)</f>
        <v>1753975</v>
      </c>
      <c r="Z307" s="120"/>
      <c r="AA307" s="121">
        <f>ROUND(AA306*AA$12,0)</f>
        <v>1616221</v>
      </c>
      <c r="AB307" s="120"/>
      <c r="AC307" s="121">
        <f>ROUND(AC306*AC$12,0)</f>
        <v>1367695</v>
      </c>
      <c r="AD307" s="120"/>
      <c r="AE307" s="121">
        <f>ROUND(AE306*AE$12,0)</f>
        <v>48641215</v>
      </c>
      <c r="AF307" s="120"/>
      <c r="AG307" s="121">
        <f>ROUND(AG306*AG$12,0)</f>
        <v>4731344</v>
      </c>
      <c r="AH307" s="120"/>
      <c r="AI307" s="121">
        <f>ROUND(AI306*AI$12,0)</f>
        <v>720482</v>
      </c>
      <c r="AJ307" s="72"/>
      <c r="AK307" s="121">
        <f>ROUND(AK306*AK$12,0)</f>
        <v>437556</v>
      </c>
      <c r="AM307" s="121">
        <f>ROUND(AM306*AM$12,0)</f>
        <v>0</v>
      </c>
      <c r="AO307" s="121">
        <f>ROUND(AO306*AO$12,0)</f>
        <v>0</v>
      </c>
      <c r="AQ307" s="121">
        <f>ROUND(AQ306*AQ$12,0)</f>
        <v>0</v>
      </c>
      <c r="AS307" s="121">
        <f>ROUND(AS306*AS$12,0)</f>
        <v>0</v>
      </c>
      <c r="AU307" s="121">
        <f>ROUND(AU306*AU$12,0)</f>
        <v>0</v>
      </c>
      <c r="AW307" s="121">
        <f>ROUND(AW306*AW$12,0)</f>
        <v>0</v>
      </c>
      <c r="AY307" s="121">
        <f>ROUND(AY306*AY$12,0)</f>
        <v>0</v>
      </c>
      <c r="BA307" s="121">
        <f>ROUND(BA306*BA$12,0)</f>
        <v>0</v>
      </c>
    </row>
    <row r="308" spans="2:53" x14ac:dyDescent="0.3">
      <c r="B308" s="85" t="s">
        <v>2446</v>
      </c>
      <c r="C308" s="72"/>
      <c r="D308" s="72"/>
      <c r="E308" s="120">
        <f>E306-E307</f>
        <v>510665.11</v>
      </c>
      <c r="F308" s="120"/>
      <c r="G308" s="120">
        <f>G306-G307</f>
        <v>2082311.7650000001</v>
      </c>
      <c r="I308" s="120">
        <f>I306-I307</f>
        <v>230844.47000000003</v>
      </c>
      <c r="K308" s="120">
        <f>K306-K307</f>
        <v>434351.30999999971</v>
      </c>
      <c r="L308" s="120"/>
      <c r="M308" s="120">
        <f>M306-M307</f>
        <v>14920259.805000002</v>
      </c>
      <c r="N308" s="120"/>
      <c r="O308" s="120">
        <f>O306-O307</f>
        <v>9988375.7000000011</v>
      </c>
      <c r="P308" s="120"/>
      <c r="Q308" s="120">
        <f>Q306-Q307</f>
        <v>214879808.19000003</v>
      </c>
      <c r="R308" s="120"/>
      <c r="S308" s="120">
        <f>S306-S307</f>
        <v>5686914.7600000016</v>
      </c>
      <c r="T308" s="120"/>
      <c r="U308" s="120">
        <f>U306-U307</f>
        <v>2477899.3949999996</v>
      </c>
      <c r="V308" s="120"/>
      <c r="W308" s="120">
        <f>W306-W307</f>
        <v>1215186.75</v>
      </c>
      <c r="X308" s="120"/>
      <c r="Y308" s="120">
        <f>Y306-Y307</f>
        <v>-9.4999999739229679E-2</v>
      </c>
      <c r="Z308" s="120"/>
      <c r="AA308" s="120">
        <f>AA306-AA307</f>
        <v>1616220.9049999993</v>
      </c>
      <c r="AB308" s="120"/>
      <c r="AC308" s="120">
        <f>AC306-AC307</f>
        <v>1367695.790000001</v>
      </c>
      <c r="AD308" s="120"/>
      <c r="AE308" s="120">
        <f>AE306-AE307</f>
        <v>48641215.489999995</v>
      </c>
      <c r="AF308" s="120"/>
      <c r="AG308" s="120">
        <f>AG306-AG307</f>
        <v>4731344.1500000004</v>
      </c>
      <c r="AH308" s="120"/>
      <c r="AI308" s="120">
        <f>AI306-AI307</f>
        <v>720481.15999999992</v>
      </c>
      <c r="AJ308" s="72"/>
      <c r="AK308" s="120">
        <f>AK306-AK307</f>
        <v>437556.65</v>
      </c>
      <c r="AM308" s="120">
        <f>AM306-AM307</f>
        <v>310771.57999999984</v>
      </c>
      <c r="AO308" s="120">
        <f>AO306-AO307</f>
        <v>0</v>
      </c>
      <c r="AQ308" s="120">
        <f>AQ306-AQ307</f>
        <v>0</v>
      </c>
      <c r="AS308" s="120">
        <f>AS306-AS307</f>
        <v>0</v>
      </c>
      <c r="AU308" s="120">
        <f>AU306-AU307</f>
        <v>0</v>
      </c>
      <c r="AW308" s="120">
        <f>AW306-AW307</f>
        <v>0</v>
      </c>
      <c r="AY308" s="120">
        <f>AY306-AY307</f>
        <v>0</v>
      </c>
      <c r="BA308" s="120">
        <f>BA306-BA307</f>
        <v>0</v>
      </c>
    </row>
    <row r="309" spans="2:53" x14ac:dyDescent="0.3">
      <c r="B309" s="122" t="s">
        <v>2447</v>
      </c>
      <c r="C309" s="109"/>
      <c r="D309" s="109"/>
      <c r="E309" s="123">
        <f>IF($B305-E$8&lt;0,0,LOOKUP($B305-(E$8-1),$C$396:$C$417,$E$396:$E$417))</f>
        <v>4.4609999999999997E-2</v>
      </c>
      <c r="F309" s="109"/>
      <c r="G309" s="123">
        <f>IF($B305-G$8&lt;0,0,LOOKUP($B305-(G$8-1),$C$396:$C$417,$E$396:$E$417))</f>
        <v>4.462E-2</v>
      </c>
      <c r="H309" s="124"/>
      <c r="I309" s="123">
        <f>IF($B305-I$8&lt;0,0,LOOKUP($B305-(I$8-1),$C$396:$C$417,$E$396:$E$417))</f>
        <v>4.4609999999999997E-2</v>
      </c>
      <c r="J309" s="124"/>
      <c r="K309" s="123">
        <f>IF($B305-K$8&lt;0,0,LOOKUP($B305-(K$8-1),$C$396:$C$417,$E$396:$E$417))</f>
        <v>4.462E-2</v>
      </c>
      <c r="L309" s="124"/>
      <c r="M309" s="123">
        <f>IF($B305-M$8&lt;0,0,LOOKUP($B305-(M$8-1),$C$396:$C$417,$E$396:$E$417))</f>
        <v>4.4609999999999997E-2</v>
      </c>
      <c r="N309" s="109"/>
      <c r="O309" s="123">
        <f>IF($B305-O$8&lt;0,0,LOOKUP($B305-(O$8-1),$C$396:$C$417,$E$396:$E$417))</f>
        <v>4.462E-2</v>
      </c>
      <c r="P309" s="124"/>
      <c r="Q309" s="123">
        <f>IF($B305-Q$8&lt;0,0,LOOKUP($B305-(Q$8-1),$C$396:$C$417,$E$396:$E$417))</f>
        <v>4.4609999999999997E-2</v>
      </c>
      <c r="R309" s="124"/>
      <c r="S309" s="123">
        <f>IF($B305-S$8&lt;0,0,LOOKUP($B305-(S$8-1),$C$396:$C$417,$E$396:$E$417))</f>
        <v>4.462E-2</v>
      </c>
      <c r="T309" s="124"/>
      <c r="U309" s="123">
        <f>IF($B305-U$8&lt;0,0,LOOKUP($B305-(U$8-1),$C$396:$C$417,$E$396:$E$417))</f>
        <v>4.4609999999999997E-2</v>
      </c>
      <c r="V309" s="124"/>
      <c r="W309" s="123">
        <f>IF($B305-W$8&lt;0,0,LOOKUP($B305-(W$8-1),$C$396:$C$417,$E$396:$E$417))</f>
        <v>4.462E-2</v>
      </c>
      <c r="X309" s="109"/>
      <c r="Y309" s="123">
        <f>IF($B305-Y$8&lt;0,0,LOOKUP($B305-(Y$8-1),$C$396:$C$417,$E$396:$E$417))</f>
        <v>4.5220000000000003E-2</v>
      </c>
      <c r="Z309" s="124"/>
      <c r="AA309" s="123">
        <f>IF($B305-AA$8&lt;0,0,LOOKUP($B305-(AA$8-1),$C$396:$C$417,$E$396:$E$417))</f>
        <v>4.888E-2</v>
      </c>
      <c r="AB309" s="124"/>
      <c r="AC309" s="123">
        <f>IF($B305-AC$8&lt;0,0,LOOKUP($B305-(AC$8-1),$C$396:$C$417,$E$396:$E$417))</f>
        <v>5.2850000000000001E-2</v>
      </c>
      <c r="AD309" s="124"/>
      <c r="AE309" s="123">
        <f>IF($B305-AE$8&lt;0,0,LOOKUP($B305-(AE$8-1),$C$396:$C$417,$E$396:$E$417))</f>
        <v>5.713E-2</v>
      </c>
      <c r="AF309" s="124"/>
      <c r="AG309" s="123">
        <f>IF($B305-AG$8&lt;0,0,LOOKUP($B305-(AG$8-1),$C$396:$C$417,$E$396:$E$417))</f>
        <v>6.1769999999999999E-2</v>
      </c>
      <c r="AH309" s="124"/>
      <c r="AI309" s="123">
        <f>IF($B305-AI$8&lt;0,0,LOOKUP($B305-(AI$8-1),$C$396:$C$417,$E$396:$E$417))</f>
        <v>6.6769999999999996E-2</v>
      </c>
      <c r="AJ309" s="124"/>
      <c r="AK309" s="123">
        <f>IF($B305-AK$8&lt;0,0,LOOKUP($B305-(AK$8-1),$C$396:$C$417,$E$396:$E$417))</f>
        <v>7.2190000000000004E-2</v>
      </c>
      <c r="AM309" s="123">
        <f>IF($B305-AM$8&lt;0,0,LOOKUP($B305-(AM$8-1),$C$396:$C$417,$E$396:$E$417))</f>
        <v>3.7499999999999999E-2</v>
      </c>
      <c r="AO309" s="123">
        <f>IF($B305-AO$8&lt;0,0,LOOKUP($B305-(AO$8-1),$C$396:$C$417,$E$396:$E$417))</f>
        <v>0</v>
      </c>
      <c r="AQ309" s="123">
        <f>IF($B305-AQ$8&lt;0,0,LOOKUP($B305-(AQ$8-1),$C$396:$C$417,$E$396:$E$417))</f>
        <v>0</v>
      </c>
      <c r="AS309" s="123">
        <f>IF($B305-AS$8&lt;0,0,LOOKUP($B305-(AS$8-1),$C$396:$C$417,$E$396:$E$417))</f>
        <v>0</v>
      </c>
      <c r="AU309" s="123">
        <f>IF($B305-AU$8&lt;0,0,LOOKUP($B305-(AU$8-1),$C$396:$C$417,$E$396:$E$417))</f>
        <v>0</v>
      </c>
      <c r="AW309" s="123">
        <f>IF($B305-AW$8&lt;0,0,LOOKUP($B305-(AW$8-1),$C$396:$C$417,$E$396:$E$417))</f>
        <v>0</v>
      </c>
      <c r="AY309" s="123">
        <f>IF($B305-AY$8&lt;0,0,LOOKUP($B305-(AY$8-1),$C$396:$C$417,$E$396:$E$417))</f>
        <v>0</v>
      </c>
      <c r="BA309" s="123">
        <f>IF($B305-BA$8&lt;0,0,LOOKUP($B305-(BA$8-1),$C$396:$C$417,$E$396:$E$417))</f>
        <v>0</v>
      </c>
    </row>
    <row r="310" spans="2:53" x14ac:dyDescent="0.3">
      <c r="B310" s="72"/>
      <c r="C310" s="72"/>
      <c r="D310" s="72"/>
      <c r="E310" s="125"/>
      <c r="F310" s="120"/>
      <c r="G310" s="125"/>
      <c r="I310" s="125"/>
      <c r="K310" s="125"/>
      <c r="L310" s="120"/>
      <c r="M310" s="125"/>
      <c r="N310" s="120"/>
      <c r="O310" s="125"/>
      <c r="P310" s="120"/>
      <c r="Q310" s="125"/>
      <c r="R310" s="120"/>
      <c r="S310" s="125"/>
      <c r="T310" s="120"/>
      <c r="U310" s="125"/>
      <c r="V310" s="120"/>
      <c r="W310" s="125"/>
      <c r="X310" s="120"/>
      <c r="Y310" s="125"/>
      <c r="Z310" s="120"/>
      <c r="AA310" s="125"/>
      <c r="AB310" s="120"/>
      <c r="AC310" s="125"/>
      <c r="AD310" s="120"/>
      <c r="AE310" s="125"/>
      <c r="AF310" s="120"/>
      <c r="AG310" s="125"/>
      <c r="AI310" s="125"/>
      <c r="AK310" s="125"/>
      <c r="AM310" s="125"/>
      <c r="AO310" s="125"/>
      <c r="AQ310" s="125"/>
      <c r="AS310" s="125"/>
      <c r="AU310" s="125"/>
      <c r="AW310" s="125"/>
      <c r="AY310" s="125"/>
      <c r="BA310" s="125"/>
    </row>
    <row r="311" spans="2:53" x14ac:dyDescent="0.3">
      <c r="B311" s="85" t="s">
        <v>2448</v>
      </c>
      <c r="C311" s="72"/>
      <c r="D311" s="72"/>
      <c r="E311" s="120">
        <f>ROUND((E306-E307)*E309,0)</f>
        <v>22781</v>
      </c>
      <c r="F311" s="120"/>
      <c r="G311" s="120">
        <f>ROUND((G306-G307)*G309,0)</f>
        <v>92913</v>
      </c>
      <c r="I311" s="120">
        <f>ROUND((I306-I307)*I309,0)</f>
        <v>10298</v>
      </c>
      <c r="K311" s="120">
        <f>ROUND((K306-K307)*K309,0)</f>
        <v>19381</v>
      </c>
      <c r="L311" s="120"/>
      <c r="M311" s="120">
        <f>ROUND((M306-M307)*M309,0)</f>
        <v>665593</v>
      </c>
      <c r="N311" s="120"/>
      <c r="O311" s="120">
        <f>ROUND((O306-O307)*O309,0)</f>
        <v>445681</v>
      </c>
      <c r="P311" s="120"/>
      <c r="Q311" s="120">
        <f>ROUND((Q306-Q307)*Q309,0)</f>
        <v>9585788</v>
      </c>
      <c r="R311" s="120"/>
      <c r="S311" s="120">
        <f>ROUND((S306-S307)*S309,0)</f>
        <v>253750</v>
      </c>
      <c r="T311" s="120"/>
      <c r="U311" s="120">
        <f>ROUND((U306-U307)*U309,0)</f>
        <v>110539</v>
      </c>
      <c r="V311" s="120"/>
      <c r="W311" s="120">
        <f>ROUND((W306-W307)*W309,0)</f>
        <v>54222</v>
      </c>
      <c r="X311" s="120"/>
      <c r="Y311" s="120">
        <f>ROUND((Y306-Y307)*Y309,0)</f>
        <v>0</v>
      </c>
      <c r="Z311" s="120"/>
      <c r="AA311" s="120">
        <f>ROUND((AA306-AA307)*AA309,0)</f>
        <v>79001</v>
      </c>
      <c r="AB311" s="120"/>
      <c r="AC311" s="120">
        <f>ROUND((AC306-AC307)*AC309,0)</f>
        <v>72283</v>
      </c>
      <c r="AD311" s="120"/>
      <c r="AE311" s="120">
        <f>ROUND((AE306-AE307)*AE309,0)</f>
        <v>2778873</v>
      </c>
      <c r="AF311" s="120"/>
      <c r="AG311" s="120">
        <f>ROUND((AG306-AG307)*AG309,0)</f>
        <v>292255</v>
      </c>
      <c r="AI311" s="120">
        <f>ROUND((AI306-AI307)*AI309,0)</f>
        <v>48107</v>
      </c>
      <c r="AK311" s="120">
        <f>ROUND((AK306-AK307)*AK309,0)</f>
        <v>31587</v>
      </c>
      <c r="AM311" s="120">
        <f>ROUND((AM306-AM307)*AM309,0)</f>
        <v>11654</v>
      </c>
      <c r="AO311" s="120">
        <f>ROUND((AO306-AO307)*AO309,0)</f>
        <v>0</v>
      </c>
      <c r="AQ311" s="120">
        <f>ROUND((AQ306-AQ307)*AQ309,0)</f>
        <v>0</v>
      </c>
      <c r="AS311" s="120">
        <f>ROUND((AS306-AS307)*AS309,0)</f>
        <v>0</v>
      </c>
      <c r="AU311" s="120">
        <f>ROUND((AU306-AU307)*AU309,0)</f>
        <v>0</v>
      </c>
      <c r="AW311" s="120">
        <f>ROUND((AW306-AW307)*AW309,0)</f>
        <v>0</v>
      </c>
      <c r="AY311" s="120">
        <f>ROUND((AY306-AY307)*AY309,0)</f>
        <v>0</v>
      </c>
      <c r="BA311" s="120">
        <f>ROUND((BA306-BA307)*BA309,0)</f>
        <v>0</v>
      </c>
    </row>
    <row r="312" spans="2:53" x14ac:dyDescent="0.3">
      <c r="B312" s="85" t="s">
        <v>2449</v>
      </c>
      <c r="C312" s="72"/>
      <c r="D312" s="72"/>
      <c r="E312" s="74">
        <f>IF(E$114=$B305,E307,0)</f>
        <v>0</v>
      </c>
      <c r="F312" s="120"/>
      <c r="G312" s="74">
        <f>IF(G$114=$B305,G307,0)</f>
        <v>0</v>
      </c>
      <c r="I312" s="74">
        <f>IF(I$114=$B305,I307,0)</f>
        <v>0</v>
      </c>
      <c r="K312" s="74">
        <f>IF(K$114=$B305,K307,0)</f>
        <v>0</v>
      </c>
      <c r="L312" s="120"/>
      <c r="M312" s="74">
        <f>IF(M$114=$B305,M307,0)</f>
        <v>0</v>
      </c>
      <c r="N312" s="120"/>
      <c r="O312" s="74">
        <f>IF(O$114=$B305,O307,0)</f>
        <v>0</v>
      </c>
      <c r="P312" s="120"/>
      <c r="Q312" s="74">
        <f>IF(Q$114=$B305,Q307,0)</f>
        <v>0</v>
      </c>
      <c r="R312" s="120"/>
      <c r="S312" s="74">
        <f>IF(S$114=$B305,S307,0)</f>
        <v>0</v>
      </c>
      <c r="T312" s="120"/>
      <c r="U312" s="74">
        <f>IF(U$114=$B305,U307,0)</f>
        <v>0</v>
      </c>
      <c r="V312" s="120"/>
      <c r="W312" s="74">
        <f>IF(W$114=$B305,W307,0)</f>
        <v>0</v>
      </c>
      <c r="X312" s="120"/>
      <c r="Y312" s="74">
        <f>IF(Y$114=$B305,Y307,0)</f>
        <v>0</v>
      </c>
      <c r="Z312" s="120"/>
      <c r="AA312" s="74">
        <f>IF(AA$114=$B305,AA307,0)</f>
        <v>0</v>
      </c>
      <c r="AB312" s="120"/>
      <c r="AC312" s="74">
        <f>IF(AC$114=$B305,AC307,0)</f>
        <v>0</v>
      </c>
      <c r="AD312" s="120"/>
      <c r="AE312" s="74">
        <f>IF(AE$114=$B305,AE307,0)</f>
        <v>0</v>
      </c>
      <c r="AF312" s="120"/>
      <c r="AG312" s="74">
        <f>IF(AG$114=$B305,AG307,0)</f>
        <v>0</v>
      </c>
      <c r="AI312" s="74">
        <f>IF(AI$114=$B305,AI307,0)</f>
        <v>0</v>
      </c>
      <c r="AK312" s="74">
        <f>IF(AK$114=$B305,AK307,0)</f>
        <v>0</v>
      </c>
      <c r="AM312" s="74">
        <f>IF(AM$114=$B305,AM307,0)</f>
        <v>0</v>
      </c>
      <c r="AO312" s="74">
        <f>IF(AO$114=$B305,AO307,0)</f>
        <v>0</v>
      </c>
      <c r="AQ312" s="74">
        <f>IF(AQ$114=$B305,AQ307,0)</f>
        <v>0</v>
      </c>
      <c r="AS312" s="74">
        <f>IF(AS$114=$B305,AS307,0)</f>
        <v>0</v>
      </c>
      <c r="AU312" s="74">
        <f>IF(AU$114=$B305,AU307,0)</f>
        <v>0</v>
      </c>
      <c r="AW312" s="74">
        <f>IF(AW$114=$B305,AW307,0)</f>
        <v>0</v>
      </c>
      <c r="AY312" s="74">
        <f>IF(AY$114=$B305,AY307,0)</f>
        <v>0</v>
      </c>
      <c r="BA312" s="74">
        <f>IF(BA$114=$B305,BA307,0)</f>
        <v>0</v>
      </c>
    </row>
    <row r="313" spans="2:53" ht="13.5" thickBot="1" x14ac:dyDescent="0.35">
      <c r="B313" s="85" t="str">
        <f>"Total Tax Depreciation  -  "&amp;B305</f>
        <v>Total Tax Depreciation  -  2018</v>
      </c>
      <c r="C313" s="72"/>
      <c r="D313" s="72"/>
      <c r="E313" s="126">
        <f>E311+E312</f>
        <v>22781</v>
      </c>
      <c r="F313" s="120"/>
      <c r="G313" s="126">
        <f>G311+G312</f>
        <v>92913</v>
      </c>
      <c r="I313" s="126">
        <f>I311+I312</f>
        <v>10298</v>
      </c>
      <c r="K313" s="126">
        <f>K311+K312</f>
        <v>19381</v>
      </c>
      <c r="L313" s="120"/>
      <c r="M313" s="126">
        <f>M311+M312</f>
        <v>665593</v>
      </c>
      <c r="N313" s="120"/>
      <c r="O313" s="126">
        <f>O311+O312</f>
        <v>445681</v>
      </c>
      <c r="P313" s="120"/>
      <c r="Q313" s="126">
        <f>Q311+Q312</f>
        <v>9585788</v>
      </c>
      <c r="R313" s="120"/>
      <c r="S313" s="126">
        <f>S311+S312</f>
        <v>253750</v>
      </c>
      <c r="T313" s="120"/>
      <c r="U313" s="126">
        <f>U311+U312</f>
        <v>110539</v>
      </c>
      <c r="V313" s="120"/>
      <c r="W313" s="126">
        <f>W311+W312</f>
        <v>54222</v>
      </c>
      <c r="X313" s="120"/>
      <c r="Y313" s="126">
        <f>Y311+Y312</f>
        <v>0</v>
      </c>
      <c r="Z313" s="120"/>
      <c r="AA313" s="126">
        <f>AA311+AA312</f>
        <v>79001</v>
      </c>
      <c r="AB313" s="120"/>
      <c r="AC313" s="126">
        <f>AC311+AC312</f>
        <v>72283</v>
      </c>
      <c r="AD313" s="120"/>
      <c r="AE313" s="126">
        <f>AE311+AE312</f>
        <v>2778873</v>
      </c>
      <c r="AF313" s="120"/>
      <c r="AG313" s="126">
        <f>AG311+AG312</f>
        <v>292255</v>
      </c>
      <c r="AI313" s="126">
        <f>AI311+AI312</f>
        <v>48107</v>
      </c>
      <c r="AK313" s="126">
        <f>AK311+AK312</f>
        <v>31587</v>
      </c>
      <c r="AM313" s="126">
        <f>AM311+AM312</f>
        <v>11654</v>
      </c>
      <c r="AO313" s="126">
        <f>AO311+AO312</f>
        <v>0</v>
      </c>
      <c r="AQ313" s="126">
        <f>AQ311+AQ312</f>
        <v>0</v>
      </c>
      <c r="AS313" s="126">
        <f>AS311+AS312</f>
        <v>0</v>
      </c>
      <c r="AU313" s="126">
        <f>AU311+AU312</f>
        <v>0</v>
      </c>
      <c r="AW313" s="126">
        <f>AW311+AW312</f>
        <v>0</v>
      </c>
      <c r="AY313" s="126">
        <f>AY311+AY312</f>
        <v>0</v>
      </c>
      <c r="BA313" s="126">
        <f>BA311+BA312</f>
        <v>0</v>
      </c>
    </row>
    <row r="314" spans="2:53" ht="13.5" thickTop="1" x14ac:dyDescent="0.3"/>
    <row r="316" spans="2:53" x14ac:dyDescent="0.3">
      <c r="B316" s="119">
        <v>2019</v>
      </c>
      <c r="C316" s="72"/>
      <c r="D316" s="72"/>
      <c r="E316" s="127"/>
      <c r="F316" s="120"/>
      <c r="G316" s="127"/>
      <c r="I316" s="127"/>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20"/>
      <c r="AH316" s="120"/>
      <c r="AI316" s="120"/>
      <c r="AJ316" s="72"/>
      <c r="AK316" s="120"/>
      <c r="AM316" s="120"/>
      <c r="AO316" s="120"/>
      <c r="AQ316" s="120"/>
      <c r="AS316" s="120"/>
      <c r="AU316" s="120"/>
      <c r="AW316" s="120"/>
      <c r="AY316" s="120"/>
      <c r="BA316" s="120"/>
    </row>
    <row r="317" spans="2:53" x14ac:dyDescent="0.3">
      <c r="B317" s="85" t="s">
        <v>2408</v>
      </c>
      <c r="C317" s="72"/>
      <c r="D317" s="72"/>
      <c r="E317" s="120">
        <f>IF(E$114&lt;=$B316,E$24,0)</f>
        <v>510665.11</v>
      </c>
      <c r="F317" s="120"/>
      <c r="G317" s="120">
        <f>IF(G$114&lt;=$B316,G$24,0)</f>
        <v>2082311.7650000001</v>
      </c>
      <c r="I317" s="120">
        <f>IF(I$114&lt;=$B316,I$24,0)</f>
        <v>329777.47000000003</v>
      </c>
      <c r="K317" s="120">
        <f>IF(K$114&lt;=$B316,K$24,0)</f>
        <v>620501.30999999971</v>
      </c>
      <c r="L317" s="120"/>
      <c r="M317" s="120">
        <f>IF(M$114&lt;=$B316,M$24,0)</f>
        <v>14920259.805000002</v>
      </c>
      <c r="N317" s="120"/>
      <c r="O317" s="120">
        <f>IF(O$114&lt;=$B316,O$24,0)</f>
        <v>9988375.7000000011</v>
      </c>
      <c r="P317" s="120"/>
      <c r="Q317" s="120">
        <f>IF(Q$114&lt;=$B316,Q$24,0)</f>
        <v>214879808.19000003</v>
      </c>
      <c r="R317" s="120"/>
      <c r="S317" s="120">
        <f>IF(S$114&lt;=$B316,S$24,0)</f>
        <v>11373829.760000002</v>
      </c>
      <c r="T317" s="120"/>
      <c r="U317" s="120">
        <f>IF(U$114&lt;=$B316,U$24,0)</f>
        <v>4955799.3949999996</v>
      </c>
      <c r="V317" s="120"/>
      <c r="W317" s="120">
        <f>IF(W$114&lt;=$B316,W$24,0)</f>
        <v>2430372.75</v>
      </c>
      <c r="X317" s="120"/>
      <c r="Y317" s="120">
        <f>IF(Y$114&lt;=$B316,Y$24,0)</f>
        <v>1753974.9050000003</v>
      </c>
      <c r="Z317" s="120"/>
      <c r="AA317" s="120">
        <f>IF(AA$114&lt;=$B316,AA$24,0)</f>
        <v>3232441.9049999993</v>
      </c>
      <c r="AB317" s="120"/>
      <c r="AC317" s="120">
        <f>IF(AC$114&lt;=$B316,AC$24,0)</f>
        <v>2735390.790000001</v>
      </c>
      <c r="AD317" s="120"/>
      <c r="AE317" s="120">
        <f>IF(AE$114&lt;=$B316,AE$24,0)</f>
        <v>97282430.489999995</v>
      </c>
      <c r="AF317" s="120"/>
      <c r="AG317" s="120">
        <f>IF(AG$114&lt;=$B316,AG$24,0)</f>
        <v>9462688.1500000004</v>
      </c>
      <c r="AH317" s="120"/>
      <c r="AI317" s="120">
        <f>IF(AI$114&lt;=$B316,AI$24,0)</f>
        <v>1440963.16</v>
      </c>
      <c r="AJ317" s="72"/>
      <c r="AK317" s="120">
        <f>IF(AK$114&lt;=$B316,AK$24,0)</f>
        <v>875112.65</v>
      </c>
      <c r="AL317" s="80"/>
      <c r="AM317" s="120">
        <f>IF(AM$114&lt;=$B316,AM$24,0)</f>
        <v>310771.57999999984</v>
      </c>
      <c r="AN317" s="80"/>
      <c r="AO317" s="120">
        <f>IF(AO$114&lt;=$B316,AO$24,0)</f>
        <v>13845478.209999999</v>
      </c>
      <c r="AQ317" s="120">
        <f>IF(AQ$114&lt;=$B316,AQ$24,0)</f>
        <v>0</v>
      </c>
      <c r="AS317" s="120">
        <f>IF(AS$114&lt;=$B316,AS$24,0)</f>
        <v>0</v>
      </c>
      <c r="AU317" s="120">
        <f>IF(AU$114&lt;=$B316,AU$24,0)</f>
        <v>0</v>
      </c>
      <c r="AW317" s="120">
        <f>IF(AW$114&lt;=$B316,AW$24,0)</f>
        <v>0</v>
      </c>
      <c r="AY317" s="120">
        <f>IF(AY$114&lt;=$B316,AY$24,0)</f>
        <v>0</v>
      </c>
      <c r="BA317" s="120">
        <f>IF(BA$114&lt;=$B316,BA$24,0)</f>
        <v>0</v>
      </c>
    </row>
    <row r="318" spans="2:53" x14ac:dyDescent="0.3">
      <c r="B318" s="85" t="s">
        <v>2445</v>
      </c>
      <c r="C318" s="72"/>
      <c r="D318" s="72"/>
      <c r="E318" s="121">
        <f>ROUND(E317*E$12,0)</f>
        <v>0</v>
      </c>
      <c r="F318" s="120"/>
      <c r="G318" s="121">
        <f>ROUND(G317*G$12,0)</f>
        <v>0</v>
      </c>
      <c r="I318" s="121">
        <f>ROUND(I317*I$12,0)</f>
        <v>98933</v>
      </c>
      <c r="K318" s="121">
        <f>ROUND(K317*K$12,0)</f>
        <v>186150</v>
      </c>
      <c r="L318" s="120"/>
      <c r="M318" s="121">
        <f>ROUND(M317*M$12,0)</f>
        <v>0</v>
      </c>
      <c r="N318" s="120"/>
      <c r="O318" s="121">
        <f>ROUND(O317*O$12,0)</f>
        <v>0</v>
      </c>
      <c r="P318" s="120"/>
      <c r="Q318" s="121">
        <f>ROUND(Q317*Q$12,0)</f>
        <v>0</v>
      </c>
      <c r="R318" s="120"/>
      <c r="S318" s="121">
        <f>ROUND(S317*S$12,0)</f>
        <v>5686915</v>
      </c>
      <c r="T318" s="120"/>
      <c r="U318" s="121">
        <f>ROUND(U317*U$12,0)</f>
        <v>2477900</v>
      </c>
      <c r="V318" s="120"/>
      <c r="W318" s="121">
        <f>ROUND(W317*W$12,0)</f>
        <v>1215186</v>
      </c>
      <c r="X318" s="120"/>
      <c r="Y318" s="121">
        <f>ROUND(Y317*Y$12,0)</f>
        <v>1753975</v>
      </c>
      <c r="Z318" s="120"/>
      <c r="AA318" s="121">
        <f>ROUND(AA317*AA$12,0)</f>
        <v>1616221</v>
      </c>
      <c r="AB318" s="120"/>
      <c r="AC318" s="121">
        <f>ROUND(AC317*AC$12,0)</f>
        <v>1367695</v>
      </c>
      <c r="AD318" s="120"/>
      <c r="AE318" s="121">
        <f>ROUND(AE317*AE$12,0)</f>
        <v>48641215</v>
      </c>
      <c r="AF318" s="120"/>
      <c r="AG318" s="121">
        <f>ROUND(AG317*AG$12,0)</f>
        <v>4731344</v>
      </c>
      <c r="AH318" s="120"/>
      <c r="AI318" s="121">
        <f>ROUND(AI317*AI$12,0)</f>
        <v>720482</v>
      </c>
      <c r="AJ318" s="72"/>
      <c r="AK318" s="121">
        <f>ROUND(AK317*AK$12,0)</f>
        <v>437556</v>
      </c>
      <c r="AM318" s="121">
        <f>ROUND(AM317*AM$12,0)</f>
        <v>0</v>
      </c>
      <c r="AO318" s="121">
        <f>ROUND(AO317*AO$12,0)</f>
        <v>5538191</v>
      </c>
      <c r="AQ318" s="121">
        <f>ROUND(AQ317*AQ$12,0)</f>
        <v>0</v>
      </c>
      <c r="AS318" s="121">
        <f>ROUND(AS317*AS$12,0)</f>
        <v>0</v>
      </c>
      <c r="AU318" s="121">
        <f>ROUND(AU317*AU$12,0)</f>
        <v>0</v>
      </c>
      <c r="AW318" s="121">
        <f>ROUND(AW317*AW$12,0)</f>
        <v>0</v>
      </c>
      <c r="AY318" s="121">
        <f>ROUND(AY317*AY$12,0)</f>
        <v>0</v>
      </c>
      <c r="BA318" s="121">
        <f>ROUND(BA317*BA$12,0)</f>
        <v>0</v>
      </c>
    </row>
    <row r="319" spans="2:53" x14ac:dyDescent="0.3">
      <c r="B319" s="85" t="s">
        <v>2446</v>
      </c>
      <c r="C319" s="72"/>
      <c r="D319" s="72"/>
      <c r="E319" s="120">
        <f>E317-E318</f>
        <v>510665.11</v>
      </c>
      <c r="F319" s="120"/>
      <c r="G319" s="120">
        <f>G317-G318</f>
        <v>2082311.7650000001</v>
      </c>
      <c r="I319" s="120">
        <f>I317-I318</f>
        <v>230844.47000000003</v>
      </c>
      <c r="K319" s="120">
        <f>K317-K318</f>
        <v>434351.30999999971</v>
      </c>
      <c r="L319" s="120"/>
      <c r="M319" s="120">
        <f>M317-M318</f>
        <v>14920259.805000002</v>
      </c>
      <c r="N319" s="120"/>
      <c r="O319" s="120">
        <f>O317-O318</f>
        <v>9988375.7000000011</v>
      </c>
      <c r="P319" s="120"/>
      <c r="Q319" s="120">
        <f>Q317-Q318</f>
        <v>214879808.19000003</v>
      </c>
      <c r="R319" s="120"/>
      <c r="S319" s="120">
        <f>S317-S318</f>
        <v>5686914.7600000016</v>
      </c>
      <c r="T319" s="120"/>
      <c r="U319" s="120">
        <f>U317-U318</f>
        <v>2477899.3949999996</v>
      </c>
      <c r="V319" s="120"/>
      <c r="W319" s="120">
        <f>W317-W318</f>
        <v>1215186.75</v>
      </c>
      <c r="X319" s="120"/>
      <c r="Y319" s="120">
        <f>Y317-Y318</f>
        <v>-9.4999999739229679E-2</v>
      </c>
      <c r="Z319" s="120"/>
      <c r="AA319" s="120">
        <f>AA317-AA318</f>
        <v>1616220.9049999993</v>
      </c>
      <c r="AB319" s="120"/>
      <c r="AC319" s="120">
        <f>AC317-AC318</f>
        <v>1367695.790000001</v>
      </c>
      <c r="AD319" s="120"/>
      <c r="AE319" s="120">
        <f>AE317-AE318</f>
        <v>48641215.489999995</v>
      </c>
      <c r="AF319" s="120"/>
      <c r="AG319" s="120">
        <f>AG317-AG318</f>
        <v>4731344.1500000004</v>
      </c>
      <c r="AH319" s="120"/>
      <c r="AI319" s="120">
        <f>AI317-AI318</f>
        <v>720481.15999999992</v>
      </c>
      <c r="AJ319" s="72"/>
      <c r="AK319" s="120">
        <f>AK317-AK318</f>
        <v>437556.65</v>
      </c>
      <c r="AM319" s="120">
        <f>AM317-AM318</f>
        <v>310771.57999999984</v>
      </c>
      <c r="AO319" s="120">
        <f>AO317-AO318</f>
        <v>8307287.209999999</v>
      </c>
      <c r="AQ319" s="120">
        <f>AQ317-AQ318</f>
        <v>0</v>
      </c>
      <c r="AS319" s="120">
        <f>AS317-AS318</f>
        <v>0</v>
      </c>
      <c r="AU319" s="120">
        <f>AU317-AU318</f>
        <v>0</v>
      </c>
      <c r="AW319" s="120">
        <f>AW317-AW318</f>
        <v>0</v>
      </c>
      <c r="AY319" s="120">
        <f>AY317-AY318</f>
        <v>0</v>
      </c>
      <c r="BA319" s="120">
        <f>BA317-BA318</f>
        <v>0</v>
      </c>
    </row>
    <row r="320" spans="2:53" x14ac:dyDescent="0.3">
      <c r="B320" s="122" t="s">
        <v>2447</v>
      </c>
      <c r="C320" s="109"/>
      <c r="D320" s="109"/>
      <c r="E320" s="123">
        <f>IF($B316-E$8&lt;0,0,LOOKUP($B316-(E$8-1),$C$396:$C$417,$E$396:$E$417))</f>
        <v>4.462E-2</v>
      </c>
      <c r="F320" s="109"/>
      <c r="G320" s="123">
        <f>IF($B316-G$8&lt;0,0,LOOKUP($B316-(G$8-1),$C$396:$C$417,$E$396:$E$417))</f>
        <v>4.4609999999999997E-2</v>
      </c>
      <c r="H320" s="124"/>
      <c r="I320" s="123">
        <f>IF($B316-I$8&lt;0,0,LOOKUP($B316-(I$8-1),$C$396:$C$417,$E$396:$E$417))</f>
        <v>4.462E-2</v>
      </c>
      <c r="J320" s="124"/>
      <c r="K320" s="123">
        <f>IF($B316-K$8&lt;0,0,LOOKUP($B316-(K$8-1),$C$396:$C$417,$E$396:$E$417))</f>
        <v>4.4609999999999997E-2</v>
      </c>
      <c r="L320" s="124"/>
      <c r="M320" s="123">
        <f>IF($B316-M$8&lt;0,0,LOOKUP($B316-(M$8-1),$C$396:$C$417,$E$396:$E$417))</f>
        <v>4.462E-2</v>
      </c>
      <c r="N320" s="109"/>
      <c r="O320" s="123">
        <f>IF($B316-O$8&lt;0,0,LOOKUP($B316-(O$8-1),$C$396:$C$417,$E$396:$E$417))</f>
        <v>4.4609999999999997E-2</v>
      </c>
      <c r="P320" s="124"/>
      <c r="Q320" s="123">
        <f>IF($B316-Q$8&lt;0,0,LOOKUP($B316-(Q$8-1),$C$396:$C$417,$E$396:$E$417))</f>
        <v>4.462E-2</v>
      </c>
      <c r="R320" s="124"/>
      <c r="S320" s="123">
        <f>IF($B316-S$8&lt;0,0,LOOKUP($B316-(S$8-1),$C$396:$C$417,$E$396:$E$417))</f>
        <v>4.4609999999999997E-2</v>
      </c>
      <c r="T320" s="124"/>
      <c r="U320" s="123">
        <f>IF($B316-U$8&lt;0,0,LOOKUP($B316-(U$8-1),$C$396:$C$417,$E$396:$E$417))</f>
        <v>4.462E-2</v>
      </c>
      <c r="V320" s="124"/>
      <c r="W320" s="123">
        <f>IF($B316-W$8&lt;0,0,LOOKUP($B316-(W$8-1),$C$396:$C$417,$E$396:$E$417))</f>
        <v>4.4609999999999997E-2</v>
      </c>
      <c r="X320" s="109"/>
      <c r="Y320" s="123">
        <f>IF($B316-Y$8&lt;0,0,LOOKUP($B316-(Y$8-1),$C$396:$C$417,$E$396:$E$417))</f>
        <v>4.462E-2</v>
      </c>
      <c r="Z320" s="124"/>
      <c r="AA320" s="123">
        <f>IF($B316-AA$8&lt;0,0,LOOKUP($B316-(AA$8-1),$C$396:$C$417,$E$396:$E$417))</f>
        <v>4.5220000000000003E-2</v>
      </c>
      <c r="AB320" s="124"/>
      <c r="AC320" s="123">
        <f>IF($B316-AC$8&lt;0,0,LOOKUP($B316-(AC$8-1),$C$396:$C$417,$E$396:$E$417))</f>
        <v>4.888E-2</v>
      </c>
      <c r="AD320" s="124"/>
      <c r="AE320" s="123">
        <f>IF($B316-AE$8&lt;0,0,LOOKUP($B316-(AE$8-1),$C$396:$C$417,$E$396:$E$417))</f>
        <v>5.2850000000000001E-2</v>
      </c>
      <c r="AF320" s="124"/>
      <c r="AG320" s="123">
        <f>IF($B316-AG$8&lt;0,0,LOOKUP($B316-(AG$8-1),$C$396:$C$417,$E$396:$E$417))</f>
        <v>5.713E-2</v>
      </c>
      <c r="AH320" s="124"/>
      <c r="AI320" s="123">
        <f>IF($B316-AI$8&lt;0,0,LOOKUP($B316-(AI$8-1),$C$396:$C$417,$E$396:$E$417))</f>
        <v>6.1769999999999999E-2</v>
      </c>
      <c r="AJ320" s="124"/>
      <c r="AK320" s="123">
        <f>IF($B316-AK$8&lt;0,0,LOOKUP($B316-(AK$8-1),$C$396:$C$417,$E$396:$E$417))</f>
        <v>6.6769999999999996E-2</v>
      </c>
      <c r="AM320" s="123">
        <f>IF($B316-AM$8&lt;0,0,LOOKUP($B316-(AM$8-1),$C$396:$C$417,$E$396:$E$417))</f>
        <v>7.2190000000000004E-2</v>
      </c>
      <c r="AO320" s="123">
        <f>IF($B316-AO$8&lt;0,0,LOOKUP($B316-(AO$8-1),$C$396:$C$417,$E$396:$E$417))</f>
        <v>3.7499999999999999E-2</v>
      </c>
      <c r="AQ320" s="123">
        <f>IF($B316-AQ$8&lt;0,0,LOOKUP($B316-(AQ$8-1),$C$396:$C$417,$E$396:$E$417))</f>
        <v>0</v>
      </c>
      <c r="AS320" s="123">
        <f>IF($B316-AS$8&lt;0,0,LOOKUP($B316-(AS$8-1),$C$396:$C$417,$E$396:$E$417))</f>
        <v>0</v>
      </c>
      <c r="AU320" s="123">
        <f>IF($B316-AU$8&lt;0,0,LOOKUP($B316-(AU$8-1),$C$396:$C$417,$E$396:$E$417))</f>
        <v>0</v>
      </c>
      <c r="AW320" s="123">
        <f>IF($B316-AW$8&lt;0,0,LOOKUP($B316-(AW$8-1),$C$396:$C$417,$E$396:$E$417))</f>
        <v>0</v>
      </c>
      <c r="AY320" s="123">
        <f>IF($B316-AY$8&lt;0,0,LOOKUP($B316-(AY$8-1),$C$396:$C$417,$E$396:$E$417))</f>
        <v>0</v>
      </c>
      <c r="BA320" s="123">
        <f>IF($B316-BA$8&lt;0,0,LOOKUP($B316-(BA$8-1),$C$396:$C$417,$E$396:$E$417))</f>
        <v>0</v>
      </c>
    </row>
    <row r="321" spans="1:53" x14ac:dyDescent="0.3">
      <c r="B321" s="72"/>
      <c r="C321" s="72"/>
      <c r="D321" s="72"/>
      <c r="E321" s="125"/>
      <c r="F321" s="120"/>
      <c r="G321" s="125"/>
      <c r="I321" s="125"/>
      <c r="K321" s="125"/>
      <c r="L321" s="120"/>
      <c r="M321" s="125"/>
      <c r="N321" s="120"/>
      <c r="O321" s="125"/>
      <c r="P321" s="120"/>
      <c r="Q321" s="125"/>
      <c r="R321" s="120"/>
      <c r="S321" s="125"/>
      <c r="T321" s="120"/>
      <c r="U321" s="125"/>
      <c r="V321" s="120"/>
      <c r="W321" s="125"/>
      <c r="X321" s="120"/>
      <c r="Y321" s="125"/>
      <c r="Z321" s="120"/>
      <c r="AA321" s="125"/>
      <c r="AB321" s="120"/>
      <c r="AC321" s="125"/>
      <c r="AD321" s="120"/>
      <c r="AE321" s="125"/>
      <c r="AF321" s="120"/>
      <c r="AG321" s="125"/>
      <c r="AI321" s="125"/>
      <c r="AK321" s="125"/>
      <c r="AM321" s="125"/>
      <c r="AO321" s="125"/>
      <c r="AQ321" s="125"/>
      <c r="AS321" s="125"/>
      <c r="AU321" s="125"/>
      <c r="AW321" s="125"/>
      <c r="AY321" s="125"/>
      <c r="BA321" s="125"/>
    </row>
    <row r="322" spans="1:53" x14ac:dyDescent="0.3">
      <c r="B322" s="85" t="s">
        <v>2448</v>
      </c>
      <c r="C322" s="72"/>
      <c r="D322" s="72"/>
      <c r="E322" s="120">
        <f>ROUND((E317-E318)*E320,0)</f>
        <v>22786</v>
      </c>
      <c r="F322" s="120"/>
      <c r="G322" s="120">
        <f>ROUND((G317-G318)*G320,0)</f>
        <v>92892</v>
      </c>
      <c r="I322" s="120">
        <f>ROUND((I317-I318)*I320,0)</f>
        <v>10300</v>
      </c>
      <c r="K322" s="120">
        <f>ROUND((K317-K318)*K320,0)</f>
        <v>19376</v>
      </c>
      <c r="L322" s="120"/>
      <c r="M322" s="120">
        <f>ROUND((M317-M318)*M320,0)</f>
        <v>665742</v>
      </c>
      <c r="N322" s="120"/>
      <c r="O322" s="120">
        <f>ROUND((O317-O318)*O320,0)</f>
        <v>445581</v>
      </c>
      <c r="P322" s="120"/>
      <c r="Q322" s="120">
        <f>ROUND((Q317-Q318)*Q320,0)</f>
        <v>9587937</v>
      </c>
      <c r="R322" s="120"/>
      <c r="S322" s="120">
        <f>ROUND((S317-S318)*S320,0)</f>
        <v>253693</v>
      </c>
      <c r="T322" s="120"/>
      <c r="U322" s="120">
        <f>ROUND((U317-U318)*U320,0)</f>
        <v>110564</v>
      </c>
      <c r="V322" s="120"/>
      <c r="W322" s="120">
        <f>ROUND((W317-W318)*W320,0)</f>
        <v>54209</v>
      </c>
      <c r="X322" s="120"/>
      <c r="Y322" s="120">
        <f>ROUND((Y317-Y318)*Y320,0)</f>
        <v>0</v>
      </c>
      <c r="Z322" s="120"/>
      <c r="AA322" s="120">
        <f>ROUND((AA317-AA318)*AA320,0)</f>
        <v>73086</v>
      </c>
      <c r="AB322" s="120"/>
      <c r="AC322" s="120">
        <f>ROUND((AC317-AC318)*AC320,0)</f>
        <v>66853</v>
      </c>
      <c r="AD322" s="120"/>
      <c r="AE322" s="120">
        <f>ROUND((AE317-AE318)*AE320,0)</f>
        <v>2570688</v>
      </c>
      <c r="AF322" s="120"/>
      <c r="AG322" s="120">
        <f>ROUND((AG317-AG318)*AG320,0)</f>
        <v>270302</v>
      </c>
      <c r="AI322" s="120">
        <f>ROUND((AI317-AI318)*AI320,0)</f>
        <v>44504</v>
      </c>
      <c r="AK322" s="120">
        <f>ROUND((AK317-AK318)*AK320,0)</f>
        <v>29216</v>
      </c>
      <c r="AM322" s="120">
        <f>ROUND((AM317-AM318)*AM320,0)</f>
        <v>22435</v>
      </c>
      <c r="AO322" s="120">
        <f>ROUND((AO317-AO318)*AO320,0)</f>
        <v>311523</v>
      </c>
      <c r="AQ322" s="120">
        <f>ROUND((AQ317-AQ318)*AQ320,0)</f>
        <v>0</v>
      </c>
      <c r="AS322" s="120">
        <f>ROUND((AS317-AS318)*AS320,0)</f>
        <v>0</v>
      </c>
      <c r="AU322" s="120">
        <f>ROUND((AU317-AU318)*AU320,0)</f>
        <v>0</v>
      </c>
      <c r="AW322" s="120">
        <f>ROUND((AW317-AW318)*AW320,0)</f>
        <v>0</v>
      </c>
      <c r="AY322" s="120">
        <f>ROUND((AY317-AY318)*AY320,0)</f>
        <v>0</v>
      </c>
      <c r="BA322" s="120">
        <f>ROUND((BA317-BA318)*BA320,0)</f>
        <v>0</v>
      </c>
    </row>
    <row r="323" spans="1:53" x14ac:dyDescent="0.3">
      <c r="B323" s="85" t="s">
        <v>2449</v>
      </c>
      <c r="C323" s="72"/>
      <c r="D323" s="72"/>
      <c r="E323" s="74">
        <f>IF(E$114=$B316,E318,0)</f>
        <v>0</v>
      </c>
      <c r="F323" s="120"/>
      <c r="G323" s="74">
        <f>IF(G$114=$B316,G318,0)</f>
        <v>0</v>
      </c>
      <c r="I323" s="74">
        <f>IF(I$114=$B316,I318,0)</f>
        <v>0</v>
      </c>
      <c r="K323" s="74">
        <f>IF(K$114=$B316,K318,0)</f>
        <v>0</v>
      </c>
      <c r="L323" s="120"/>
      <c r="M323" s="74">
        <f>IF(M$114=$B316,M318,0)</f>
        <v>0</v>
      </c>
      <c r="N323" s="120"/>
      <c r="O323" s="74">
        <f>IF(O$114=$B316,O318,0)</f>
        <v>0</v>
      </c>
      <c r="P323" s="120"/>
      <c r="Q323" s="74">
        <f>IF(Q$114=$B316,Q318,0)</f>
        <v>0</v>
      </c>
      <c r="R323" s="120"/>
      <c r="S323" s="74">
        <f>IF(S$114=$B316,S318,0)</f>
        <v>0</v>
      </c>
      <c r="T323" s="120"/>
      <c r="U323" s="74">
        <f>IF(U$114=$B316,U318,0)</f>
        <v>0</v>
      </c>
      <c r="V323" s="120"/>
      <c r="W323" s="74">
        <f>IF(W$114=$B316,W318,0)</f>
        <v>0</v>
      </c>
      <c r="X323" s="120"/>
      <c r="Y323" s="74">
        <f>IF(Y$114=$B316,Y318,0)</f>
        <v>0</v>
      </c>
      <c r="Z323" s="120"/>
      <c r="AA323" s="74">
        <f>IF(AA$114=$B316,AA318,0)</f>
        <v>0</v>
      </c>
      <c r="AB323" s="120"/>
      <c r="AC323" s="74">
        <f>IF(AC$114=$B316,AC318,0)</f>
        <v>0</v>
      </c>
      <c r="AD323" s="120"/>
      <c r="AE323" s="74">
        <f>IF(AE$114=$B316,AE318,0)</f>
        <v>0</v>
      </c>
      <c r="AF323" s="120"/>
      <c r="AG323" s="74">
        <f>IF(AG$114=$B316,AG318,0)</f>
        <v>0</v>
      </c>
      <c r="AI323" s="74">
        <f>IF(AI$114=$B316,AI318,0)</f>
        <v>0</v>
      </c>
      <c r="AK323" s="74">
        <f>IF(AK$114=$B316,AK318,0)</f>
        <v>0</v>
      </c>
      <c r="AM323" s="74">
        <f>IF(AM$114=$B316,AM318,0)</f>
        <v>0</v>
      </c>
      <c r="AO323" s="74">
        <f>IF(AO$114=$B316,AO318,0)</f>
        <v>5538191</v>
      </c>
      <c r="AQ323" s="74">
        <f>IF(AQ$114=$B316,AQ318,0)</f>
        <v>0</v>
      </c>
      <c r="AS323" s="74">
        <f>IF(AS$114=$B316,AS318,0)</f>
        <v>0</v>
      </c>
      <c r="AU323" s="74">
        <f>IF(AU$114=$B316,AU318,0)</f>
        <v>0</v>
      </c>
      <c r="AW323" s="74">
        <f>IF(AW$114=$B316,AW318,0)</f>
        <v>0</v>
      </c>
      <c r="AY323" s="74">
        <f>IF(AY$114=$B316,AY318,0)</f>
        <v>0</v>
      </c>
      <c r="BA323" s="74">
        <f>IF(BA$114=$B316,BA318,0)</f>
        <v>0</v>
      </c>
    </row>
    <row r="324" spans="1:53" ht="13.5" thickBot="1" x14ac:dyDescent="0.35">
      <c r="B324" s="85" t="str">
        <f>"Total Tax Depreciation  -  "&amp;B316</f>
        <v>Total Tax Depreciation  -  2019</v>
      </c>
      <c r="C324" s="72"/>
      <c r="D324" s="72"/>
      <c r="E324" s="126">
        <f>E322+E323</f>
        <v>22786</v>
      </c>
      <c r="F324" s="120"/>
      <c r="G324" s="126">
        <f>G322+G323</f>
        <v>92892</v>
      </c>
      <c r="I324" s="126">
        <f>I322+I323</f>
        <v>10300</v>
      </c>
      <c r="K324" s="126">
        <f>K322+K323</f>
        <v>19376</v>
      </c>
      <c r="L324" s="120"/>
      <c r="M324" s="126">
        <f>M322+M323</f>
        <v>665742</v>
      </c>
      <c r="N324" s="120"/>
      <c r="O324" s="126">
        <f>O322+O323</f>
        <v>445581</v>
      </c>
      <c r="P324" s="120"/>
      <c r="Q324" s="126">
        <f>Q322+Q323</f>
        <v>9587937</v>
      </c>
      <c r="R324" s="120"/>
      <c r="S324" s="126">
        <f>S322+S323</f>
        <v>253693</v>
      </c>
      <c r="T324" s="120"/>
      <c r="U324" s="126">
        <f>U322+U323</f>
        <v>110564</v>
      </c>
      <c r="V324" s="120"/>
      <c r="W324" s="126">
        <f>W322+W323</f>
        <v>54209</v>
      </c>
      <c r="X324" s="120"/>
      <c r="Y324" s="126">
        <f>Y322+Y323</f>
        <v>0</v>
      </c>
      <c r="Z324" s="120"/>
      <c r="AA324" s="126">
        <f>AA322+AA323</f>
        <v>73086</v>
      </c>
      <c r="AB324" s="120"/>
      <c r="AC324" s="126">
        <f>AC322+AC323</f>
        <v>66853</v>
      </c>
      <c r="AD324" s="120"/>
      <c r="AE324" s="126">
        <f>AE322+AE323</f>
        <v>2570688</v>
      </c>
      <c r="AF324" s="120"/>
      <c r="AG324" s="126">
        <f>AG322+AG323</f>
        <v>270302</v>
      </c>
      <c r="AI324" s="126">
        <f>AI322+AI323</f>
        <v>44504</v>
      </c>
      <c r="AK324" s="126">
        <f>AK322+AK323</f>
        <v>29216</v>
      </c>
      <c r="AM324" s="126">
        <f>AM322+AM323</f>
        <v>22435</v>
      </c>
      <c r="AO324" s="126">
        <f>AO322+AO323</f>
        <v>5849714</v>
      </c>
      <c r="AQ324" s="126">
        <f>AQ322+AQ323</f>
        <v>0</v>
      </c>
      <c r="AS324" s="126">
        <f>AS322+AS323</f>
        <v>0</v>
      </c>
      <c r="AU324" s="126">
        <f>AU322+AU323</f>
        <v>0</v>
      </c>
      <c r="AW324" s="126">
        <f>AW322+AW323</f>
        <v>0</v>
      </c>
      <c r="AY324" s="126">
        <f>AY322+AY323</f>
        <v>0</v>
      </c>
      <c r="BA324" s="126">
        <f>BA322+BA323</f>
        <v>0</v>
      </c>
    </row>
    <row r="325" spans="1:53" ht="13.5" thickTop="1" x14ac:dyDescent="0.3"/>
    <row r="327" spans="1:53" x14ac:dyDescent="0.3">
      <c r="B327" s="119">
        <v>2020</v>
      </c>
      <c r="C327" s="72"/>
      <c r="D327" s="72"/>
      <c r="E327" s="127"/>
      <c r="F327" s="120"/>
      <c r="G327" s="127"/>
      <c r="I327" s="127"/>
      <c r="K327" s="120"/>
      <c r="L327" s="120"/>
      <c r="M327" s="120"/>
      <c r="N327" s="120"/>
      <c r="O327" s="120"/>
      <c r="P327" s="120"/>
      <c r="Q327" s="120"/>
      <c r="R327" s="120"/>
      <c r="S327" s="120"/>
      <c r="T327" s="120"/>
      <c r="U327" s="120"/>
      <c r="V327" s="120"/>
      <c r="W327" s="120"/>
      <c r="X327" s="120"/>
      <c r="Y327" s="120"/>
      <c r="Z327" s="120"/>
      <c r="AA327" s="120"/>
      <c r="AB327" s="120"/>
      <c r="AC327" s="120"/>
      <c r="AD327" s="120"/>
      <c r="AE327" s="120"/>
      <c r="AF327" s="120"/>
      <c r="AG327" s="120"/>
      <c r="AH327" s="120"/>
      <c r="AI327" s="120"/>
      <c r="AJ327" s="72"/>
      <c r="AK327" s="120"/>
      <c r="AM327" s="120"/>
      <c r="AO327" s="120"/>
      <c r="AQ327" s="120"/>
      <c r="AS327" s="120"/>
      <c r="AU327" s="120"/>
      <c r="AW327" s="120"/>
      <c r="AY327" s="120"/>
      <c r="BA327" s="120"/>
    </row>
    <row r="328" spans="1:53" x14ac:dyDescent="0.3">
      <c r="B328" s="85" t="s">
        <v>2408</v>
      </c>
      <c r="C328" s="72"/>
      <c r="D328" s="72"/>
      <c r="E328" s="120">
        <f>IF(E$114&lt;=$B327,E$24,0)</f>
        <v>510665.11</v>
      </c>
      <c r="F328" s="120"/>
      <c r="G328" s="120">
        <f>IF(G$114&lt;=$B327,G$24,0)</f>
        <v>2082311.7650000001</v>
      </c>
      <c r="I328" s="120">
        <f>IF(I$114&lt;=$B327,I$24,0)</f>
        <v>329777.47000000003</v>
      </c>
      <c r="K328" s="120">
        <f>IF(K$114&lt;=$B327,K$24,0)</f>
        <v>620501.30999999971</v>
      </c>
      <c r="L328" s="120"/>
      <c r="M328" s="120">
        <f>IF(M$114&lt;=$B327,M$24,0)</f>
        <v>14920259.805000002</v>
      </c>
      <c r="N328" s="120"/>
      <c r="O328" s="120">
        <f>IF(O$114&lt;=$B327,O$24,0)</f>
        <v>9988375.7000000011</v>
      </c>
      <c r="P328" s="120"/>
      <c r="Q328" s="120">
        <f>IF(Q$114&lt;=$B327,Q$24,0)</f>
        <v>214879808.19000003</v>
      </c>
      <c r="R328" s="120"/>
      <c r="S328" s="120">
        <f>IF(S$114&lt;=$B327,S$24,0)</f>
        <v>11373829.760000002</v>
      </c>
      <c r="T328" s="120"/>
      <c r="U328" s="120">
        <f>IF(U$114&lt;=$B327,U$24,0)</f>
        <v>4955799.3949999996</v>
      </c>
      <c r="V328" s="120"/>
      <c r="W328" s="120">
        <f>IF(W$114&lt;=$B327,W$24,0)</f>
        <v>2430372.75</v>
      </c>
      <c r="X328" s="120"/>
      <c r="Y328" s="120">
        <f>IF(Y$114&lt;=$B327,Y$24,0)</f>
        <v>1753974.9050000003</v>
      </c>
      <c r="Z328" s="120"/>
      <c r="AA328" s="120">
        <f>IF(AA$114&lt;=$B327,AA$24,0)</f>
        <v>3232441.9049999993</v>
      </c>
      <c r="AB328" s="120"/>
      <c r="AC328" s="120">
        <f>IF(AC$114&lt;=$B327,AC$24,0)</f>
        <v>2735390.790000001</v>
      </c>
      <c r="AD328" s="120"/>
      <c r="AE328" s="120">
        <f>IF(AE$114&lt;=$B327,AE$24,0)</f>
        <v>97282430.489999995</v>
      </c>
      <c r="AF328" s="120"/>
      <c r="AG328" s="120">
        <f>IF(AG$114&lt;=$B327,AG$24,0)</f>
        <v>9462688.1500000004</v>
      </c>
      <c r="AH328" s="120"/>
      <c r="AI328" s="120">
        <f>IF(AI$114&lt;=$B327,AI$24,0)</f>
        <v>1440963.16</v>
      </c>
      <c r="AJ328" s="72"/>
      <c r="AK328" s="120">
        <f>IF(AK$114&lt;=$B327,AK$24,0)</f>
        <v>875112.65</v>
      </c>
      <c r="AL328" s="80"/>
      <c r="AM328" s="120">
        <f>IF(AM$114&lt;=$B327,AM$24,0)</f>
        <v>310771.57999999984</v>
      </c>
      <c r="AN328" s="80"/>
      <c r="AO328" s="120">
        <f>IF(AO$114&lt;=$B327,AO$24,0)</f>
        <v>13845478.209999999</v>
      </c>
      <c r="AQ328" s="120">
        <f>IF(AQ$114&lt;=$B327,AQ$24,0)</f>
        <v>1078264.5000000002</v>
      </c>
      <c r="AS328" s="120">
        <f>IF(AS$114&lt;=$B327,AS$24,0)</f>
        <v>0</v>
      </c>
      <c r="AU328" s="120">
        <f>IF(AU$114&lt;=$B327,AU$24,0)</f>
        <v>0</v>
      </c>
      <c r="AW328" s="120">
        <f>IF(AW$114&lt;=$B327,AW$24,0)</f>
        <v>0</v>
      </c>
      <c r="AY328" s="120">
        <f>IF(AY$114&lt;=$B327,AY$24,0)</f>
        <v>0</v>
      </c>
      <c r="BA328" s="120">
        <f>IF(BA$114&lt;=$B327,BA$24,0)</f>
        <v>0</v>
      </c>
    </row>
    <row r="329" spans="1:53" x14ac:dyDescent="0.3">
      <c r="A329" s="72"/>
      <c r="B329" s="85" t="s">
        <v>2445</v>
      </c>
      <c r="C329" s="72"/>
      <c r="D329" s="72"/>
      <c r="E329" s="121">
        <f>ROUND(E328*E$12,0)</f>
        <v>0</v>
      </c>
      <c r="F329" s="120"/>
      <c r="G329" s="121">
        <f>ROUND(G328*G$12,0)</f>
        <v>0</v>
      </c>
      <c r="I329" s="121">
        <f>ROUND(I328*I$12,0)</f>
        <v>98933</v>
      </c>
      <c r="K329" s="121">
        <f>ROUND(K328*K$12,0)</f>
        <v>186150</v>
      </c>
      <c r="L329" s="120"/>
      <c r="M329" s="121">
        <f>ROUND(M328*M$12,0)</f>
        <v>0</v>
      </c>
      <c r="N329" s="120"/>
      <c r="O329" s="121">
        <f>ROUND(O328*O$12,0)</f>
        <v>0</v>
      </c>
      <c r="P329" s="120"/>
      <c r="Q329" s="121">
        <f>ROUND(Q328*Q$12,0)</f>
        <v>0</v>
      </c>
      <c r="R329" s="120"/>
      <c r="S329" s="121">
        <f>ROUND(S328*S$12,0)</f>
        <v>5686915</v>
      </c>
      <c r="T329" s="120"/>
      <c r="U329" s="121">
        <f>ROUND(U328*U$12,0)</f>
        <v>2477900</v>
      </c>
      <c r="V329" s="120"/>
      <c r="W329" s="121">
        <f>ROUND(W328*W$12,0)</f>
        <v>1215186</v>
      </c>
      <c r="X329" s="120"/>
      <c r="Y329" s="121">
        <f>ROUND(Y328*Y$12,0)</f>
        <v>1753975</v>
      </c>
      <c r="Z329" s="120"/>
      <c r="AA329" s="121">
        <f>ROUND(AA328*AA$12,0)</f>
        <v>1616221</v>
      </c>
      <c r="AB329" s="120"/>
      <c r="AC329" s="121">
        <f>ROUND(AC328*AC$12,0)</f>
        <v>1367695</v>
      </c>
      <c r="AD329" s="120"/>
      <c r="AE329" s="121">
        <f>ROUND(AE328*AE$12,0)</f>
        <v>48641215</v>
      </c>
      <c r="AF329" s="120"/>
      <c r="AG329" s="121">
        <f>ROUND(AG328*AG$12,0)</f>
        <v>4731344</v>
      </c>
      <c r="AH329" s="120"/>
      <c r="AI329" s="121">
        <f>ROUND(AI328*AI$12,0)</f>
        <v>720482</v>
      </c>
      <c r="AJ329" s="72"/>
      <c r="AK329" s="121">
        <f>ROUND(AK328*AK$12,0)</f>
        <v>437556</v>
      </c>
      <c r="AM329" s="121">
        <f>ROUND(AM328*AM$12,0)</f>
        <v>0</v>
      </c>
      <c r="AO329" s="121">
        <f>ROUND(AO328*AO$12,0)</f>
        <v>5538191</v>
      </c>
      <c r="AQ329" s="121">
        <f>ROUND(AQ328*AQ$12,0)</f>
        <v>0</v>
      </c>
      <c r="AS329" s="121">
        <f>ROUND(AS328*AS$12,0)</f>
        <v>0</v>
      </c>
      <c r="AU329" s="121">
        <f>ROUND(AU328*AU$12,0)</f>
        <v>0</v>
      </c>
      <c r="AW329" s="121">
        <f>ROUND(AW328*AW$12,0)</f>
        <v>0</v>
      </c>
      <c r="AY329" s="121">
        <f>ROUND(AY328*AY$12,0)</f>
        <v>0</v>
      </c>
      <c r="BA329" s="121">
        <f>ROUND(BA328*BA$12,0)</f>
        <v>0</v>
      </c>
    </row>
    <row r="330" spans="1:53" x14ac:dyDescent="0.3">
      <c r="A330" s="72"/>
      <c r="B330" s="85" t="s">
        <v>2446</v>
      </c>
      <c r="C330" s="72"/>
      <c r="D330" s="72"/>
      <c r="E330" s="120">
        <f>E328-E329</f>
        <v>510665.11</v>
      </c>
      <c r="F330" s="120"/>
      <c r="G330" s="120">
        <f>G328-G329</f>
        <v>2082311.7650000001</v>
      </c>
      <c r="I330" s="120">
        <f>I328-I329</f>
        <v>230844.47000000003</v>
      </c>
      <c r="K330" s="120">
        <f>K328-K329</f>
        <v>434351.30999999971</v>
      </c>
      <c r="L330" s="120"/>
      <c r="M330" s="120">
        <f>M328-M329</f>
        <v>14920259.805000002</v>
      </c>
      <c r="N330" s="120"/>
      <c r="O330" s="120">
        <f>O328-O329</f>
        <v>9988375.7000000011</v>
      </c>
      <c r="P330" s="120"/>
      <c r="Q330" s="120">
        <f>Q328-Q329</f>
        <v>214879808.19000003</v>
      </c>
      <c r="R330" s="120"/>
      <c r="S330" s="120">
        <f>S328-S329</f>
        <v>5686914.7600000016</v>
      </c>
      <c r="T330" s="120"/>
      <c r="U330" s="120">
        <f>U328-U329</f>
        <v>2477899.3949999996</v>
      </c>
      <c r="V330" s="120"/>
      <c r="W330" s="120">
        <f>W328-W329</f>
        <v>1215186.75</v>
      </c>
      <c r="X330" s="120"/>
      <c r="Y330" s="120">
        <f>Y328-Y329</f>
        <v>-9.4999999739229679E-2</v>
      </c>
      <c r="Z330" s="120"/>
      <c r="AA330" s="120">
        <f>AA328-AA329</f>
        <v>1616220.9049999993</v>
      </c>
      <c r="AB330" s="120"/>
      <c r="AC330" s="120">
        <f>AC328-AC329</f>
        <v>1367695.790000001</v>
      </c>
      <c r="AD330" s="120"/>
      <c r="AE330" s="120">
        <f>AE328-AE329</f>
        <v>48641215.489999995</v>
      </c>
      <c r="AF330" s="120"/>
      <c r="AG330" s="120">
        <f>AG328-AG329</f>
        <v>4731344.1500000004</v>
      </c>
      <c r="AH330" s="120"/>
      <c r="AI330" s="120">
        <f>AI328-AI329</f>
        <v>720481.15999999992</v>
      </c>
      <c r="AJ330" s="72"/>
      <c r="AK330" s="120">
        <f>AK328-AK329</f>
        <v>437556.65</v>
      </c>
      <c r="AM330" s="120">
        <f>AM328-AM329</f>
        <v>310771.57999999984</v>
      </c>
      <c r="AO330" s="120">
        <f>AO328-AO329</f>
        <v>8307287.209999999</v>
      </c>
      <c r="AQ330" s="120">
        <f>AQ328-AQ329</f>
        <v>1078264.5000000002</v>
      </c>
      <c r="AS330" s="120">
        <f>AS328-AS329</f>
        <v>0</v>
      </c>
      <c r="AU330" s="120">
        <f>AU328-AU329</f>
        <v>0</v>
      </c>
      <c r="AW330" s="120">
        <f>AW328-AW329</f>
        <v>0</v>
      </c>
      <c r="AY330" s="120">
        <f>AY328-AY329</f>
        <v>0</v>
      </c>
      <c r="BA330" s="120">
        <f>BA328-BA329</f>
        <v>0</v>
      </c>
    </row>
    <row r="331" spans="1:53" x14ac:dyDescent="0.3">
      <c r="A331" s="72"/>
      <c r="B331" s="122" t="s">
        <v>2447</v>
      </c>
      <c r="C331" s="109"/>
      <c r="D331" s="109"/>
      <c r="E331" s="123">
        <f>IF($B327-E$8&lt;0,0,LOOKUP($B327-(E$8-1),$C$396:$C$417,$E$396:$E$417))</f>
        <v>4.4609999999999997E-2</v>
      </c>
      <c r="F331" s="109"/>
      <c r="G331" s="123">
        <f>IF($B327-G$8&lt;0,0,LOOKUP($B327-(G$8-1),$C$396:$C$417,$E$396:$E$417))</f>
        <v>4.462E-2</v>
      </c>
      <c r="H331" s="124"/>
      <c r="I331" s="123">
        <f>IF($B327-I$8&lt;0,0,LOOKUP($B327-(I$8-1),$C$396:$C$417,$E$396:$E$417))</f>
        <v>4.4609999999999997E-2</v>
      </c>
      <c r="J331" s="124"/>
      <c r="K331" s="123">
        <f>IF($B327-K$8&lt;0,0,LOOKUP($B327-(K$8-1),$C$396:$C$417,$E$396:$E$417))</f>
        <v>4.462E-2</v>
      </c>
      <c r="L331" s="124"/>
      <c r="M331" s="123">
        <f>IF($B327-M$8&lt;0,0,LOOKUP($B327-(M$8-1),$C$396:$C$417,$E$396:$E$417))</f>
        <v>4.4609999999999997E-2</v>
      </c>
      <c r="N331" s="109"/>
      <c r="O331" s="123">
        <f>IF($B327-O$8&lt;0,0,LOOKUP($B327-(O$8-1),$C$396:$C$417,$E$396:$E$417))</f>
        <v>4.462E-2</v>
      </c>
      <c r="P331" s="124"/>
      <c r="Q331" s="123">
        <f>IF($B327-Q$8&lt;0,0,LOOKUP($B327-(Q$8-1),$C$396:$C$417,$E$396:$E$417))</f>
        <v>4.4609999999999997E-2</v>
      </c>
      <c r="R331" s="124"/>
      <c r="S331" s="123">
        <f>IF($B327-S$8&lt;0,0,LOOKUP($B327-(S$8-1),$C$396:$C$417,$E$396:$E$417))</f>
        <v>4.462E-2</v>
      </c>
      <c r="T331" s="124"/>
      <c r="U331" s="123">
        <f>IF($B327-U$8&lt;0,0,LOOKUP($B327-(U$8-1),$C$396:$C$417,$E$396:$E$417))</f>
        <v>4.4609999999999997E-2</v>
      </c>
      <c r="V331" s="124"/>
      <c r="W331" s="123">
        <f>IF($B327-W$8&lt;0,0,LOOKUP($B327-(W$8-1),$C$396:$C$417,$E$396:$E$417))</f>
        <v>4.462E-2</v>
      </c>
      <c r="X331" s="109"/>
      <c r="Y331" s="123">
        <f>IF($B327-Y$8&lt;0,0,LOOKUP($B327-(Y$8-1),$C$396:$C$417,$E$396:$E$417))</f>
        <v>4.4609999999999997E-2</v>
      </c>
      <c r="Z331" s="124"/>
      <c r="AA331" s="123">
        <f>IF($B327-AA$8&lt;0,0,LOOKUP($B327-(AA$8-1),$C$396:$C$417,$E$396:$E$417))</f>
        <v>4.462E-2</v>
      </c>
      <c r="AB331" s="124"/>
      <c r="AC331" s="123">
        <f>IF($B327-AC$8&lt;0,0,LOOKUP($B327-(AC$8-1),$C$396:$C$417,$E$396:$E$417))</f>
        <v>4.5220000000000003E-2</v>
      </c>
      <c r="AD331" s="124"/>
      <c r="AE331" s="123">
        <f>IF($B327-AE$8&lt;0,0,LOOKUP($B327-(AE$8-1),$C$396:$C$417,$E$396:$E$417))</f>
        <v>4.888E-2</v>
      </c>
      <c r="AF331" s="124"/>
      <c r="AG331" s="123">
        <f>IF($B327-AG$8&lt;0,0,LOOKUP($B327-(AG$8-1),$C$396:$C$417,$E$396:$E$417))</f>
        <v>5.2850000000000001E-2</v>
      </c>
      <c r="AH331" s="124"/>
      <c r="AI331" s="123">
        <f>IF($B327-AI$8&lt;0,0,LOOKUP($B327-(AI$8-1),$C$396:$C$417,$E$396:$E$417))</f>
        <v>5.713E-2</v>
      </c>
      <c r="AJ331" s="124"/>
      <c r="AK331" s="123">
        <f>IF($B327-AK$8&lt;0,0,LOOKUP($B327-(AK$8-1),$C$396:$C$417,$E$396:$E$417))</f>
        <v>6.1769999999999999E-2</v>
      </c>
      <c r="AM331" s="123">
        <f>IF($B327-AM$8&lt;0,0,LOOKUP($B327-(AM$8-1),$C$396:$C$417,$E$396:$E$417))</f>
        <v>6.6769999999999996E-2</v>
      </c>
      <c r="AO331" s="123">
        <f>IF($B327-AO$8&lt;0,0,LOOKUP($B327-(AO$8-1),$C$396:$C$417,$E$396:$E$417))</f>
        <v>7.2190000000000004E-2</v>
      </c>
      <c r="AQ331" s="123">
        <f>IF($B327-AQ$8&lt;0,0,LOOKUP($B327-(AQ$8-1),$C$396:$C$417,$E$396:$E$417))</f>
        <v>3.7499999999999999E-2</v>
      </c>
      <c r="AS331" s="123">
        <f>IF($B327-AS$8&lt;0,0,LOOKUP($B327-(AS$8-1),$C$396:$C$417,$E$396:$E$417))</f>
        <v>0</v>
      </c>
      <c r="AU331" s="123">
        <f>IF($B327-AU$8&lt;0,0,LOOKUP($B327-(AU$8-1),$C$396:$C$417,$E$396:$E$417))</f>
        <v>0</v>
      </c>
      <c r="AW331" s="123">
        <f>IF($B327-AW$8&lt;0,0,LOOKUP($B327-(AW$8-1),$C$396:$C$417,$E$396:$E$417))</f>
        <v>0</v>
      </c>
      <c r="AY331" s="123">
        <f>IF($B327-AY$8&lt;0,0,LOOKUP($B327-(AY$8-1),$C$396:$C$417,$E$396:$E$417))</f>
        <v>0</v>
      </c>
      <c r="BA331" s="123">
        <f>IF($B327-BA$8&lt;0,0,LOOKUP($B327-(BA$8-1),$C$396:$C$417,$E$396:$E$417))</f>
        <v>0</v>
      </c>
    </row>
    <row r="332" spans="1:53" x14ac:dyDescent="0.3">
      <c r="A332" s="72"/>
      <c r="B332" s="72"/>
      <c r="C332" s="72"/>
      <c r="D332" s="72"/>
      <c r="E332" s="125"/>
      <c r="F332" s="120"/>
      <c r="G332" s="125"/>
      <c r="I332" s="125"/>
      <c r="K332" s="125"/>
      <c r="L332" s="120"/>
      <c r="M332" s="125"/>
      <c r="N332" s="120"/>
      <c r="O332" s="125"/>
      <c r="P332" s="120"/>
      <c r="Q332" s="125"/>
      <c r="R332" s="120"/>
      <c r="S332" s="125"/>
      <c r="T332" s="120"/>
      <c r="U332" s="125"/>
      <c r="V332" s="120"/>
      <c r="W332" s="125"/>
      <c r="X332" s="120"/>
      <c r="Y332" s="125"/>
      <c r="Z332" s="120"/>
      <c r="AA332" s="125"/>
      <c r="AB332" s="120"/>
      <c r="AC332" s="125"/>
      <c r="AD332" s="120"/>
      <c r="AE332" s="125"/>
      <c r="AF332" s="120"/>
      <c r="AG332" s="125"/>
      <c r="AI332" s="125"/>
      <c r="AK332" s="125"/>
      <c r="AM332" s="125"/>
      <c r="AO332" s="125"/>
      <c r="AQ332" s="125"/>
      <c r="AS332" s="125"/>
      <c r="AU332" s="125"/>
      <c r="AW332" s="125"/>
      <c r="AY332" s="125"/>
      <c r="BA332" s="125"/>
    </row>
    <row r="333" spans="1:53" x14ac:dyDescent="0.3">
      <c r="B333" s="85" t="s">
        <v>2448</v>
      </c>
      <c r="C333" s="72"/>
      <c r="D333" s="72"/>
      <c r="E333" s="120">
        <f>ROUND((E328-E329)*E331,0)</f>
        <v>22781</v>
      </c>
      <c r="F333" s="120"/>
      <c r="G333" s="120">
        <f>ROUND((G328-G329)*G331,0)</f>
        <v>92913</v>
      </c>
      <c r="I333" s="120">
        <f>ROUND((I328-I329)*I331,0)</f>
        <v>10298</v>
      </c>
      <c r="K333" s="120">
        <f>ROUND((K328-K329)*K331,0)</f>
        <v>19381</v>
      </c>
      <c r="L333" s="120"/>
      <c r="M333" s="120">
        <f>ROUND((M328-M329)*M331,0)</f>
        <v>665593</v>
      </c>
      <c r="N333" s="120"/>
      <c r="O333" s="120">
        <f>ROUND((O328-O329)*O331,0)</f>
        <v>445681</v>
      </c>
      <c r="P333" s="120"/>
      <c r="Q333" s="120">
        <f>ROUND((Q328-Q329)*Q331,0)</f>
        <v>9585788</v>
      </c>
      <c r="R333" s="120"/>
      <c r="S333" s="120">
        <f>ROUND((S328-S329)*S331,0)</f>
        <v>253750</v>
      </c>
      <c r="T333" s="120"/>
      <c r="U333" s="120">
        <f>ROUND((U328-U329)*U331,0)</f>
        <v>110539</v>
      </c>
      <c r="V333" s="120"/>
      <c r="W333" s="120">
        <f>ROUND((W328-W329)*W331,0)</f>
        <v>54222</v>
      </c>
      <c r="X333" s="120"/>
      <c r="Y333" s="120">
        <f>ROUND((Y328-Y329)*Y331,0)</f>
        <v>0</v>
      </c>
      <c r="Z333" s="120"/>
      <c r="AA333" s="120">
        <f>ROUND((AA328-AA329)*AA331,0)</f>
        <v>72116</v>
      </c>
      <c r="AB333" s="120"/>
      <c r="AC333" s="120">
        <f>ROUND((AC328-AC329)*AC331,0)</f>
        <v>61847</v>
      </c>
      <c r="AD333" s="120"/>
      <c r="AE333" s="120">
        <f>ROUND((AE328-AE329)*AE331,0)</f>
        <v>2377583</v>
      </c>
      <c r="AF333" s="120"/>
      <c r="AG333" s="120">
        <f>ROUND((AG328-AG329)*AG331,0)</f>
        <v>250052</v>
      </c>
      <c r="AI333" s="120">
        <f>ROUND((AI328-AI329)*AI331,0)</f>
        <v>41161</v>
      </c>
      <c r="AK333" s="120">
        <f>ROUND((AK328-AK329)*AK331,0)</f>
        <v>27028</v>
      </c>
      <c r="AM333" s="120">
        <f>ROUND((AM328-AM329)*AM331,0)</f>
        <v>20750</v>
      </c>
      <c r="AO333" s="120">
        <f>ROUND((AO328-AO329)*AO331,0)</f>
        <v>599703</v>
      </c>
      <c r="AQ333" s="120">
        <f>ROUND((AQ328-AQ329)*AQ331,0)</f>
        <v>40435</v>
      </c>
      <c r="AS333" s="120">
        <f>ROUND((AS328-AS329)*AS331,0)</f>
        <v>0</v>
      </c>
      <c r="AU333" s="120">
        <f>ROUND((AU328-AU329)*AU331,0)</f>
        <v>0</v>
      </c>
      <c r="AW333" s="120">
        <f>ROUND((AW328-AW329)*AW331,0)</f>
        <v>0</v>
      </c>
      <c r="AY333" s="120">
        <f>ROUND((AY328-AY329)*AY331,0)</f>
        <v>0</v>
      </c>
      <c r="BA333" s="120">
        <f>ROUND((BA328-BA329)*BA331,0)</f>
        <v>0</v>
      </c>
    </row>
    <row r="334" spans="1:53" x14ac:dyDescent="0.3">
      <c r="B334" s="85" t="s">
        <v>2449</v>
      </c>
      <c r="C334" s="72"/>
      <c r="D334" s="72"/>
      <c r="E334" s="74">
        <f>IF(E$114=$B327,E329,0)</f>
        <v>0</v>
      </c>
      <c r="F334" s="120"/>
      <c r="G334" s="74">
        <f>IF(G$114=$B327,G329,0)</f>
        <v>0</v>
      </c>
      <c r="I334" s="74">
        <f>IF(I$114=$B327,I329,0)</f>
        <v>0</v>
      </c>
      <c r="K334" s="74">
        <f>IF(K$114=$B327,K329,0)</f>
        <v>0</v>
      </c>
      <c r="L334" s="120"/>
      <c r="M334" s="74">
        <f>IF(M$114=$B327,M329,0)</f>
        <v>0</v>
      </c>
      <c r="N334" s="120"/>
      <c r="O334" s="74">
        <f>IF(O$114=$B327,O329,0)</f>
        <v>0</v>
      </c>
      <c r="P334" s="120"/>
      <c r="Q334" s="74">
        <f>IF(Q$114=$B327,Q329,0)</f>
        <v>0</v>
      </c>
      <c r="R334" s="120"/>
      <c r="S334" s="74">
        <f>IF(S$114=$B327,S329,0)</f>
        <v>0</v>
      </c>
      <c r="T334" s="120"/>
      <c r="U334" s="74">
        <f>IF(U$114=$B327,U329,0)</f>
        <v>0</v>
      </c>
      <c r="V334" s="120"/>
      <c r="W334" s="74">
        <f>IF(W$114=$B327,W329,0)</f>
        <v>0</v>
      </c>
      <c r="X334" s="120"/>
      <c r="Y334" s="74">
        <f>IF(Y$114=$B327,Y329,0)</f>
        <v>0</v>
      </c>
      <c r="Z334" s="120"/>
      <c r="AA334" s="74">
        <f>IF(AA$114=$B327,AA329,0)</f>
        <v>0</v>
      </c>
      <c r="AB334" s="120"/>
      <c r="AC334" s="74">
        <f>IF(AC$114=$B327,AC329,0)</f>
        <v>0</v>
      </c>
      <c r="AD334" s="120"/>
      <c r="AE334" s="74">
        <f>IF(AE$114=$B327,AE329,0)</f>
        <v>0</v>
      </c>
      <c r="AF334" s="120"/>
      <c r="AG334" s="74">
        <f>IF(AG$114=$B327,AG329,0)</f>
        <v>0</v>
      </c>
      <c r="AI334" s="74">
        <f>IF(AI$114=$B327,AI329,0)</f>
        <v>0</v>
      </c>
      <c r="AK334" s="74">
        <f>IF(AK$114=$B327,AK329,0)</f>
        <v>0</v>
      </c>
      <c r="AM334" s="74">
        <f>IF(AM$114=$B327,AM329,0)</f>
        <v>0</v>
      </c>
      <c r="AO334" s="74">
        <f>IF(AO$114=$B327,AO329,0)</f>
        <v>0</v>
      </c>
      <c r="AQ334" s="74">
        <f>IF(AQ$114=$B327,AQ329,0)</f>
        <v>0</v>
      </c>
      <c r="AS334" s="74">
        <f>IF(AS$114=$B327,AS329,0)</f>
        <v>0</v>
      </c>
      <c r="AU334" s="74">
        <f>IF(AU$114=$B327,AU329,0)</f>
        <v>0</v>
      </c>
      <c r="AW334" s="74">
        <f>IF(AW$114=$B327,AW329,0)</f>
        <v>0</v>
      </c>
      <c r="AY334" s="74">
        <f>IF(AY$114=$B327,AY329,0)</f>
        <v>0</v>
      </c>
      <c r="BA334" s="74">
        <f>IF(BA$114=$B327,BA329,0)</f>
        <v>0</v>
      </c>
    </row>
    <row r="335" spans="1:53" ht="13.5" thickBot="1" x14ac:dyDescent="0.35">
      <c r="B335" s="85" t="str">
        <f>"Total Tax Depreciation  -  "&amp;B327</f>
        <v>Total Tax Depreciation  -  2020</v>
      </c>
      <c r="C335" s="72"/>
      <c r="D335" s="72"/>
      <c r="E335" s="126">
        <f>E333+E334</f>
        <v>22781</v>
      </c>
      <c r="F335" s="120"/>
      <c r="G335" s="126">
        <f>G333+G334</f>
        <v>92913</v>
      </c>
      <c r="I335" s="126">
        <f>I333+I334</f>
        <v>10298</v>
      </c>
      <c r="K335" s="126">
        <f>K333+K334</f>
        <v>19381</v>
      </c>
      <c r="L335" s="120"/>
      <c r="M335" s="126">
        <f>M333+M334</f>
        <v>665593</v>
      </c>
      <c r="N335" s="120"/>
      <c r="O335" s="126">
        <f>O333+O334</f>
        <v>445681</v>
      </c>
      <c r="P335" s="120"/>
      <c r="Q335" s="126">
        <f>Q333+Q334</f>
        <v>9585788</v>
      </c>
      <c r="R335" s="120"/>
      <c r="S335" s="126">
        <f>S333+S334</f>
        <v>253750</v>
      </c>
      <c r="T335" s="120"/>
      <c r="U335" s="126">
        <f>U333+U334</f>
        <v>110539</v>
      </c>
      <c r="V335" s="120"/>
      <c r="W335" s="126">
        <f>W333+W334</f>
        <v>54222</v>
      </c>
      <c r="X335" s="120"/>
      <c r="Y335" s="126">
        <f>Y333+Y334</f>
        <v>0</v>
      </c>
      <c r="Z335" s="120"/>
      <c r="AA335" s="126">
        <f>AA333+AA334</f>
        <v>72116</v>
      </c>
      <c r="AB335" s="120"/>
      <c r="AC335" s="126">
        <f>AC333+AC334</f>
        <v>61847</v>
      </c>
      <c r="AD335" s="120"/>
      <c r="AE335" s="126">
        <f>AE333+AE334</f>
        <v>2377583</v>
      </c>
      <c r="AF335" s="120"/>
      <c r="AG335" s="126">
        <f>AG333+AG334</f>
        <v>250052</v>
      </c>
      <c r="AI335" s="126">
        <f>AI333+AI334</f>
        <v>41161</v>
      </c>
      <c r="AK335" s="126">
        <f>AK333+AK334</f>
        <v>27028</v>
      </c>
      <c r="AM335" s="126">
        <f>AM333+AM334</f>
        <v>20750</v>
      </c>
      <c r="AO335" s="126">
        <f>AO333+AO334</f>
        <v>599703</v>
      </c>
      <c r="AQ335" s="126">
        <f>AQ333+AQ334</f>
        <v>40435</v>
      </c>
      <c r="AS335" s="126">
        <f>AS333+AS334</f>
        <v>0</v>
      </c>
      <c r="AU335" s="126">
        <f>AU333+AU334</f>
        <v>0</v>
      </c>
      <c r="AW335" s="126">
        <f>AW333+AW334</f>
        <v>0</v>
      </c>
      <c r="AY335" s="126">
        <f>AY333+AY334</f>
        <v>0</v>
      </c>
      <c r="BA335" s="126">
        <f>BA333+BA334</f>
        <v>0</v>
      </c>
    </row>
    <row r="336" spans="1:53" ht="13.5" thickTop="1" x14ac:dyDescent="0.3"/>
    <row r="338" spans="2:53" x14ac:dyDescent="0.3">
      <c r="B338" s="119">
        <v>2021</v>
      </c>
      <c r="C338" s="72"/>
      <c r="D338" s="72"/>
      <c r="E338" s="127"/>
      <c r="F338" s="120"/>
      <c r="G338" s="127"/>
      <c r="I338" s="127"/>
      <c r="K338" s="120"/>
      <c r="L338" s="120"/>
      <c r="M338" s="120"/>
      <c r="N338" s="120"/>
      <c r="O338" s="120"/>
      <c r="P338" s="120"/>
      <c r="Q338" s="120"/>
      <c r="R338" s="120"/>
      <c r="S338" s="120"/>
      <c r="T338" s="120"/>
      <c r="U338" s="120"/>
      <c r="V338" s="120"/>
      <c r="W338" s="120"/>
      <c r="X338" s="120"/>
      <c r="Y338" s="120"/>
      <c r="Z338" s="120"/>
      <c r="AA338" s="120"/>
      <c r="AB338" s="120"/>
      <c r="AC338" s="120"/>
      <c r="AD338" s="120"/>
      <c r="AE338" s="120"/>
      <c r="AF338" s="120"/>
      <c r="AG338" s="120"/>
      <c r="AH338" s="120"/>
      <c r="AI338" s="120"/>
      <c r="AJ338" s="72"/>
      <c r="AK338" s="120"/>
      <c r="AM338" s="120"/>
      <c r="AO338" s="120"/>
      <c r="AQ338" s="120"/>
      <c r="AS338" s="120"/>
      <c r="AU338" s="120"/>
      <c r="AW338" s="120"/>
      <c r="AY338" s="120"/>
      <c r="BA338" s="120"/>
    </row>
    <row r="339" spans="2:53" x14ac:dyDescent="0.3">
      <c r="B339" s="85" t="s">
        <v>2408</v>
      </c>
      <c r="C339" s="72"/>
      <c r="D339" s="72"/>
      <c r="E339" s="120">
        <f>IF(E$114&lt;=$B338,E$24,0)</f>
        <v>510665.11</v>
      </c>
      <c r="F339" s="120"/>
      <c r="G339" s="120">
        <f>IF(G$114&lt;=$B338,G$24,0)</f>
        <v>2082311.7650000001</v>
      </c>
      <c r="I339" s="120">
        <f>IF(I$114&lt;=$B338,I$24,0)</f>
        <v>329777.47000000003</v>
      </c>
      <c r="K339" s="120">
        <f>IF(K$114&lt;=$B338,K$24,0)</f>
        <v>620501.30999999971</v>
      </c>
      <c r="L339" s="120"/>
      <c r="M339" s="120">
        <f>IF(M$114&lt;=$B338,M$24,0)</f>
        <v>14920259.805000002</v>
      </c>
      <c r="N339" s="120"/>
      <c r="O339" s="120">
        <f>IF(O$114&lt;=$B338,O$24,0)</f>
        <v>9988375.7000000011</v>
      </c>
      <c r="P339" s="120"/>
      <c r="Q339" s="120">
        <f>IF(Q$114&lt;=$B338,Q$24,0)</f>
        <v>214879808.19000003</v>
      </c>
      <c r="R339" s="120"/>
      <c r="S339" s="120">
        <f>IF(S$114&lt;=$B338,S$24,0)</f>
        <v>11373829.760000002</v>
      </c>
      <c r="T339" s="120"/>
      <c r="U339" s="120">
        <f>IF(U$114&lt;=$B338,U$24,0)</f>
        <v>4955799.3949999996</v>
      </c>
      <c r="V339" s="120"/>
      <c r="W339" s="120">
        <f>IF(W$114&lt;=$B338,W$24,0)</f>
        <v>2430372.75</v>
      </c>
      <c r="X339" s="120"/>
      <c r="Y339" s="120">
        <f>IF(Y$114&lt;=$B338,Y$24,0)</f>
        <v>1753974.9050000003</v>
      </c>
      <c r="Z339" s="120"/>
      <c r="AA339" s="120">
        <f>IF(AA$114&lt;=$B338,AA$24,0)</f>
        <v>3232441.9049999993</v>
      </c>
      <c r="AB339" s="120"/>
      <c r="AC339" s="120">
        <f>IF(AC$114&lt;=$B338,AC$24,0)</f>
        <v>2735390.790000001</v>
      </c>
      <c r="AD339" s="120"/>
      <c r="AE339" s="120">
        <f>IF(AE$114&lt;=$B338,AE$24,0)</f>
        <v>97282430.489999995</v>
      </c>
      <c r="AF339" s="120"/>
      <c r="AG339" s="120">
        <f>IF(AG$114&lt;=$B338,AG$24,0)</f>
        <v>9462688.1500000004</v>
      </c>
      <c r="AH339" s="120"/>
      <c r="AI339" s="120">
        <f>IF(AI$114&lt;=$B338,AI$24,0)</f>
        <v>1440963.16</v>
      </c>
      <c r="AJ339" s="72"/>
      <c r="AK339" s="120">
        <f>IF(AK$114&lt;=$B338,AK$24,0)</f>
        <v>875112.65</v>
      </c>
      <c r="AL339" s="80"/>
      <c r="AM339" s="120">
        <f>IF(AM$114&lt;=$B338,AM$24,0)</f>
        <v>310771.57999999984</v>
      </c>
      <c r="AN339" s="80"/>
      <c r="AO339" s="120">
        <f>IF(AO$114&lt;=$B338,AO$24,0)</f>
        <v>13845478.209999999</v>
      </c>
      <c r="AQ339" s="120">
        <f>IF(AQ$114&lt;=$B338,AQ$24,0)</f>
        <v>1078264.5000000002</v>
      </c>
      <c r="AS339" s="120">
        <f>IF(AS$114&lt;=$B338,AS$24,0)</f>
        <v>1906086.3599999999</v>
      </c>
      <c r="AU339" s="120">
        <f>IF(AU$114&lt;=$B338,AU$24,0)</f>
        <v>0</v>
      </c>
      <c r="AW339" s="120">
        <f>IF(AW$114&lt;=$B338,AW$24,0)</f>
        <v>0</v>
      </c>
      <c r="AY339" s="120">
        <f>IF(AY$114&lt;=$B338,AY$24,0)</f>
        <v>0</v>
      </c>
      <c r="BA339" s="120">
        <f>IF(BA$114&lt;=$B338,BA$24,0)</f>
        <v>0</v>
      </c>
    </row>
    <row r="340" spans="2:53" x14ac:dyDescent="0.3">
      <c r="B340" s="85" t="s">
        <v>2445</v>
      </c>
      <c r="C340" s="72"/>
      <c r="D340" s="72"/>
      <c r="E340" s="121">
        <f>ROUND(E339*E$12,0)</f>
        <v>0</v>
      </c>
      <c r="F340" s="120"/>
      <c r="G340" s="121">
        <f>ROUND(G339*G$12,0)</f>
        <v>0</v>
      </c>
      <c r="I340" s="121">
        <f>ROUND(I339*I$12,0)</f>
        <v>98933</v>
      </c>
      <c r="K340" s="121">
        <f>ROUND(K339*K$12,0)</f>
        <v>186150</v>
      </c>
      <c r="L340" s="120"/>
      <c r="M340" s="121">
        <f>ROUND(M339*M$12,0)</f>
        <v>0</v>
      </c>
      <c r="N340" s="120"/>
      <c r="O340" s="121">
        <f>ROUND(O339*O$12,0)</f>
        <v>0</v>
      </c>
      <c r="P340" s="120"/>
      <c r="Q340" s="121">
        <f>ROUND(Q339*Q$12,0)</f>
        <v>0</v>
      </c>
      <c r="R340" s="120"/>
      <c r="S340" s="121">
        <f>ROUND(S339*S$12,0)</f>
        <v>5686915</v>
      </c>
      <c r="T340" s="120"/>
      <c r="U340" s="121">
        <f>ROUND(U339*U$12,0)</f>
        <v>2477900</v>
      </c>
      <c r="V340" s="120"/>
      <c r="W340" s="121">
        <f>ROUND(W339*W$12,0)</f>
        <v>1215186</v>
      </c>
      <c r="X340" s="120"/>
      <c r="Y340" s="121">
        <f>ROUND(Y339*Y$12,0)</f>
        <v>1753975</v>
      </c>
      <c r="Z340" s="120"/>
      <c r="AA340" s="121">
        <f>ROUND(AA339*AA$12,0)</f>
        <v>1616221</v>
      </c>
      <c r="AB340" s="120"/>
      <c r="AC340" s="121">
        <f>ROUND(AC339*AC$12,0)</f>
        <v>1367695</v>
      </c>
      <c r="AD340" s="120"/>
      <c r="AE340" s="121">
        <f>ROUND(AE339*AE$12,0)</f>
        <v>48641215</v>
      </c>
      <c r="AF340" s="120"/>
      <c r="AG340" s="121">
        <f>ROUND(AG339*AG$12,0)</f>
        <v>4731344</v>
      </c>
      <c r="AH340" s="120"/>
      <c r="AI340" s="121">
        <f>ROUND(AI339*AI$12,0)</f>
        <v>720482</v>
      </c>
      <c r="AJ340" s="72"/>
      <c r="AK340" s="121">
        <f>ROUND(AK339*AK$12,0)</f>
        <v>437556</v>
      </c>
      <c r="AM340" s="121">
        <f>ROUND(AM339*AM$12,0)</f>
        <v>0</v>
      </c>
      <c r="AO340" s="121">
        <f>ROUND(AO339*AO$12,0)</f>
        <v>5538191</v>
      </c>
      <c r="AQ340" s="121">
        <f>ROUND(AQ339*AQ$12,0)</f>
        <v>0</v>
      </c>
      <c r="AS340" s="121">
        <f>ROUND(AS339*AS$12,0)</f>
        <v>0</v>
      </c>
      <c r="AU340" s="121">
        <f>ROUND(AU339*AU$12,0)</f>
        <v>0</v>
      </c>
      <c r="AW340" s="121">
        <f>ROUND(AW339*AW$12,0)</f>
        <v>0</v>
      </c>
      <c r="AY340" s="121">
        <f>ROUND(AY339*AY$12,0)</f>
        <v>0</v>
      </c>
      <c r="BA340" s="121">
        <f>ROUND(BA339*BA$12,0)</f>
        <v>0</v>
      </c>
    </row>
    <row r="341" spans="2:53" x14ac:dyDescent="0.3">
      <c r="B341" s="85" t="s">
        <v>2446</v>
      </c>
      <c r="C341" s="72"/>
      <c r="D341" s="72"/>
      <c r="E341" s="120">
        <f>E339-E340</f>
        <v>510665.11</v>
      </c>
      <c r="F341" s="120"/>
      <c r="G341" s="120">
        <f>G339-G340</f>
        <v>2082311.7650000001</v>
      </c>
      <c r="I341" s="120">
        <f>I339-I340</f>
        <v>230844.47000000003</v>
      </c>
      <c r="K341" s="120">
        <f>K339-K340</f>
        <v>434351.30999999971</v>
      </c>
      <c r="L341" s="120"/>
      <c r="M341" s="120">
        <f>M339-M340</f>
        <v>14920259.805000002</v>
      </c>
      <c r="N341" s="120"/>
      <c r="O341" s="120">
        <f>O339-O340</f>
        <v>9988375.7000000011</v>
      </c>
      <c r="P341" s="120"/>
      <c r="Q341" s="120">
        <f>Q339-Q340</f>
        <v>214879808.19000003</v>
      </c>
      <c r="R341" s="120"/>
      <c r="S341" s="120">
        <f>S339-S340</f>
        <v>5686914.7600000016</v>
      </c>
      <c r="T341" s="120"/>
      <c r="U341" s="120">
        <f>U339-U340</f>
        <v>2477899.3949999996</v>
      </c>
      <c r="V341" s="120"/>
      <c r="W341" s="120">
        <f>W339-W340</f>
        <v>1215186.75</v>
      </c>
      <c r="X341" s="120"/>
      <c r="Y341" s="120">
        <f>Y339-Y340</f>
        <v>-9.4999999739229679E-2</v>
      </c>
      <c r="Z341" s="120"/>
      <c r="AA341" s="120">
        <f>AA339-AA340</f>
        <v>1616220.9049999993</v>
      </c>
      <c r="AB341" s="120"/>
      <c r="AC341" s="120">
        <f>AC339-AC340</f>
        <v>1367695.790000001</v>
      </c>
      <c r="AD341" s="120"/>
      <c r="AE341" s="120">
        <f>AE339-AE340</f>
        <v>48641215.489999995</v>
      </c>
      <c r="AF341" s="120"/>
      <c r="AG341" s="120">
        <f>AG339-AG340</f>
        <v>4731344.1500000004</v>
      </c>
      <c r="AH341" s="120"/>
      <c r="AI341" s="120">
        <f>AI339-AI340</f>
        <v>720481.15999999992</v>
      </c>
      <c r="AJ341" s="72"/>
      <c r="AK341" s="120">
        <f>AK339-AK340</f>
        <v>437556.65</v>
      </c>
      <c r="AM341" s="120">
        <f>AM339-AM340</f>
        <v>310771.57999999984</v>
      </c>
      <c r="AO341" s="120">
        <f>AO339-AO340</f>
        <v>8307287.209999999</v>
      </c>
      <c r="AQ341" s="120">
        <f>AQ339-AQ340</f>
        <v>1078264.5000000002</v>
      </c>
      <c r="AS341" s="120">
        <f>AS339-AS340</f>
        <v>1906086.3599999999</v>
      </c>
      <c r="AU341" s="120">
        <f>AU339-AU340</f>
        <v>0</v>
      </c>
      <c r="AW341" s="120">
        <f>AW339-AW340</f>
        <v>0</v>
      </c>
      <c r="AY341" s="120">
        <f>AY339-AY340</f>
        <v>0</v>
      </c>
      <c r="BA341" s="120">
        <f>BA339-BA340</f>
        <v>0</v>
      </c>
    </row>
    <row r="342" spans="2:53" x14ac:dyDescent="0.3">
      <c r="B342" s="122" t="s">
        <v>2447</v>
      </c>
      <c r="C342" s="109"/>
      <c r="D342" s="109"/>
      <c r="E342" s="123">
        <f>IF($B338-E$8&lt;0,0,LOOKUP($B338-(E$8-1),$C$396:$C$417,$E$396:$E$417))</f>
        <v>2.231E-2</v>
      </c>
      <c r="F342" s="109"/>
      <c r="G342" s="123">
        <f>IF($B338-G$8&lt;0,0,LOOKUP($B338-(G$8-1),$C$396:$C$417,$E$396:$E$417))</f>
        <v>4.4609999999999997E-2</v>
      </c>
      <c r="H342" s="124"/>
      <c r="I342" s="123">
        <f>IF($B338-I$8&lt;0,0,LOOKUP($B338-(I$8-1),$C$396:$C$417,$E$396:$E$417))</f>
        <v>4.462E-2</v>
      </c>
      <c r="J342" s="124"/>
      <c r="K342" s="123">
        <f>IF($B338-K$8&lt;0,0,LOOKUP($B338-(K$8-1),$C$396:$C$417,$E$396:$E$417))</f>
        <v>4.4609999999999997E-2</v>
      </c>
      <c r="L342" s="124"/>
      <c r="M342" s="123">
        <f>IF($B338-M$8&lt;0,0,LOOKUP($B338-(M$8-1),$C$396:$C$417,$E$396:$E$417))</f>
        <v>4.462E-2</v>
      </c>
      <c r="N342" s="109"/>
      <c r="O342" s="123">
        <f>IF($B338-O$8&lt;0,0,LOOKUP($B338-(O$8-1),$C$396:$C$417,$E$396:$E$417))</f>
        <v>4.4609999999999997E-2</v>
      </c>
      <c r="P342" s="124"/>
      <c r="Q342" s="123">
        <f>IF($B338-Q$8&lt;0,0,LOOKUP($B338-(Q$8-1),$C$396:$C$417,$E$396:$E$417))</f>
        <v>4.462E-2</v>
      </c>
      <c r="R342" s="124"/>
      <c r="S342" s="123">
        <f>IF($B338-S$8&lt;0,0,LOOKUP($B338-(S$8-1),$C$396:$C$417,$E$396:$E$417))</f>
        <v>4.4609999999999997E-2</v>
      </c>
      <c r="T342" s="124"/>
      <c r="U342" s="123">
        <f>IF($B338-U$8&lt;0,0,LOOKUP($B338-(U$8-1),$C$396:$C$417,$E$396:$E$417))</f>
        <v>4.462E-2</v>
      </c>
      <c r="V342" s="124"/>
      <c r="W342" s="123">
        <f>IF($B338-W$8&lt;0,0,LOOKUP($B338-(W$8-1),$C$396:$C$417,$E$396:$E$417))</f>
        <v>4.4609999999999997E-2</v>
      </c>
      <c r="X342" s="109"/>
      <c r="Y342" s="123">
        <f>IF($B338-Y$8&lt;0,0,LOOKUP($B338-(Y$8-1),$C$396:$C$417,$E$396:$E$417))</f>
        <v>4.462E-2</v>
      </c>
      <c r="Z342" s="124"/>
      <c r="AA342" s="123">
        <f>IF($B338-AA$8&lt;0,0,LOOKUP($B338-(AA$8-1),$C$396:$C$417,$E$396:$E$417))</f>
        <v>4.4609999999999997E-2</v>
      </c>
      <c r="AB342" s="124"/>
      <c r="AC342" s="123">
        <f>IF($B338-AC$8&lt;0,0,LOOKUP($B338-(AC$8-1),$C$396:$C$417,$E$396:$E$417))</f>
        <v>4.462E-2</v>
      </c>
      <c r="AD342" s="124"/>
      <c r="AE342" s="123">
        <f>IF($B338-AE$8&lt;0,0,LOOKUP($B338-(AE$8-1),$C$396:$C$417,$E$396:$E$417))</f>
        <v>4.5220000000000003E-2</v>
      </c>
      <c r="AF342" s="124"/>
      <c r="AG342" s="123">
        <f>IF($B338-AG$8&lt;0,0,LOOKUP($B338-(AG$8-1),$C$396:$C$417,$E$396:$E$417))</f>
        <v>4.888E-2</v>
      </c>
      <c r="AH342" s="124"/>
      <c r="AI342" s="123">
        <f>IF($B338-AI$8&lt;0,0,LOOKUP($B338-(AI$8-1),$C$396:$C$417,$E$396:$E$417))</f>
        <v>5.2850000000000001E-2</v>
      </c>
      <c r="AJ342" s="124"/>
      <c r="AK342" s="123">
        <f>IF($B338-AK$8&lt;0,0,LOOKUP($B338-(AK$8-1),$C$396:$C$417,$E$396:$E$417))</f>
        <v>5.713E-2</v>
      </c>
      <c r="AM342" s="123">
        <f>IF($B338-AM$8&lt;0,0,LOOKUP($B338-(AM$8-1),$C$396:$C$417,$E$396:$E$417))</f>
        <v>6.1769999999999999E-2</v>
      </c>
      <c r="AO342" s="123">
        <f>IF($B338-AO$8&lt;0,0,LOOKUP($B338-(AO$8-1),$C$396:$C$417,$E$396:$E$417))</f>
        <v>6.6769999999999996E-2</v>
      </c>
      <c r="AQ342" s="123">
        <f>IF($B338-AQ$8&lt;0,0,LOOKUP($B338-(AQ$8-1),$C$396:$C$417,$E$396:$E$417))</f>
        <v>7.2190000000000004E-2</v>
      </c>
      <c r="AS342" s="123">
        <f>IF($B338-AS$8&lt;0,0,LOOKUP($B338-(AS$8-1),$C$396:$C$417,$E$396:$E$417))</f>
        <v>3.7499999999999999E-2</v>
      </c>
      <c r="AU342" s="123">
        <f>IF($B338-AU$8&lt;0,0,LOOKUP($B338-(AU$8-1),$C$396:$C$417,$E$396:$E$417))</f>
        <v>0</v>
      </c>
      <c r="AW342" s="123">
        <f>IF($B338-AW$8&lt;0,0,LOOKUP($B338-(AW$8-1),$C$396:$C$417,$E$396:$E$417))</f>
        <v>0</v>
      </c>
      <c r="AY342" s="123">
        <f>IF($B338-AY$8&lt;0,0,LOOKUP($B338-(AY$8-1),$C$396:$C$417,$E$396:$E$417))</f>
        <v>0</v>
      </c>
      <c r="BA342" s="123">
        <f>IF($B338-BA$8&lt;0,0,LOOKUP($B338-(BA$8-1),$C$396:$C$417,$E$396:$E$417))</f>
        <v>0</v>
      </c>
    </row>
    <row r="343" spans="2:53" x14ac:dyDescent="0.3">
      <c r="B343" s="72"/>
      <c r="C343" s="72"/>
      <c r="D343" s="72"/>
      <c r="E343" s="125"/>
      <c r="F343" s="120"/>
      <c r="G343" s="125"/>
      <c r="I343" s="125"/>
      <c r="K343" s="125"/>
      <c r="L343" s="120"/>
      <c r="M343" s="125"/>
      <c r="N343" s="120"/>
      <c r="O343" s="125"/>
      <c r="P343" s="120"/>
      <c r="Q343" s="125"/>
      <c r="R343" s="120"/>
      <c r="S343" s="125"/>
      <c r="T343" s="120"/>
      <c r="U343" s="125"/>
      <c r="V343" s="120"/>
      <c r="W343" s="125"/>
      <c r="X343" s="120"/>
      <c r="Y343" s="125"/>
      <c r="Z343" s="120"/>
      <c r="AA343" s="125"/>
      <c r="AB343" s="120"/>
      <c r="AC343" s="125"/>
      <c r="AD343" s="120"/>
      <c r="AE343" s="125"/>
      <c r="AF343" s="120"/>
      <c r="AG343" s="125"/>
      <c r="AI343" s="125"/>
      <c r="AK343" s="125"/>
      <c r="AM343" s="125"/>
      <c r="AO343" s="125"/>
      <c r="AQ343" s="125"/>
      <c r="AS343" s="125"/>
      <c r="AU343" s="125"/>
      <c r="AW343" s="125"/>
      <c r="AY343" s="125"/>
      <c r="BA343" s="125"/>
    </row>
    <row r="344" spans="2:53" x14ac:dyDescent="0.3">
      <c r="B344" s="85" t="s">
        <v>2448</v>
      </c>
      <c r="C344" s="72"/>
      <c r="D344" s="72"/>
      <c r="E344" s="120">
        <f>ROUND((E339-E340)*E342,0)</f>
        <v>11393</v>
      </c>
      <c r="F344" s="120"/>
      <c r="G344" s="120">
        <f>ROUND((G339-G340)*G342,0)</f>
        <v>92892</v>
      </c>
      <c r="I344" s="120">
        <f>ROUND((I339-I340)*I342,0)</f>
        <v>10300</v>
      </c>
      <c r="K344" s="120">
        <f>ROUND((K339-K340)*K342,0)</f>
        <v>19376</v>
      </c>
      <c r="L344" s="120"/>
      <c r="M344" s="120">
        <f>ROUND((M339-M340)*M342,0)</f>
        <v>665742</v>
      </c>
      <c r="N344" s="120"/>
      <c r="O344" s="120">
        <f>ROUND((O339-O340)*O342,0)</f>
        <v>445581</v>
      </c>
      <c r="P344" s="120"/>
      <c r="Q344" s="120">
        <f>ROUND((Q339-Q340)*Q342,0)</f>
        <v>9587937</v>
      </c>
      <c r="R344" s="120"/>
      <c r="S344" s="120">
        <f>ROUND((S339-S340)*S342,0)</f>
        <v>253693</v>
      </c>
      <c r="T344" s="120"/>
      <c r="U344" s="120">
        <f>ROUND((U339-U340)*U342,0)</f>
        <v>110564</v>
      </c>
      <c r="V344" s="120"/>
      <c r="W344" s="120">
        <f>ROUND((W339-W340)*W342,0)</f>
        <v>54209</v>
      </c>
      <c r="X344" s="120"/>
      <c r="Y344" s="120">
        <f>ROUND((Y339-Y340)*Y342,0)</f>
        <v>0</v>
      </c>
      <c r="Z344" s="120"/>
      <c r="AA344" s="120">
        <f>ROUND((AA339-AA340)*AA342,0)</f>
        <v>72100</v>
      </c>
      <c r="AB344" s="120"/>
      <c r="AC344" s="120">
        <f>ROUND((AC339-AC340)*AC342,0)</f>
        <v>61027</v>
      </c>
      <c r="AD344" s="120"/>
      <c r="AE344" s="120">
        <f>ROUND((AE339-AE340)*AE342,0)</f>
        <v>2199556</v>
      </c>
      <c r="AF344" s="120"/>
      <c r="AG344" s="120">
        <f>ROUND((AG339-AG340)*AG342,0)</f>
        <v>231268</v>
      </c>
      <c r="AI344" s="120">
        <f>ROUND((AI339-AI340)*AI342,0)</f>
        <v>38077</v>
      </c>
      <c r="AK344" s="120">
        <f>ROUND((AK339-AK340)*AK342,0)</f>
        <v>24998</v>
      </c>
      <c r="AM344" s="120">
        <f>ROUND((AM339-AM340)*AM342,0)</f>
        <v>19196</v>
      </c>
      <c r="AO344" s="120">
        <f>ROUND((AO339-AO340)*AO342,0)</f>
        <v>554678</v>
      </c>
      <c r="AQ344" s="120">
        <f>ROUND((AQ339-AQ340)*AQ342,0)</f>
        <v>77840</v>
      </c>
      <c r="AS344" s="120">
        <f>ROUND((AS339-AS340)*AS342,0)</f>
        <v>71478</v>
      </c>
      <c r="AU344" s="120">
        <f>ROUND((AU339-AU340)*AU342,0)</f>
        <v>0</v>
      </c>
      <c r="AW344" s="120">
        <f>ROUND((AW339-AW340)*AW342,0)</f>
        <v>0</v>
      </c>
      <c r="AY344" s="120">
        <f>ROUND((AY339-AY340)*AY342,0)</f>
        <v>0</v>
      </c>
      <c r="BA344" s="120">
        <f>ROUND((BA339-BA340)*BA342,0)</f>
        <v>0</v>
      </c>
    </row>
    <row r="345" spans="2:53" x14ac:dyDescent="0.3">
      <c r="B345" s="85" t="s">
        <v>2449</v>
      </c>
      <c r="C345" s="72"/>
      <c r="D345" s="72"/>
      <c r="E345" s="74">
        <f>IF(E$114=$B338,E340,0)</f>
        <v>0</v>
      </c>
      <c r="F345" s="120"/>
      <c r="G345" s="74">
        <f>IF(G$114=$B338,G340,0)</f>
        <v>0</v>
      </c>
      <c r="I345" s="74">
        <f>IF(I$114=$B338,I340,0)</f>
        <v>0</v>
      </c>
      <c r="K345" s="74">
        <f>IF(K$114=$B338,K340,0)</f>
        <v>0</v>
      </c>
      <c r="L345" s="120"/>
      <c r="M345" s="74">
        <f>IF(M$114=$B338,M340,0)</f>
        <v>0</v>
      </c>
      <c r="N345" s="120"/>
      <c r="O345" s="74">
        <f>IF(O$114=$B338,O340,0)</f>
        <v>0</v>
      </c>
      <c r="P345" s="120"/>
      <c r="Q345" s="74">
        <f>IF(Q$114=$B338,Q340,0)</f>
        <v>0</v>
      </c>
      <c r="R345" s="120"/>
      <c r="S345" s="74">
        <f>IF(S$114=$B338,S340,0)</f>
        <v>0</v>
      </c>
      <c r="T345" s="120"/>
      <c r="U345" s="74">
        <f>IF(U$114=$B338,U340,0)</f>
        <v>0</v>
      </c>
      <c r="V345" s="120"/>
      <c r="W345" s="74">
        <f>IF(W$114=$B338,W340,0)</f>
        <v>0</v>
      </c>
      <c r="X345" s="120"/>
      <c r="Y345" s="74">
        <f>IF(Y$114=$B338,Y340,0)</f>
        <v>0</v>
      </c>
      <c r="Z345" s="120"/>
      <c r="AA345" s="74">
        <f>IF(AA$114=$B338,AA340,0)</f>
        <v>0</v>
      </c>
      <c r="AB345" s="120"/>
      <c r="AC345" s="74">
        <f>IF(AC$114=$B338,AC340,0)</f>
        <v>0</v>
      </c>
      <c r="AD345" s="120"/>
      <c r="AE345" s="74">
        <f>IF(AE$114=$B338,AE340,0)</f>
        <v>0</v>
      </c>
      <c r="AF345" s="120"/>
      <c r="AG345" s="74">
        <f>IF(AG$114=$B338,AG340,0)</f>
        <v>0</v>
      </c>
      <c r="AI345" s="74">
        <f>IF(AI$114=$B338,AI340,0)</f>
        <v>0</v>
      </c>
      <c r="AK345" s="74">
        <f>IF(AK$114=$B338,AK340,0)</f>
        <v>0</v>
      </c>
      <c r="AM345" s="74">
        <f>IF(AM$114=$B338,AM340,0)</f>
        <v>0</v>
      </c>
      <c r="AO345" s="74">
        <f>IF(AO$114=$B338,AO340,0)</f>
        <v>0</v>
      </c>
      <c r="AQ345" s="74">
        <f>IF(AQ$114=$B338,AQ340,0)</f>
        <v>0</v>
      </c>
      <c r="AS345" s="74">
        <f>IF(AS$114=$B338,AS340,0)</f>
        <v>0</v>
      </c>
      <c r="AU345" s="74">
        <f>IF(AU$114=$B338,AU340,0)</f>
        <v>0</v>
      </c>
      <c r="AW345" s="74">
        <f>IF(AW$114=$B338,AW340,0)</f>
        <v>0</v>
      </c>
      <c r="AY345" s="74">
        <f>IF(AY$114=$B338,AY340,0)</f>
        <v>0</v>
      </c>
      <c r="BA345" s="74">
        <f>IF(BA$114=$B338,BA340,0)</f>
        <v>0</v>
      </c>
    </row>
    <row r="346" spans="2:53" ht="13.5" thickBot="1" x14ac:dyDescent="0.35">
      <c r="B346" s="85" t="str">
        <f>"Total Tax Depreciation  -  "&amp;B338</f>
        <v>Total Tax Depreciation  -  2021</v>
      </c>
      <c r="C346" s="72"/>
      <c r="D346" s="72"/>
      <c r="E346" s="126">
        <f>E344+E345</f>
        <v>11393</v>
      </c>
      <c r="F346" s="120"/>
      <c r="G346" s="126">
        <f>G344+G345</f>
        <v>92892</v>
      </c>
      <c r="I346" s="126">
        <f>I344+I345</f>
        <v>10300</v>
      </c>
      <c r="K346" s="126">
        <f>K344+K345</f>
        <v>19376</v>
      </c>
      <c r="L346" s="120"/>
      <c r="M346" s="126">
        <f>M344+M345</f>
        <v>665742</v>
      </c>
      <c r="N346" s="120"/>
      <c r="O346" s="126">
        <f>O344+O345</f>
        <v>445581</v>
      </c>
      <c r="P346" s="120"/>
      <c r="Q346" s="126">
        <f>Q344+Q345</f>
        <v>9587937</v>
      </c>
      <c r="R346" s="120"/>
      <c r="S346" s="126">
        <f>S344+S345</f>
        <v>253693</v>
      </c>
      <c r="T346" s="120"/>
      <c r="U346" s="126">
        <f>U344+U345</f>
        <v>110564</v>
      </c>
      <c r="V346" s="120"/>
      <c r="W346" s="126">
        <f>W344+W345</f>
        <v>54209</v>
      </c>
      <c r="X346" s="120"/>
      <c r="Y346" s="126">
        <f>Y344+Y345</f>
        <v>0</v>
      </c>
      <c r="Z346" s="120"/>
      <c r="AA346" s="126">
        <f>AA344+AA345</f>
        <v>72100</v>
      </c>
      <c r="AB346" s="120"/>
      <c r="AC346" s="126">
        <f>AC344+AC345</f>
        <v>61027</v>
      </c>
      <c r="AD346" s="120"/>
      <c r="AE346" s="126">
        <f>AE344+AE345</f>
        <v>2199556</v>
      </c>
      <c r="AF346" s="120"/>
      <c r="AG346" s="126">
        <f>AG344+AG345</f>
        <v>231268</v>
      </c>
      <c r="AI346" s="126">
        <f>AI344+AI345</f>
        <v>38077</v>
      </c>
      <c r="AK346" s="126">
        <f>AK344+AK345</f>
        <v>24998</v>
      </c>
      <c r="AM346" s="126">
        <f>AM344+AM345</f>
        <v>19196</v>
      </c>
      <c r="AO346" s="126">
        <f>AO344+AO345</f>
        <v>554678</v>
      </c>
      <c r="AQ346" s="126">
        <f>AQ344+AQ345</f>
        <v>77840</v>
      </c>
      <c r="AS346" s="126">
        <f>AS344+AS345</f>
        <v>71478</v>
      </c>
      <c r="AU346" s="126">
        <f>AU344+AU345</f>
        <v>0</v>
      </c>
      <c r="AW346" s="126">
        <f>AW344+AW345</f>
        <v>0</v>
      </c>
      <c r="AY346" s="126">
        <f>AY344+AY345</f>
        <v>0</v>
      </c>
      <c r="BA346" s="126">
        <f>BA344+BA345</f>
        <v>0</v>
      </c>
    </row>
    <row r="347" spans="2:53" ht="13.5" thickTop="1" x14ac:dyDescent="0.3"/>
    <row r="349" spans="2:53" x14ac:dyDescent="0.3">
      <c r="B349" s="119">
        <v>2022</v>
      </c>
      <c r="C349" s="72"/>
      <c r="D349" s="72"/>
      <c r="E349" s="127"/>
      <c r="F349" s="120"/>
      <c r="G349" s="127"/>
      <c r="I349" s="127"/>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72"/>
      <c r="AK349" s="120"/>
      <c r="AM349" s="120"/>
      <c r="AO349" s="120"/>
      <c r="AQ349" s="120"/>
      <c r="AS349" s="120"/>
      <c r="AU349" s="120"/>
      <c r="AW349" s="120"/>
      <c r="AY349" s="120"/>
      <c r="BA349" s="120"/>
    </row>
    <row r="350" spans="2:53" x14ac:dyDescent="0.3">
      <c r="B350" s="85" t="s">
        <v>2408</v>
      </c>
      <c r="C350" s="72"/>
      <c r="D350" s="72"/>
      <c r="E350" s="120">
        <f>IF(E$114&lt;=$B349,E$24,0)</f>
        <v>510665.11</v>
      </c>
      <c r="F350" s="120"/>
      <c r="G350" s="120">
        <f>IF(G$114&lt;=$B349,G$24,0)</f>
        <v>2082311.7650000001</v>
      </c>
      <c r="I350" s="120">
        <f>IF(I$114&lt;=$B349,I$24,0)</f>
        <v>329777.47000000003</v>
      </c>
      <c r="K350" s="120">
        <f>IF(K$114&lt;=$B349,K$24,0)</f>
        <v>620501.30999999971</v>
      </c>
      <c r="L350" s="120"/>
      <c r="M350" s="120">
        <f>IF(M$114&lt;=$B349,M$24,0)</f>
        <v>14920259.805000002</v>
      </c>
      <c r="N350" s="120"/>
      <c r="O350" s="120">
        <f>IF(O$114&lt;=$B349,O$24,0)</f>
        <v>9988375.7000000011</v>
      </c>
      <c r="P350" s="120"/>
      <c r="Q350" s="120">
        <f>IF(Q$114&lt;=$B349,Q$24,0)</f>
        <v>214879808.19000003</v>
      </c>
      <c r="R350" s="120"/>
      <c r="S350" s="120">
        <f>IF(S$114&lt;=$B349,S$24,0)</f>
        <v>11373829.760000002</v>
      </c>
      <c r="T350" s="120"/>
      <c r="U350" s="120">
        <f>IF(U$114&lt;=$B349,U$24,0)</f>
        <v>4955799.3949999996</v>
      </c>
      <c r="V350" s="120"/>
      <c r="W350" s="120">
        <f>IF(W$114&lt;=$B349,W$24,0)</f>
        <v>2430372.75</v>
      </c>
      <c r="X350" s="120"/>
      <c r="Y350" s="120">
        <f>IF(Y$114&lt;=$B349,Y$24,0)</f>
        <v>1753974.9050000003</v>
      </c>
      <c r="Z350" s="120"/>
      <c r="AA350" s="120">
        <f>IF(AA$114&lt;=$B349,AA$24,0)</f>
        <v>3232441.9049999993</v>
      </c>
      <c r="AB350" s="120"/>
      <c r="AC350" s="120">
        <f>IF(AC$114&lt;=$B349,AC$24,0)</f>
        <v>2735390.790000001</v>
      </c>
      <c r="AD350" s="120"/>
      <c r="AE350" s="120">
        <f>IF(AE$114&lt;=$B349,AE$24,0)</f>
        <v>97282430.489999995</v>
      </c>
      <c r="AF350" s="120"/>
      <c r="AG350" s="120">
        <f>IF(AG$114&lt;=$B349,AG$24,0)</f>
        <v>9462688.1500000004</v>
      </c>
      <c r="AH350" s="120"/>
      <c r="AI350" s="120">
        <f>IF(AI$114&lt;=$B349,AI$24,0)</f>
        <v>1440963.16</v>
      </c>
      <c r="AJ350" s="72"/>
      <c r="AK350" s="120">
        <f>IF(AK$114&lt;=$B349,AK$24,0)</f>
        <v>875112.65</v>
      </c>
      <c r="AL350" s="80"/>
      <c r="AM350" s="120">
        <f>IF(AM$114&lt;=$B349,AM$24,0)</f>
        <v>310771.57999999984</v>
      </c>
      <c r="AN350" s="80"/>
      <c r="AO350" s="120">
        <f>IF(AO$114&lt;=$B349,AO$24,0)</f>
        <v>13845478.209999999</v>
      </c>
      <c r="AQ350" s="120">
        <f>IF(AQ$114&lt;=$B349,AQ$24,0)</f>
        <v>1078264.5000000002</v>
      </c>
      <c r="AS350" s="120">
        <f>IF(AS$114&lt;=$B349,AS$24,0)</f>
        <v>1906086.3599999999</v>
      </c>
      <c r="AU350" s="120">
        <f>IF(AU$114&lt;=$B349,AU$24,0)</f>
        <v>4144157.4300000016</v>
      </c>
      <c r="AW350" s="120">
        <f>IF(AW$114&lt;=$B349,AW$24,0)</f>
        <v>0</v>
      </c>
      <c r="AY350" s="120">
        <f>IF(AY$114&lt;=$B349,AY$24,0)</f>
        <v>0</v>
      </c>
      <c r="BA350" s="120">
        <f>IF(BA$114&lt;=$B349,BA$24,0)</f>
        <v>0</v>
      </c>
    </row>
    <row r="351" spans="2:53" x14ac:dyDescent="0.3">
      <c r="B351" s="85" t="s">
        <v>2445</v>
      </c>
      <c r="C351" s="72"/>
      <c r="D351" s="72"/>
      <c r="E351" s="121">
        <f>ROUND(E350*E$12,0)</f>
        <v>0</v>
      </c>
      <c r="F351" s="120"/>
      <c r="G351" s="121">
        <f>ROUND(G350*G$12,0)</f>
        <v>0</v>
      </c>
      <c r="I351" s="121">
        <f>ROUND(I350*I$12,0)</f>
        <v>98933</v>
      </c>
      <c r="K351" s="121">
        <f>ROUND(K350*K$12,0)</f>
        <v>186150</v>
      </c>
      <c r="L351" s="120"/>
      <c r="M351" s="121">
        <f>ROUND(M350*M$12,0)</f>
        <v>0</v>
      </c>
      <c r="N351" s="120"/>
      <c r="O351" s="121">
        <f>ROUND(O350*O$12,0)</f>
        <v>0</v>
      </c>
      <c r="P351" s="120"/>
      <c r="Q351" s="121">
        <f>ROUND(Q350*Q$12,0)</f>
        <v>0</v>
      </c>
      <c r="R351" s="120"/>
      <c r="S351" s="121">
        <f>ROUND(S350*S$12,0)</f>
        <v>5686915</v>
      </c>
      <c r="T351" s="120"/>
      <c r="U351" s="121">
        <f>ROUND(U350*U$12,0)</f>
        <v>2477900</v>
      </c>
      <c r="V351" s="120"/>
      <c r="W351" s="121">
        <f>ROUND(W350*W$12,0)</f>
        <v>1215186</v>
      </c>
      <c r="X351" s="120"/>
      <c r="Y351" s="121">
        <f>ROUND(Y350*Y$12,0)</f>
        <v>1753975</v>
      </c>
      <c r="Z351" s="120"/>
      <c r="AA351" s="121">
        <f>ROUND(AA350*AA$12,0)</f>
        <v>1616221</v>
      </c>
      <c r="AB351" s="120"/>
      <c r="AC351" s="121">
        <f>ROUND(AC350*AC$12,0)</f>
        <v>1367695</v>
      </c>
      <c r="AD351" s="120"/>
      <c r="AE351" s="121">
        <f>ROUND(AE350*AE$12,0)</f>
        <v>48641215</v>
      </c>
      <c r="AF351" s="120"/>
      <c r="AG351" s="121">
        <f>ROUND(AG350*AG$12,0)</f>
        <v>4731344</v>
      </c>
      <c r="AH351" s="120"/>
      <c r="AI351" s="121">
        <f>ROUND(AI350*AI$12,0)</f>
        <v>720482</v>
      </c>
      <c r="AJ351" s="72"/>
      <c r="AK351" s="121">
        <f>ROUND(AK350*AK$12,0)</f>
        <v>437556</v>
      </c>
      <c r="AM351" s="121">
        <f>ROUND(AM350*AM$12,0)</f>
        <v>0</v>
      </c>
      <c r="AO351" s="121">
        <f>ROUND(AO350*AO$12,0)</f>
        <v>5538191</v>
      </c>
      <c r="AQ351" s="121">
        <f>ROUND(AQ350*AQ$12,0)</f>
        <v>0</v>
      </c>
      <c r="AS351" s="121">
        <f>ROUND(AS350*AS$12,0)</f>
        <v>0</v>
      </c>
      <c r="AU351" s="121">
        <f>ROUND(AU350*AU$12,0)</f>
        <v>0</v>
      </c>
      <c r="AW351" s="121">
        <f>ROUND(AW350*AW$12,0)</f>
        <v>0</v>
      </c>
      <c r="AY351" s="121">
        <f>ROUND(AY350*AY$12,0)</f>
        <v>0</v>
      </c>
      <c r="BA351" s="121">
        <f>ROUND(BA350*BA$12,0)</f>
        <v>0</v>
      </c>
    </row>
    <row r="352" spans="2:53" x14ac:dyDescent="0.3">
      <c r="B352" s="85" t="s">
        <v>2446</v>
      </c>
      <c r="C352" s="72"/>
      <c r="D352" s="72"/>
      <c r="E352" s="120">
        <f>E350-E351</f>
        <v>510665.11</v>
      </c>
      <c r="F352" s="120"/>
      <c r="G352" s="120">
        <f>G350-G351</f>
        <v>2082311.7650000001</v>
      </c>
      <c r="I352" s="120">
        <f>I350-I351</f>
        <v>230844.47000000003</v>
      </c>
      <c r="K352" s="120">
        <f>K350-K351</f>
        <v>434351.30999999971</v>
      </c>
      <c r="L352" s="120"/>
      <c r="M352" s="120">
        <f>M350-M351</f>
        <v>14920259.805000002</v>
      </c>
      <c r="N352" s="120"/>
      <c r="O352" s="120">
        <f>O350-O351</f>
        <v>9988375.7000000011</v>
      </c>
      <c r="P352" s="120"/>
      <c r="Q352" s="120">
        <f>Q350-Q351</f>
        <v>214879808.19000003</v>
      </c>
      <c r="R352" s="120"/>
      <c r="S352" s="120">
        <f>S350-S351</f>
        <v>5686914.7600000016</v>
      </c>
      <c r="T352" s="120"/>
      <c r="U352" s="120">
        <f>U350-U351</f>
        <v>2477899.3949999996</v>
      </c>
      <c r="V352" s="120"/>
      <c r="W352" s="120">
        <f>W350-W351</f>
        <v>1215186.75</v>
      </c>
      <c r="X352" s="120"/>
      <c r="Y352" s="120">
        <f>Y350-Y351</f>
        <v>-9.4999999739229679E-2</v>
      </c>
      <c r="Z352" s="120"/>
      <c r="AA352" s="120">
        <f>AA350-AA351</f>
        <v>1616220.9049999993</v>
      </c>
      <c r="AB352" s="120"/>
      <c r="AC352" s="120">
        <f>AC350-AC351</f>
        <v>1367695.790000001</v>
      </c>
      <c r="AD352" s="120"/>
      <c r="AE352" s="120">
        <f>AE350-AE351</f>
        <v>48641215.489999995</v>
      </c>
      <c r="AF352" s="120"/>
      <c r="AG352" s="120">
        <f>AG350-AG351</f>
        <v>4731344.1500000004</v>
      </c>
      <c r="AH352" s="120"/>
      <c r="AI352" s="120">
        <f>AI350-AI351</f>
        <v>720481.15999999992</v>
      </c>
      <c r="AJ352" s="72"/>
      <c r="AK352" s="120">
        <f>AK350-AK351</f>
        <v>437556.65</v>
      </c>
      <c r="AM352" s="120">
        <f>AM350-AM351</f>
        <v>310771.57999999984</v>
      </c>
      <c r="AO352" s="120">
        <f>AO350-AO351</f>
        <v>8307287.209999999</v>
      </c>
      <c r="AQ352" s="120">
        <f>AQ350-AQ351</f>
        <v>1078264.5000000002</v>
      </c>
      <c r="AS352" s="120">
        <f>AS350-AS351</f>
        <v>1906086.3599999999</v>
      </c>
      <c r="AU352" s="120">
        <f>AU350-AU351</f>
        <v>4144157.4300000016</v>
      </c>
      <c r="AW352" s="120">
        <f>AW350-AW351</f>
        <v>0</v>
      </c>
      <c r="AY352" s="120">
        <f>AY350-AY351</f>
        <v>0</v>
      </c>
      <c r="BA352" s="120">
        <f>BA350-BA351</f>
        <v>0</v>
      </c>
    </row>
    <row r="353" spans="2:53" x14ac:dyDescent="0.3">
      <c r="B353" s="122" t="s">
        <v>2447</v>
      </c>
      <c r="C353" s="109"/>
      <c r="D353" s="109"/>
      <c r="E353" s="123">
        <f>IF($B349-E$8&lt;0,0,LOOKUP($B349-(E$8-1),$C$396:$C$417,$E$396:$E$417))</f>
        <v>0</v>
      </c>
      <c r="F353" s="109"/>
      <c r="G353" s="123">
        <f>IF($B349-G$8&lt;0,0,LOOKUP($B349-(G$8-1),$C$396:$C$417,$E$396:$E$417))</f>
        <v>2.231E-2</v>
      </c>
      <c r="H353" s="124"/>
      <c r="I353" s="123">
        <f>IF($B349-I$8&lt;0,0,LOOKUP($B349-(I$8-1),$C$396:$C$417,$E$396:$E$417))</f>
        <v>4.4609999999999997E-2</v>
      </c>
      <c r="J353" s="124"/>
      <c r="K353" s="123">
        <f>IF($B349-K$8&lt;0,0,LOOKUP($B349-(K$8-1),$C$396:$C$417,$E$396:$E$417))</f>
        <v>4.462E-2</v>
      </c>
      <c r="L353" s="124"/>
      <c r="M353" s="123">
        <f>IF($B349-M$8&lt;0,0,LOOKUP($B349-(M$8-1),$C$396:$C$417,$E$396:$E$417))</f>
        <v>4.4609999999999997E-2</v>
      </c>
      <c r="N353" s="109"/>
      <c r="O353" s="123">
        <f>IF($B349-O$8&lt;0,0,LOOKUP($B349-(O$8-1),$C$396:$C$417,$E$396:$E$417))</f>
        <v>4.462E-2</v>
      </c>
      <c r="P353" s="124"/>
      <c r="Q353" s="123">
        <f>IF($B349-Q$8&lt;0,0,LOOKUP($B349-(Q$8-1),$C$396:$C$417,$E$396:$E$417))</f>
        <v>4.4609999999999997E-2</v>
      </c>
      <c r="R353" s="124"/>
      <c r="S353" s="123">
        <f>IF($B349-S$8&lt;0,0,LOOKUP($B349-(S$8-1),$C$396:$C$417,$E$396:$E$417))</f>
        <v>4.462E-2</v>
      </c>
      <c r="T353" s="124"/>
      <c r="U353" s="123">
        <f>IF($B349-U$8&lt;0,0,LOOKUP($B349-(U$8-1),$C$396:$C$417,$E$396:$E$417))</f>
        <v>4.4609999999999997E-2</v>
      </c>
      <c r="V353" s="124"/>
      <c r="W353" s="123">
        <f>IF($B349-W$8&lt;0,0,LOOKUP($B349-(W$8-1),$C$396:$C$417,$E$396:$E$417))</f>
        <v>4.462E-2</v>
      </c>
      <c r="X353" s="109"/>
      <c r="Y353" s="123">
        <f>IF($B349-Y$8&lt;0,0,LOOKUP($B349-(Y$8-1),$C$396:$C$417,$E$396:$E$417))</f>
        <v>4.4609999999999997E-2</v>
      </c>
      <c r="Z353" s="124"/>
      <c r="AA353" s="123">
        <f>IF($B349-AA$8&lt;0,0,LOOKUP($B349-(AA$8-1),$C$396:$C$417,$E$396:$E$417))</f>
        <v>4.462E-2</v>
      </c>
      <c r="AB353" s="124"/>
      <c r="AC353" s="123">
        <f>IF($B349-AC$8&lt;0,0,LOOKUP($B349-(AC$8-1),$C$396:$C$417,$E$396:$E$417))</f>
        <v>4.4609999999999997E-2</v>
      </c>
      <c r="AD353" s="124"/>
      <c r="AE353" s="123">
        <f>IF($B349-AE$8&lt;0,0,LOOKUP($B349-(AE$8-1),$C$396:$C$417,$E$396:$E$417))</f>
        <v>4.462E-2</v>
      </c>
      <c r="AF353" s="124"/>
      <c r="AG353" s="123">
        <f>IF($B349-AG$8&lt;0,0,LOOKUP($B349-(AG$8-1),$C$396:$C$417,$E$396:$E$417))</f>
        <v>4.5220000000000003E-2</v>
      </c>
      <c r="AH353" s="124"/>
      <c r="AI353" s="123">
        <f>IF($B349-AI$8&lt;0,0,LOOKUP($B349-(AI$8-1),$C$396:$C$417,$E$396:$E$417))</f>
        <v>4.888E-2</v>
      </c>
      <c r="AJ353" s="124"/>
      <c r="AK353" s="123">
        <f>IF($B349-AK$8&lt;0,0,LOOKUP($B349-(AK$8-1),$C$396:$C$417,$E$396:$E$417))</f>
        <v>5.2850000000000001E-2</v>
      </c>
      <c r="AM353" s="123">
        <f>IF($B349-AM$8&lt;0,0,LOOKUP($B349-(AM$8-1),$C$396:$C$417,$E$396:$E$417))</f>
        <v>5.713E-2</v>
      </c>
      <c r="AO353" s="123">
        <f>IF($B349-AO$8&lt;0,0,LOOKUP($B349-(AO$8-1),$C$396:$C$417,$E$396:$E$417))</f>
        <v>6.1769999999999999E-2</v>
      </c>
      <c r="AQ353" s="123">
        <f>IF($B349-AQ$8&lt;0,0,LOOKUP($B349-(AQ$8-1),$C$396:$C$417,$E$396:$E$417))</f>
        <v>6.6769999999999996E-2</v>
      </c>
      <c r="AS353" s="123">
        <f>IF($B349-AS$8&lt;0,0,LOOKUP($B349-(AS$8-1),$C$396:$C$417,$E$396:$E$417))</f>
        <v>7.2190000000000004E-2</v>
      </c>
      <c r="AU353" s="123">
        <f>IF($B349-AU$8&lt;0,0,LOOKUP($B349-(AU$8-1),$C$396:$C$417,$E$396:$E$417))</f>
        <v>3.7499999999999999E-2</v>
      </c>
      <c r="AW353" s="123">
        <f>IF($B349-AW$8&lt;0,0,LOOKUP($B349-(AW$8-1),$C$396:$C$417,$E$396:$E$417))</f>
        <v>0</v>
      </c>
      <c r="AY353" s="123">
        <f>IF($B349-AY$8&lt;0,0,LOOKUP($B349-(AY$8-1),$C$396:$C$417,$E$396:$E$417))</f>
        <v>0</v>
      </c>
      <c r="BA353" s="123">
        <f>IF($B349-BA$8&lt;0,0,LOOKUP($B349-(BA$8-1),$C$396:$C$417,$E$396:$E$417))</f>
        <v>0</v>
      </c>
    </row>
    <row r="354" spans="2:53" x14ac:dyDescent="0.3">
      <c r="B354" s="72"/>
      <c r="C354" s="72"/>
      <c r="D354" s="72"/>
      <c r="E354" s="125"/>
      <c r="F354" s="120"/>
      <c r="G354" s="125"/>
      <c r="I354" s="125"/>
      <c r="K354" s="125"/>
      <c r="L354" s="120"/>
      <c r="M354" s="125"/>
      <c r="N354" s="120"/>
      <c r="O354" s="125"/>
      <c r="P354" s="120"/>
      <c r="Q354" s="125"/>
      <c r="R354" s="120"/>
      <c r="S354" s="125"/>
      <c r="T354" s="120"/>
      <c r="U354" s="125"/>
      <c r="V354" s="120"/>
      <c r="W354" s="125"/>
      <c r="X354" s="120"/>
      <c r="Y354" s="125"/>
      <c r="Z354" s="120"/>
      <c r="AA354" s="125"/>
      <c r="AB354" s="120"/>
      <c r="AC354" s="125"/>
      <c r="AD354" s="120"/>
      <c r="AE354" s="125"/>
      <c r="AF354" s="120"/>
      <c r="AG354" s="125"/>
      <c r="AI354" s="125"/>
      <c r="AK354" s="125"/>
      <c r="AM354" s="125"/>
      <c r="AO354" s="125"/>
      <c r="AQ354" s="125"/>
      <c r="AS354" s="125"/>
      <c r="AU354" s="125"/>
      <c r="AW354" s="125"/>
      <c r="AY354" s="125"/>
      <c r="BA354" s="125"/>
    </row>
    <row r="355" spans="2:53" x14ac:dyDescent="0.3">
      <c r="B355" s="85" t="s">
        <v>2448</v>
      </c>
      <c r="C355" s="72"/>
      <c r="D355" s="72"/>
      <c r="E355" s="120">
        <f>ROUND((E350-E351)*E353,0)</f>
        <v>0</v>
      </c>
      <c r="F355" s="120"/>
      <c r="G355" s="120">
        <f>ROUND((G350-G351)*G353,0)</f>
        <v>46456</v>
      </c>
      <c r="I355" s="120">
        <f>ROUND((I350-I351)*I353,0)</f>
        <v>10298</v>
      </c>
      <c r="K355" s="120">
        <f>ROUND((K350-K351)*K353,0)</f>
        <v>19381</v>
      </c>
      <c r="L355" s="120"/>
      <c r="M355" s="120">
        <f>ROUND((M350-M351)*M353,0)</f>
        <v>665593</v>
      </c>
      <c r="N355" s="120"/>
      <c r="O355" s="120">
        <f>ROUND((O350-O351)*O353,0)</f>
        <v>445681</v>
      </c>
      <c r="P355" s="120"/>
      <c r="Q355" s="120">
        <f>ROUND((Q350-Q351)*Q353,0)</f>
        <v>9585788</v>
      </c>
      <c r="R355" s="120"/>
      <c r="S355" s="120">
        <f>ROUND((S350-S351)*S353,0)</f>
        <v>253750</v>
      </c>
      <c r="T355" s="120"/>
      <c r="U355" s="120">
        <f>ROUND((U350-U351)*U353,0)</f>
        <v>110539</v>
      </c>
      <c r="V355" s="120"/>
      <c r="W355" s="120">
        <f>ROUND((W350-W351)*W353,0)</f>
        <v>54222</v>
      </c>
      <c r="X355" s="120"/>
      <c r="Y355" s="120">
        <f>ROUND((Y350-Y351)*Y353,0)</f>
        <v>0</v>
      </c>
      <c r="Z355" s="120"/>
      <c r="AA355" s="120">
        <f>ROUND((AA350-AA351)*AA353,0)</f>
        <v>72116</v>
      </c>
      <c r="AB355" s="120"/>
      <c r="AC355" s="120">
        <f>ROUND((AC350-AC351)*AC353,0)</f>
        <v>61013</v>
      </c>
      <c r="AD355" s="120"/>
      <c r="AE355" s="120">
        <f>ROUND((AE350-AE351)*AE353,0)</f>
        <v>2170371</v>
      </c>
      <c r="AF355" s="120"/>
      <c r="AG355" s="120">
        <f>ROUND((AG350-AG351)*AG353,0)</f>
        <v>213951</v>
      </c>
      <c r="AI355" s="120">
        <f>ROUND((AI350-AI351)*AI353,0)</f>
        <v>35217</v>
      </c>
      <c r="AK355" s="120">
        <f>ROUND((AK350-AK351)*AK353,0)</f>
        <v>23125</v>
      </c>
      <c r="AM355" s="120">
        <f>ROUND((AM350-AM351)*AM353,0)</f>
        <v>17754</v>
      </c>
      <c r="AO355" s="120">
        <f>ROUND((AO350-AO351)*AO353,0)</f>
        <v>513141</v>
      </c>
      <c r="AQ355" s="120">
        <f>ROUND((AQ350-AQ351)*AQ353,0)</f>
        <v>71996</v>
      </c>
      <c r="AS355" s="120">
        <f>ROUND((AS350-AS351)*AS353,0)</f>
        <v>137600</v>
      </c>
      <c r="AU355" s="120">
        <f>ROUND((AU350-AU351)*AU353,0)</f>
        <v>155406</v>
      </c>
      <c r="AW355" s="120">
        <f>ROUND((AW350-AW351)*AW353,0)</f>
        <v>0</v>
      </c>
      <c r="AY355" s="120">
        <f>ROUND((AY350-AY351)*AY353,0)</f>
        <v>0</v>
      </c>
      <c r="BA355" s="120">
        <f>ROUND((BA350-BA351)*BA353,0)</f>
        <v>0</v>
      </c>
    </row>
    <row r="356" spans="2:53" x14ac:dyDescent="0.3">
      <c r="B356" s="85" t="s">
        <v>2449</v>
      </c>
      <c r="C356" s="72"/>
      <c r="D356" s="72"/>
      <c r="E356" s="74">
        <f>IF(E$114=$B349,E351,0)</f>
        <v>0</v>
      </c>
      <c r="F356" s="120"/>
      <c r="G356" s="74">
        <f>IF(G$114=$B349,G351,0)</f>
        <v>0</v>
      </c>
      <c r="I356" s="74">
        <f>IF(I$114=$B349,I351,0)</f>
        <v>0</v>
      </c>
      <c r="K356" s="74">
        <f>IF(K$114=$B349,K351,0)</f>
        <v>0</v>
      </c>
      <c r="L356" s="120"/>
      <c r="M356" s="74">
        <f>IF(M$114=$B349,M351,0)</f>
        <v>0</v>
      </c>
      <c r="N356" s="120"/>
      <c r="O356" s="74">
        <f>IF(O$114=$B349,O351,0)</f>
        <v>0</v>
      </c>
      <c r="P356" s="120"/>
      <c r="Q356" s="74">
        <f>IF(Q$114=$B349,Q351,0)</f>
        <v>0</v>
      </c>
      <c r="R356" s="120"/>
      <c r="S356" s="74">
        <f>IF(S$114=$B349,S351,0)</f>
        <v>0</v>
      </c>
      <c r="T356" s="120"/>
      <c r="U356" s="74">
        <f>IF(U$114=$B349,U351,0)</f>
        <v>0</v>
      </c>
      <c r="V356" s="120"/>
      <c r="W356" s="74">
        <f>IF(W$114=$B349,W351,0)</f>
        <v>0</v>
      </c>
      <c r="X356" s="120"/>
      <c r="Y356" s="74">
        <f>IF(Y$114=$B349,Y351,0)</f>
        <v>0</v>
      </c>
      <c r="Z356" s="120"/>
      <c r="AA356" s="74">
        <f>IF(AA$114=$B349,AA351,0)</f>
        <v>0</v>
      </c>
      <c r="AB356" s="120"/>
      <c r="AC356" s="74">
        <f>IF(AC$114=$B349,AC351,0)</f>
        <v>0</v>
      </c>
      <c r="AD356" s="120"/>
      <c r="AE356" s="74">
        <f>IF(AE$114=$B349,AE351,0)</f>
        <v>0</v>
      </c>
      <c r="AF356" s="120"/>
      <c r="AG356" s="74">
        <f>IF(AG$114=$B349,AG351,0)</f>
        <v>0</v>
      </c>
      <c r="AI356" s="74">
        <f>IF(AI$114=$B349,AI351,0)</f>
        <v>0</v>
      </c>
      <c r="AK356" s="74">
        <f>IF(AK$114=$B349,AK351,0)</f>
        <v>0</v>
      </c>
      <c r="AM356" s="74">
        <f>IF(AM$114=$B349,AM351,0)</f>
        <v>0</v>
      </c>
      <c r="AO356" s="74">
        <f>IF(AO$114=$B349,AO351,0)</f>
        <v>0</v>
      </c>
      <c r="AQ356" s="74">
        <f>IF(AQ$114=$B349,AQ351,0)</f>
        <v>0</v>
      </c>
      <c r="AS356" s="74">
        <f>IF(AS$114=$B349,AS351,0)</f>
        <v>0</v>
      </c>
      <c r="AU356" s="74">
        <f>IF(AU$114=$B349,AU351,0)</f>
        <v>0</v>
      </c>
      <c r="AW356" s="74">
        <f>IF(AW$114=$B349,AW351,0)</f>
        <v>0</v>
      </c>
      <c r="AY356" s="74">
        <f>IF(AY$114=$B349,AY351,0)</f>
        <v>0</v>
      </c>
      <c r="BA356" s="74">
        <f>IF(BA$114=$B349,BA351,0)</f>
        <v>0</v>
      </c>
    </row>
    <row r="357" spans="2:53" ht="13.5" thickBot="1" x14ac:dyDescent="0.35">
      <c r="B357" s="85" t="str">
        <f>"Total Tax Depreciation  -  "&amp;B349</f>
        <v>Total Tax Depreciation  -  2022</v>
      </c>
      <c r="C357" s="72"/>
      <c r="D357" s="72"/>
      <c r="E357" s="126">
        <f>E355+E356</f>
        <v>0</v>
      </c>
      <c r="F357" s="120"/>
      <c r="G357" s="126">
        <f>G355+G356</f>
        <v>46456</v>
      </c>
      <c r="I357" s="126">
        <f>I355+I356</f>
        <v>10298</v>
      </c>
      <c r="K357" s="126">
        <f>K355+K356</f>
        <v>19381</v>
      </c>
      <c r="L357" s="120"/>
      <c r="M357" s="126">
        <f>M355+M356</f>
        <v>665593</v>
      </c>
      <c r="N357" s="120"/>
      <c r="O357" s="126">
        <f>O355+O356</f>
        <v>445681</v>
      </c>
      <c r="P357" s="120"/>
      <c r="Q357" s="126">
        <f>Q355+Q356</f>
        <v>9585788</v>
      </c>
      <c r="R357" s="120"/>
      <c r="S357" s="126">
        <f>S355+S356</f>
        <v>253750</v>
      </c>
      <c r="T357" s="120"/>
      <c r="U357" s="126">
        <f>U355+U356</f>
        <v>110539</v>
      </c>
      <c r="V357" s="120"/>
      <c r="W357" s="126">
        <f>W355+W356</f>
        <v>54222</v>
      </c>
      <c r="X357" s="120"/>
      <c r="Y357" s="126">
        <f>Y355+Y356</f>
        <v>0</v>
      </c>
      <c r="Z357" s="120"/>
      <c r="AA357" s="126">
        <f>AA355+AA356</f>
        <v>72116</v>
      </c>
      <c r="AB357" s="120"/>
      <c r="AC357" s="126">
        <f>AC355+AC356</f>
        <v>61013</v>
      </c>
      <c r="AD357" s="120"/>
      <c r="AE357" s="126">
        <f>AE355+AE356</f>
        <v>2170371</v>
      </c>
      <c r="AF357" s="120"/>
      <c r="AG357" s="126">
        <f>AG355+AG356</f>
        <v>213951</v>
      </c>
      <c r="AI357" s="126">
        <f>AI355+AI356</f>
        <v>35217</v>
      </c>
      <c r="AK357" s="126">
        <f>AK355+AK356</f>
        <v>23125</v>
      </c>
      <c r="AM357" s="126">
        <f>AM355+AM356</f>
        <v>17754</v>
      </c>
      <c r="AO357" s="126">
        <f>AO355+AO356</f>
        <v>513141</v>
      </c>
      <c r="AQ357" s="126">
        <f>AQ355+AQ356</f>
        <v>71996</v>
      </c>
      <c r="AS357" s="126">
        <f>AS355+AS356</f>
        <v>137600</v>
      </c>
      <c r="AU357" s="126">
        <f>AU355+AU356</f>
        <v>155406</v>
      </c>
      <c r="AW357" s="126">
        <f>AW355+AW356</f>
        <v>0</v>
      </c>
      <c r="AY357" s="126">
        <f>AY355+AY356</f>
        <v>0</v>
      </c>
      <c r="BA357" s="126">
        <f>BA355+BA356</f>
        <v>0</v>
      </c>
    </row>
    <row r="358" spans="2:53" ht="13.5" thickTop="1" x14ac:dyDescent="0.3"/>
    <row r="360" spans="2:53" x14ac:dyDescent="0.3">
      <c r="B360" s="119">
        <v>2023</v>
      </c>
      <c r="C360" s="72"/>
      <c r="D360" s="72"/>
      <c r="E360" s="127"/>
      <c r="F360" s="120"/>
      <c r="G360" s="127"/>
      <c r="I360" s="127"/>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c r="AH360" s="120"/>
      <c r="AI360" s="120"/>
      <c r="AJ360" s="72"/>
      <c r="AK360" s="120"/>
      <c r="AM360" s="120"/>
      <c r="AO360" s="120"/>
      <c r="AQ360" s="120"/>
      <c r="AS360" s="120"/>
      <c r="AU360" s="120"/>
      <c r="AW360" s="120"/>
      <c r="AY360" s="120"/>
      <c r="BA360" s="120"/>
    </row>
    <row r="361" spans="2:53" x14ac:dyDescent="0.3">
      <c r="B361" s="85" t="s">
        <v>2408</v>
      </c>
      <c r="C361" s="72"/>
      <c r="D361" s="72"/>
      <c r="E361" s="120">
        <f>IF(E$114&lt;=$B360,E$24,0)</f>
        <v>510665.11</v>
      </c>
      <c r="F361" s="120"/>
      <c r="G361" s="120">
        <f>IF(G$114&lt;=$B360,G$24,0)</f>
        <v>2082311.7650000001</v>
      </c>
      <c r="I361" s="120">
        <f>IF(I$114&lt;=$B360,I$24,0)</f>
        <v>329777.47000000003</v>
      </c>
      <c r="K361" s="120">
        <f>IF(K$114&lt;=$B360,K$24,0)</f>
        <v>620501.30999999971</v>
      </c>
      <c r="L361" s="120"/>
      <c r="M361" s="120">
        <f>IF(M$114&lt;=$B360,M$24,0)</f>
        <v>14920259.805000002</v>
      </c>
      <c r="N361" s="120"/>
      <c r="O361" s="120">
        <f>IF(O$114&lt;=$B360,O$24,0)</f>
        <v>9988375.7000000011</v>
      </c>
      <c r="P361" s="120"/>
      <c r="Q361" s="120">
        <f>IF(Q$114&lt;=$B360,Q$24,0)</f>
        <v>214879808.19000003</v>
      </c>
      <c r="R361" s="120"/>
      <c r="S361" s="120">
        <f>IF(S$114&lt;=$B360,S$24,0)</f>
        <v>11373829.760000002</v>
      </c>
      <c r="T361" s="120"/>
      <c r="U361" s="120">
        <f>IF(U$114&lt;=$B360,U$24,0)</f>
        <v>4955799.3949999996</v>
      </c>
      <c r="V361" s="120"/>
      <c r="W361" s="120">
        <f>IF(W$114&lt;=$B360,W$24,0)</f>
        <v>2430372.75</v>
      </c>
      <c r="X361" s="120"/>
      <c r="Y361" s="120">
        <f>IF(Y$114&lt;=$B360,Y$24,0)</f>
        <v>1753974.9050000003</v>
      </c>
      <c r="Z361" s="120"/>
      <c r="AA361" s="120">
        <f>IF(AA$114&lt;=$B360,AA$24,0)</f>
        <v>3232441.9049999993</v>
      </c>
      <c r="AB361" s="120"/>
      <c r="AC361" s="120">
        <f>IF(AC$114&lt;=$B360,AC$24,0)</f>
        <v>2735390.790000001</v>
      </c>
      <c r="AD361" s="120"/>
      <c r="AE361" s="120">
        <f>IF(AE$114&lt;=$B360,AE$24,0)</f>
        <v>97282430.489999995</v>
      </c>
      <c r="AF361" s="120"/>
      <c r="AG361" s="120">
        <f>IF(AG$114&lt;=$B360,AG$24,0)</f>
        <v>9462688.1500000004</v>
      </c>
      <c r="AH361" s="120"/>
      <c r="AI361" s="120">
        <f>IF(AI$114&lt;=$B360,AI$24,0)</f>
        <v>1440963.16</v>
      </c>
      <c r="AJ361" s="72"/>
      <c r="AK361" s="120">
        <f>IF(AK$114&lt;=$B360,AK$24,0)</f>
        <v>875112.65</v>
      </c>
      <c r="AL361" s="80"/>
      <c r="AM361" s="120">
        <f>IF(AM$114&lt;=$B360,AM$24,0)</f>
        <v>310771.57999999984</v>
      </c>
      <c r="AN361" s="80"/>
      <c r="AO361" s="120">
        <f>IF(AO$114&lt;=$B360,AO$24,0)</f>
        <v>13845478.209999999</v>
      </c>
      <c r="AQ361" s="120">
        <f>IF(AQ$114&lt;=$B360,AQ$24,0)</f>
        <v>1078264.5000000002</v>
      </c>
      <c r="AS361" s="120">
        <f>IF(AS$114&lt;=$B360,AS$24,0)</f>
        <v>1906086.3599999999</v>
      </c>
      <c r="AU361" s="120">
        <f>IF(AU$114&lt;=$B360,AU$24,0)</f>
        <v>4144157.4300000016</v>
      </c>
      <c r="AW361" s="120">
        <f>IF(AW$114&lt;=$B360,AW$24,0)</f>
        <v>705372.97999999975</v>
      </c>
      <c r="AY361" s="120">
        <f>IF(AY$114&lt;=$B360,AY$24,0)</f>
        <v>0</v>
      </c>
      <c r="BA361" s="120">
        <f>IF(BA$114&lt;=$B360,BA$24,0)</f>
        <v>0</v>
      </c>
    </row>
    <row r="362" spans="2:53" x14ac:dyDescent="0.3">
      <c r="B362" s="85" t="s">
        <v>2445</v>
      </c>
      <c r="C362" s="72"/>
      <c r="D362" s="72"/>
      <c r="E362" s="121">
        <f>ROUND(E361*E$12,0)</f>
        <v>0</v>
      </c>
      <c r="F362" s="120"/>
      <c r="G362" s="121">
        <f>ROUND(G361*G$12,0)</f>
        <v>0</v>
      </c>
      <c r="I362" s="121">
        <f>ROUND(I361*I$12,0)</f>
        <v>98933</v>
      </c>
      <c r="K362" s="121">
        <f>ROUND(K361*K$12,0)</f>
        <v>186150</v>
      </c>
      <c r="L362" s="120"/>
      <c r="M362" s="121">
        <f>ROUND(M361*M$12,0)</f>
        <v>0</v>
      </c>
      <c r="N362" s="120"/>
      <c r="O362" s="121">
        <f>ROUND(O361*O$12,0)</f>
        <v>0</v>
      </c>
      <c r="P362" s="120"/>
      <c r="Q362" s="121">
        <f>ROUND(Q361*Q$12,0)</f>
        <v>0</v>
      </c>
      <c r="R362" s="120"/>
      <c r="S362" s="121">
        <f>ROUND(S361*S$12,0)</f>
        <v>5686915</v>
      </c>
      <c r="T362" s="120"/>
      <c r="U362" s="121">
        <f>ROUND(U361*U$12,0)</f>
        <v>2477900</v>
      </c>
      <c r="V362" s="120"/>
      <c r="W362" s="121">
        <f>ROUND(W361*W$12,0)</f>
        <v>1215186</v>
      </c>
      <c r="X362" s="120"/>
      <c r="Y362" s="121">
        <f>ROUND(Y361*Y$12,0)</f>
        <v>1753975</v>
      </c>
      <c r="Z362" s="120"/>
      <c r="AA362" s="121">
        <f>ROUND(AA361*AA$12,0)</f>
        <v>1616221</v>
      </c>
      <c r="AB362" s="120"/>
      <c r="AC362" s="121">
        <f>ROUND(AC361*AC$12,0)</f>
        <v>1367695</v>
      </c>
      <c r="AD362" s="120"/>
      <c r="AE362" s="121">
        <f>ROUND(AE361*AE$12,0)</f>
        <v>48641215</v>
      </c>
      <c r="AF362" s="120"/>
      <c r="AG362" s="121">
        <f>ROUND(AG361*AG$12,0)</f>
        <v>4731344</v>
      </c>
      <c r="AH362" s="120"/>
      <c r="AI362" s="121">
        <f>ROUND(AI361*AI$12,0)</f>
        <v>720482</v>
      </c>
      <c r="AJ362" s="72"/>
      <c r="AK362" s="121">
        <f>ROUND(AK361*AK$12,0)</f>
        <v>437556</v>
      </c>
      <c r="AM362" s="121">
        <f>ROUND(AM361*AM$12,0)</f>
        <v>0</v>
      </c>
      <c r="AO362" s="121">
        <f>ROUND(AO361*AO$12,0)</f>
        <v>5538191</v>
      </c>
      <c r="AQ362" s="121">
        <f>ROUND(AQ361*AQ$12,0)</f>
        <v>0</v>
      </c>
      <c r="AS362" s="121">
        <f>ROUND(AS361*AS$12,0)</f>
        <v>0</v>
      </c>
      <c r="AU362" s="121">
        <f>ROUND(AU361*AU$12,0)</f>
        <v>0</v>
      </c>
      <c r="AW362" s="121">
        <f>ROUND(AW361*AW$12,0)</f>
        <v>0</v>
      </c>
      <c r="AY362" s="121">
        <f>ROUND(AY361*AY$12,0)</f>
        <v>0</v>
      </c>
      <c r="BA362" s="121">
        <f>ROUND(BA361*BA$12,0)</f>
        <v>0</v>
      </c>
    </row>
    <row r="363" spans="2:53" x14ac:dyDescent="0.3">
      <c r="B363" s="85" t="s">
        <v>2446</v>
      </c>
      <c r="C363" s="72"/>
      <c r="D363" s="72"/>
      <c r="E363" s="120">
        <f>E361-E362</f>
        <v>510665.11</v>
      </c>
      <c r="F363" s="120"/>
      <c r="G363" s="120">
        <f>G361-G362</f>
        <v>2082311.7650000001</v>
      </c>
      <c r="I363" s="120">
        <f>I361-I362</f>
        <v>230844.47000000003</v>
      </c>
      <c r="K363" s="120">
        <f>K361-K362</f>
        <v>434351.30999999971</v>
      </c>
      <c r="L363" s="120"/>
      <c r="M363" s="120">
        <f>M361-M362</f>
        <v>14920259.805000002</v>
      </c>
      <c r="N363" s="120"/>
      <c r="O363" s="120">
        <f>O361-O362</f>
        <v>9988375.7000000011</v>
      </c>
      <c r="P363" s="120"/>
      <c r="Q363" s="120">
        <f>Q361-Q362</f>
        <v>214879808.19000003</v>
      </c>
      <c r="R363" s="120"/>
      <c r="S363" s="120">
        <f>S361-S362</f>
        <v>5686914.7600000016</v>
      </c>
      <c r="T363" s="120"/>
      <c r="U363" s="120">
        <f>U361-U362</f>
        <v>2477899.3949999996</v>
      </c>
      <c r="V363" s="120"/>
      <c r="W363" s="120">
        <f>W361-W362</f>
        <v>1215186.75</v>
      </c>
      <c r="X363" s="120"/>
      <c r="Y363" s="120">
        <f>Y361-Y362</f>
        <v>-9.4999999739229679E-2</v>
      </c>
      <c r="Z363" s="120"/>
      <c r="AA363" s="120">
        <f>AA361-AA362</f>
        <v>1616220.9049999993</v>
      </c>
      <c r="AB363" s="120"/>
      <c r="AC363" s="120">
        <f>AC361-AC362</f>
        <v>1367695.790000001</v>
      </c>
      <c r="AD363" s="120"/>
      <c r="AE363" s="120">
        <f>AE361-AE362</f>
        <v>48641215.489999995</v>
      </c>
      <c r="AF363" s="120"/>
      <c r="AG363" s="120">
        <f>AG361-AG362</f>
        <v>4731344.1500000004</v>
      </c>
      <c r="AH363" s="120"/>
      <c r="AI363" s="120">
        <f>AI361-AI362</f>
        <v>720481.15999999992</v>
      </c>
      <c r="AJ363" s="72"/>
      <c r="AK363" s="120">
        <f>AK361-AK362</f>
        <v>437556.65</v>
      </c>
      <c r="AM363" s="120">
        <f>AM361-AM362</f>
        <v>310771.57999999984</v>
      </c>
      <c r="AO363" s="120">
        <f>AO361-AO362</f>
        <v>8307287.209999999</v>
      </c>
      <c r="AQ363" s="120">
        <f>AQ361-AQ362</f>
        <v>1078264.5000000002</v>
      </c>
      <c r="AS363" s="120">
        <f>AS361-AS362</f>
        <v>1906086.3599999999</v>
      </c>
      <c r="AU363" s="120">
        <f>AU361-AU362</f>
        <v>4144157.4300000016</v>
      </c>
      <c r="AW363" s="120">
        <f>AW361-AW362</f>
        <v>705372.97999999975</v>
      </c>
      <c r="AY363" s="120">
        <f>AY361-AY362</f>
        <v>0</v>
      </c>
      <c r="BA363" s="120">
        <f>BA361-BA362</f>
        <v>0</v>
      </c>
    </row>
    <row r="364" spans="2:53" x14ac:dyDescent="0.3">
      <c r="B364" s="122" t="s">
        <v>2447</v>
      </c>
      <c r="C364" s="109"/>
      <c r="D364" s="109"/>
      <c r="E364" s="123">
        <f>IF($B360-E$8&lt;0,0,LOOKUP($B360-(E$8-1),$C$396:$C$417,$E$396:$E$417))</f>
        <v>0</v>
      </c>
      <c r="F364" s="109"/>
      <c r="G364" s="123">
        <f>IF($B360-G$8&lt;0,0,LOOKUP($B360-(G$8-1),$C$396:$C$417,$E$396:$E$417))</f>
        <v>0</v>
      </c>
      <c r="H364" s="124"/>
      <c r="I364" s="123">
        <f>IF($B360-I$8&lt;0,0,LOOKUP($B360-(I$8-1),$C$396:$C$417,$E$396:$E$417))</f>
        <v>2.231E-2</v>
      </c>
      <c r="J364" s="124"/>
      <c r="K364" s="123">
        <f>IF($B360-K$8&lt;0,0,LOOKUP($B360-(K$8-1),$C$396:$C$417,$E$396:$E$417))</f>
        <v>4.4609999999999997E-2</v>
      </c>
      <c r="L364" s="124"/>
      <c r="M364" s="123">
        <f>IF($B360-M$8&lt;0,0,LOOKUP($B360-(M$8-1),$C$396:$C$417,$E$396:$E$417))</f>
        <v>4.462E-2</v>
      </c>
      <c r="N364" s="109"/>
      <c r="O364" s="123">
        <f>IF($B360-O$8&lt;0,0,LOOKUP($B360-(O$8-1),$C$396:$C$417,$E$396:$E$417))</f>
        <v>4.4609999999999997E-2</v>
      </c>
      <c r="P364" s="124"/>
      <c r="Q364" s="123">
        <f>IF($B360-Q$8&lt;0,0,LOOKUP($B360-(Q$8-1),$C$396:$C$417,$E$396:$E$417))</f>
        <v>4.462E-2</v>
      </c>
      <c r="R364" s="124"/>
      <c r="S364" s="123">
        <f>IF($B360-S$8&lt;0,0,LOOKUP($B360-(S$8-1),$C$396:$C$417,$E$396:$E$417))</f>
        <v>4.4609999999999997E-2</v>
      </c>
      <c r="T364" s="124"/>
      <c r="U364" s="123">
        <f>IF($B360-U$8&lt;0,0,LOOKUP($B360-(U$8-1),$C$396:$C$417,$E$396:$E$417))</f>
        <v>4.462E-2</v>
      </c>
      <c r="V364" s="124"/>
      <c r="W364" s="123">
        <f>IF($B360-W$8&lt;0,0,LOOKUP($B360-(W$8-1),$C$396:$C$417,$E$396:$E$417))</f>
        <v>4.4609999999999997E-2</v>
      </c>
      <c r="X364" s="109"/>
      <c r="Y364" s="123">
        <f>IF($B360-Y$8&lt;0,0,LOOKUP($B360-(Y$8-1),$C$396:$C$417,$E$396:$E$417))</f>
        <v>4.462E-2</v>
      </c>
      <c r="Z364" s="124"/>
      <c r="AA364" s="123">
        <f>IF($B360-AA$8&lt;0,0,LOOKUP($B360-(AA$8-1),$C$396:$C$417,$E$396:$E$417))</f>
        <v>4.4609999999999997E-2</v>
      </c>
      <c r="AB364" s="124"/>
      <c r="AC364" s="123">
        <f>IF($B360-AC$8&lt;0,0,LOOKUP($B360-(AC$8-1),$C$396:$C$417,$E$396:$E$417))</f>
        <v>4.462E-2</v>
      </c>
      <c r="AD364" s="124"/>
      <c r="AE364" s="123">
        <f>IF($B360-AE$8&lt;0,0,LOOKUP($B360-(AE$8-1),$C$396:$C$417,$E$396:$E$417))</f>
        <v>4.4609999999999997E-2</v>
      </c>
      <c r="AF364" s="124"/>
      <c r="AG364" s="123">
        <f>IF($B360-AG$8&lt;0,0,LOOKUP($B360-(AG$8-1),$C$396:$C$417,$E$396:$E$417))</f>
        <v>4.462E-2</v>
      </c>
      <c r="AH364" s="124"/>
      <c r="AI364" s="123">
        <f>IF($B360-AI$8&lt;0,0,LOOKUP($B360-(AI$8-1),$C$396:$C$417,$E$396:$E$417))</f>
        <v>4.5220000000000003E-2</v>
      </c>
      <c r="AJ364" s="124"/>
      <c r="AK364" s="123">
        <f>IF($B360-AK$8&lt;0,0,LOOKUP($B360-(AK$8-1),$C$396:$C$417,$E$396:$E$417))</f>
        <v>4.888E-2</v>
      </c>
      <c r="AM364" s="123">
        <f>IF($B360-AM$8&lt;0,0,LOOKUP($B360-(AM$8-1),$C$396:$C$417,$E$396:$E$417))</f>
        <v>5.2850000000000001E-2</v>
      </c>
      <c r="AO364" s="123">
        <f>IF($B360-AO$8&lt;0,0,LOOKUP($B360-(AO$8-1),$C$396:$C$417,$E$396:$E$417))</f>
        <v>5.713E-2</v>
      </c>
      <c r="AQ364" s="123">
        <f>IF($B360-AQ$8&lt;0,0,LOOKUP($B360-(AQ$8-1),$C$396:$C$417,$E$396:$E$417))</f>
        <v>6.1769999999999999E-2</v>
      </c>
      <c r="AS364" s="123">
        <f>IF($B360-AS$8&lt;0,0,LOOKUP($B360-(AS$8-1),$C$396:$C$417,$E$396:$E$417))</f>
        <v>6.6769999999999996E-2</v>
      </c>
      <c r="AU364" s="123">
        <f>IF($B360-AU$8&lt;0,0,LOOKUP($B360-(AU$8-1),$C$396:$C$417,$E$396:$E$417))</f>
        <v>7.2190000000000004E-2</v>
      </c>
      <c r="AW364" s="123">
        <f>IF($B360-AW$8&lt;0,0,LOOKUP($B360-(AW$8-1),$C$396:$C$417,$E$396:$E$417))</f>
        <v>3.7499999999999999E-2</v>
      </c>
      <c r="AY364" s="123">
        <f>IF($B360-AY$8&lt;0,0,LOOKUP($B360-(AY$8-1),$C$396:$C$417,$E$396:$E$417))</f>
        <v>0</v>
      </c>
      <c r="BA364" s="123">
        <f>IF($B360-BA$8&lt;0,0,LOOKUP($B360-(BA$8-1),$C$396:$C$417,$E$396:$E$417))</f>
        <v>0</v>
      </c>
    </row>
    <row r="365" spans="2:53" x14ac:dyDescent="0.3">
      <c r="B365" s="72"/>
      <c r="C365" s="72"/>
      <c r="D365" s="72"/>
      <c r="E365" s="125"/>
      <c r="F365" s="120"/>
      <c r="G365" s="125"/>
      <c r="I365" s="125"/>
      <c r="K365" s="125"/>
      <c r="L365" s="120"/>
      <c r="M365" s="125"/>
      <c r="N365" s="120"/>
      <c r="O365" s="125"/>
      <c r="P365" s="120"/>
      <c r="Q365" s="125"/>
      <c r="R365" s="120"/>
      <c r="S365" s="125"/>
      <c r="T365" s="120"/>
      <c r="U365" s="125"/>
      <c r="V365" s="120"/>
      <c r="W365" s="125"/>
      <c r="X365" s="120"/>
      <c r="Y365" s="125"/>
      <c r="Z365" s="120"/>
      <c r="AA365" s="125"/>
      <c r="AB365" s="120"/>
      <c r="AC365" s="125"/>
      <c r="AD365" s="120"/>
      <c r="AE365" s="125"/>
      <c r="AF365" s="120"/>
      <c r="AG365" s="125"/>
      <c r="AI365" s="125"/>
      <c r="AK365" s="125"/>
      <c r="AM365" s="125"/>
      <c r="AO365" s="125"/>
      <c r="AQ365" s="125"/>
      <c r="AS365" s="125"/>
      <c r="AU365" s="125"/>
      <c r="AW365" s="125"/>
      <c r="AY365" s="125"/>
      <c r="BA365" s="125"/>
    </row>
    <row r="366" spans="2:53" x14ac:dyDescent="0.3">
      <c r="B366" s="85" t="s">
        <v>2448</v>
      </c>
      <c r="C366" s="72"/>
      <c r="D366" s="72"/>
      <c r="E366" s="120">
        <f>ROUND((E361-E362)*E364,0)</f>
        <v>0</v>
      </c>
      <c r="F366" s="120"/>
      <c r="G366" s="120">
        <f>ROUND((G361-G362)*G364,0)</f>
        <v>0</v>
      </c>
      <c r="I366" s="120">
        <f>ROUND((I361-I362)*I364,0)</f>
        <v>5150</v>
      </c>
      <c r="K366" s="120">
        <f>ROUND((K361-K362)*K364,0)</f>
        <v>19376</v>
      </c>
      <c r="L366" s="120"/>
      <c r="M366" s="120">
        <f>ROUND((M361-M362)*M364,0)</f>
        <v>665742</v>
      </c>
      <c r="N366" s="120"/>
      <c r="O366" s="120">
        <f>ROUND((O361-O362)*O364,0)</f>
        <v>445581</v>
      </c>
      <c r="P366" s="120"/>
      <c r="Q366" s="120">
        <f>ROUND((Q361-Q362)*Q364,0)</f>
        <v>9587937</v>
      </c>
      <c r="R366" s="120"/>
      <c r="S366" s="120">
        <f>ROUND((S361-S362)*S364,0)</f>
        <v>253693</v>
      </c>
      <c r="T366" s="120"/>
      <c r="U366" s="120">
        <f>ROUND((U361-U362)*U364,0)</f>
        <v>110564</v>
      </c>
      <c r="V366" s="120"/>
      <c r="W366" s="120">
        <f>ROUND((W361-W362)*W364,0)</f>
        <v>54209</v>
      </c>
      <c r="X366" s="120"/>
      <c r="Y366" s="120">
        <f>ROUND((Y361-Y362)*Y364,0)</f>
        <v>0</v>
      </c>
      <c r="Z366" s="120"/>
      <c r="AA366" s="120">
        <f>ROUND((AA361-AA362)*AA364,0)</f>
        <v>72100</v>
      </c>
      <c r="AB366" s="120"/>
      <c r="AC366" s="120">
        <f>ROUND((AC361-AC362)*AC364,0)</f>
        <v>61027</v>
      </c>
      <c r="AD366" s="120"/>
      <c r="AE366" s="120">
        <f>ROUND((AE361-AE362)*AE364,0)</f>
        <v>2169885</v>
      </c>
      <c r="AF366" s="120"/>
      <c r="AG366" s="120">
        <f>ROUND((AG361-AG362)*AG364,0)</f>
        <v>211113</v>
      </c>
      <c r="AI366" s="120">
        <f>ROUND((AI361-AI362)*AI364,0)</f>
        <v>32580</v>
      </c>
      <c r="AK366" s="120">
        <f>ROUND((AK361-AK362)*AK364,0)</f>
        <v>21388</v>
      </c>
      <c r="AM366" s="120">
        <f>ROUND((AM361-AM362)*AM364,0)</f>
        <v>16424</v>
      </c>
      <c r="AO366" s="120">
        <f>ROUND((AO361-AO362)*AO364,0)</f>
        <v>474595</v>
      </c>
      <c r="AQ366" s="120">
        <f>ROUND((AQ361-AQ362)*AQ364,0)</f>
        <v>66604</v>
      </c>
      <c r="AS366" s="120">
        <f>ROUND((AS361-AS362)*AS364,0)</f>
        <v>127269</v>
      </c>
      <c r="AU366" s="120">
        <f>ROUND((AU361-AU362)*AU364,0)</f>
        <v>299167</v>
      </c>
      <c r="AW366" s="120">
        <f>ROUND((AW361-AW362)*AW364,0)</f>
        <v>26451</v>
      </c>
      <c r="AY366" s="120">
        <f>ROUND((AY361-AY362)*AY364,0)</f>
        <v>0</v>
      </c>
      <c r="BA366" s="120">
        <f>ROUND((BA361-BA362)*BA364,0)</f>
        <v>0</v>
      </c>
    </row>
    <row r="367" spans="2:53" x14ac:dyDescent="0.3">
      <c r="B367" s="85" t="s">
        <v>2449</v>
      </c>
      <c r="C367" s="72"/>
      <c r="D367" s="72"/>
      <c r="E367" s="74">
        <f>IF(E$114=$B360,E362,0)</f>
        <v>0</v>
      </c>
      <c r="F367" s="120"/>
      <c r="G367" s="74">
        <f>IF(G$114=$B360,G362,0)</f>
        <v>0</v>
      </c>
      <c r="I367" s="74">
        <f>IF(I$114=$B360,I362,0)</f>
        <v>0</v>
      </c>
      <c r="K367" s="74">
        <f>IF(K$114=$B360,K362,0)</f>
        <v>0</v>
      </c>
      <c r="L367" s="120"/>
      <c r="M367" s="74">
        <f>IF(M$114=$B360,M362,0)</f>
        <v>0</v>
      </c>
      <c r="N367" s="120"/>
      <c r="O367" s="74">
        <f>IF(O$114=$B360,O362,0)</f>
        <v>0</v>
      </c>
      <c r="P367" s="120"/>
      <c r="Q367" s="74">
        <f>IF(Q$114=$B360,Q362,0)</f>
        <v>0</v>
      </c>
      <c r="R367" s="120"/>
      <c r="S367" s="74">
        <f>IF(S$114=$B360,S362,0)</f>
        <v>0</v>
      </c>
      <c r="T367" s="120"/>
      <c r="U367" s="74">
        <f>IF(U$114=$B360,U362,0)</f>
        <v>0</v>
      </c>
      <c r="V367" s="120"/>
      <c r="W367" s="74">
        <f>IF(W$114=$B360,W362,0)</f>
        <v>0</v>
      </c>
      <c r="X367" s="120"/>
      <c r="Y367" s="74">
        <f>IF(Y$114=$B360,Y362,0)</f>
        <v>0</v>
      </c>
      <c r="Z367" s="120"/>
      <c r="AA367" s="74">
        <f>IF(AA$114=$B360,AA362,0)</f>
        <v>0</v>
      </c>
      <c r="AB367" s="120"/>
      <c r="AC367" s="74">
        <f>IF(AC$114=$B360,AC362,0)</f>
        <v>0</v>
      </c>
      <c r="AD367" s="120"/>
      <c r="AE367" s="74">
        <f>IF(AE$114=$B360,AE362,0)</f>
        <v>0</v>
      </c>
      <c r="AF367" s="120"/>
      <c r="AG367" s="74">
        <f>IF(AG$114=$B360,AG362,0)</f>
        <v>0</v>
      </c>
      <c r="AI367" s="74">
        <f>IF(AI$114=$B360,AI362,0)</f>
        <v>0</v>
      </c>
      <c r="AK367" s="74">
        <f>IF(AK$114=$B360,AK362,0)</f>
        <v>0</v>
      </c>
      <c r="AM367" s="74">
        <f>IF(AM$114=$B360,AM362,0)</f>
        <v>0</v>
      </c>
      <c r="AO367" s="74">
        <f>IF(AO$114=$B360,AO362,0)</f>
        <v>0</v>
      </c>
      <c r="AQ367" s="74">
        <f>IF(AQ$114=$B360,AQ362,0)</f>
        <v>0</v>
      </c>
      <c r="AS367" s="74">
        <f>IF(AS$114=$B360,AS362,0)</f>
        <v>0</v>
      </c>
      <c r="AU367" s="74">
        <f>IF(AU$114=$B360,AU362,0)</f>
        <v>0</v>
      </c>
      <c r="AW367" s="74">
        <f>IF(AW$114=$B360,AW362,0)</f>
        <v>0</v>
      </c>
      <c r="AY367" s="74">
        <f>IF(AY$114=$B360,AY362,0)</f>
        <v>0</v>
      </c>
      <c r="BA367" s="74">
        <f>IF(BA$114=$B360,BA362,0)</f>
        <v>0</v>
      </c>
    </row>
    <row r="368" spans="2:53" ht="13.5" thickBot="1" x14ac:dyDescent="0.35">
      <c r="B368" s="85" t="str">
        <f>"Total Tax Depreciation  -  "&amp;B360</f>
        <v>Total Tax Depreciation  -  2023</v>
      </c>
      <c r="C368" s="72"/>
      <c r="D368" s="72"/>
      <c r="E368" s="126">
        <f>E366+E367</f>
        <v>0</v>
      </c>
      <c r="F368" s="120"/>
      <c r="G368" s="126">
        <f>G366+G367</f>
        <v>0</v>
      </c>
      <c r="I368" s="126">
        <f>I366+I367</f>
        <v>5150</v>
      </c>
      <c r="K368" s="126">
        <f>K366+K367</f>
        <v>19376</v>
      </c>
      <c r="L368" s="120"/>
      <c r="M368" s="126">
        <f>M366+M367</f>
        <v>665742</v>
      </c>
      <c r="N368" s="120"/>
      <c r="O368" s="126">
        <f>O366+O367</f>
        <v>445581</v>
      </c>
      <c r="P368" s="120"/>
      <c r="Q368" s="126">
        <f>Q366+Q367</f>
        <v>9587937</v>
      </c>
      <c r="R368" s="120"/>
      <c r="S368" s="126">
        <f>S366+S367</f>
        <v>253693</v>
      </c>
      <c r="T368" s="120"/>
      <c r="U368" s="126">
        <f>U366+U367</f>
        <v>110564</v>
      </c>
      <c r="V368" s="120"/>
      <c r="W368" s="126">
        <f>W366+W367</f>
        <v>54209</v>
      </c>
      <c r="X368" s="120"/>
      <c r="Y368" s="126">
        <f>Y366+Y367</f>
        <v>0</v>
      </c>
      <c r="Z368" s="120"/>
      <c r="AA368" s="126">
        <f>AA366+AA367</f>
        <v>72100</v>
      </c>
      <c r="AB368" s="120"/>
      <c r="AC368" s="126">
        <f>AC366+AC367</f>
        <v>61027</v>
      </c>
      <c r="AD368" s="120"/>
      <c r="AE368" s="126">
        <f>AE366+AE367</f>
        <v>2169885</v>
      </c>
      <c r="AF368" s="120"/>
      <c r="AG368" s="126">
        <f>AG366+AG367</f>
        <v>211113</v>
      </c>
      <c r="AI368" s="126">
        <f>AI366+AI367</f>
        <v>32580</v>
      </c>
      <c r="AK368" s="126">
        <f>AK366+AK367</f>
        <v>21388</v>
      </c>
      <c r="AM368" s="126">
        <f>AM366+AM367</f>
        <v>16424</v>
      </c>
      <c r="AO368" s="126">
        <f>AO366+AO367</f>
        <v>474595</v>
      </c>
      <c r="AQ368" s="126">
        <f>AQ366+AQ367</f>
        <v>66604</v>
      </c>
      <c r="AS368" s="126">
        <f>AS366+AS367</f>
        <v>127269</v>
      </c>
      <c r="AU368" s="126">
        <f>AU366+AU367</f>
        <v>299167</v>
      </c>
      <c r="AW368" s="126">
        <f>AW366+AW367</f>
        <v>26451</v>
      </c>
      <c r="AY368" s="126">
        <f>AY366+AY367</f>
        <v>0</v>
      </c>
      <c r="BA368" s="126">
        <f>BA366+BA367</f>
        <v>0</v>
      </c>
    </row>
    <row r="369" spans="2:53" ht="13.5" thickTop="1" x14ac:dyDescent="0.3">
      <c r="B369" s="85"/>
      <c r="C369" s="72"/>
      <c r="D369" s="72"/>
      <c r="E369" s="120"/>
      <c r="F369" s="120"/>
      <c r="G369" s="120"/>
      <c r="I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I369" s="120"/>
      <c r="AK369" s="120"/>
      <c r="AM369" s="120"/>
      <c r="AO369" s="120"/>
      <c r="AQ369" s="120"/>
      <c r="AS369" s="120"/>
      <c r="AU369" s="120"/>
      <c r="AW369" s="120"/>
      <c r="AY369" s="120"/>
      <c r="BA369" s="120"/>
    </row>
    <row r="370" spans="2:53" x14ac:dyDescent="0.3">
      <c r="B370" s="85"/>
      <c r="C370" s="72"/>
      <c r="D370" s="72"/>
      <c r="E370" s="120"/>
      <c r="F370" s="120"/>
      <c r="G370" s="120"/>
      <c r="I370" s="120"/>
      <c r="K370" s="120"/>
      <c r="L370" s="120"/>
      <c r="M370" s="120"/>
      <c r="N370" s="120"/>
      <c r="O370" s="120"/>
      <c r="P370" s="120"/>
      <c r="Q370" s="120"/>
      <c r="R370" s="120"/>
      <c r="S370" s="120"/>
      <c r="T370" s="120"/>
      <c r="U370" s="120"/>
      <c r="V370" s="120"/>
      <c r="W370" s="120"/>
      <c r="X370" s="120"/>
      <c r="Y370" s="120"/>
      <c r="Z370" s="120"/>
      <c r="AA370" s="120"/>
      <c r="AB370" s="120"/>
      <c r="AC370" s="120"/>
      <c r="AD370" s="120"/>
      <c r="AE370" s="120"/>
      <c r="AF370" s="120"/>
      <c r="AG370" s="120"/>
      <c r="AI370" s="120"/>
      <c r="AK370" s="120"/>
      <c r="AM370" s="120"/>
      <c r="AO370" s="120"/>
      <c r="AQ370" s="120"/>
      <c r="AS370" s="120"/>
      <c r="AU370" s="120"/>
      <c r="AW370" s="120"/>
      <c r="AY370" s="120"/>
      <c r="BA370" s="120"/>
    </row>
    <row r="371" spans="2:53" x14ac:dyDescent="0.3">
      <c r="B371" s="119">
        <v>2024</v>
      </c>
      <c r="C371" s="72"/>
      <c r="D371" s="72"/>
      <c r="E371" s="127"/>
      <c r="F371" s="120"/>
      <c r="G371" s="127"/>
      <c r="I371" s="127"/>
      <c r="K371" s="120"/>
      <c r="L371" s="120"/>
      <c r="M371" s="120"/>
      <c r="N371" s="120"/>
      <c r="O371" s="120"/>
      <c r="P371" s="120"/>
      <c r="Q371" s="120"/>
      <c r="R371" s="120"/>
      <c r="S371" s="120"/>
      <c r="T371" s="120"/>
      <c r="U371" s="120"/>
      <c r="V371" s="120"/>
      <c r="W371" s="120"/>
      <c r="X371" s="120"/>
      <c r="Y371" s="120"/>
      <c r="Z371" s="120"/>
      <c r="AA371" s="120"/>
      <c r="AB371" s="120"/>
      <c r="AC371" s="120"/>
      <c r="AD371" s="120"/>
      <c r="AE371" s="120"/>
      <c r="AF371" s="120"/>
      <c r="AG371" s="120"/>
      <c r="AH371" s="120"/>
      <c r="AI371" s="120"/>
      <c r="AJ371" s="72"/>
      <c r="AK371" s="120"/>
      <c r="AM371" s="120"/>
      <c r="AO371" s="120"/>
      <c r="AQ371" s="120"/>
      <c r="AS371" s="120"/>
      <c r="AU371" s="120"/>
      <c r="AW371" s="120"/>
      <c r="AY371" s="120"/>
      <c r="BA371" s="120"/>
    </row>
    <row r="372" spans="2:53" x14ac:dyDescent="0.3">
      <c r="B372" s="85" t="s">
        <v>2408</v>
      </c>
      <c r="C372" s="72"/>
      <c r="D372" s="72"/>
      <c r="E372" s="120">
        <f>IF(E$114&lt;=$B371,E$24,0)</f>
        <v>510665.11</v>
      </c>
      <c r="F372" s="120"/>
      <c r="G372" s="120">
        <f>IF(G$114&lt;=$B371,G$24,0)</f>
        <v>2082311.7650000001</v>
      </c>
      <c r="I372" s="120">
        <f>IF(I$114&lt;=$B371,I$24,0)</f>
        <v>329777.47000000003</v>
      </c>
      <c r="K372" s="120">
        <f>IF(K$114&lt;=$B371,K$24,0)</f>
        <v>620501.30999999971</v>
      </c>
      <c r="L372" s="120"/>
      <c r="M372" s="120">
        <f>IF(M$114&lt;=$B371,M$24,0)</f>
        <v>14920259.805000002</v>
      </c>
      <c r="N372" s="120"/>
      <c r="O372" s="120">
        <f>IF(O$114&lt;=$B371,O$24,0)</f>
        <v>9988375.7000000011</v>
      </c>
      <c r="P372" s="120"/>
      <c r="Q372" s="120">
        <f>IF(Q$114&lt;=$B371,Q$24,0)</f>
        <v>214879808.19000003</v>
      </c>
      <c r="R372" s="120"/>
      <c r="S372" s="120">
        <f>IF(S$114&lt;=$B371,S$24,0)</f>
        <v>11373829.760000002</v>
      </c>
      <c r="T372" s="120"/>
      <c r="U372" s="120">
        <f>IF(U$114&lt;=$B371,U$24,0)</f>
        <v>4955799.3949999996</v>
      </c>
      <c r="V372" s="120"/>
      <c r="W372" s="120">
        <f>IF(W$114&lt;=$B371,W$24,0)</f>
        <v>2430372.75</v>
      </c>
      <c r="X372" s="120"/>
      <c r="Y372" s="120">
        <f>IF(Y$114&lt;=$B371,Y$24,0)</f>
        <v>1753974.9050000003</v>
      </c>
      <c r="Z372" s="120"/>
      <c r="AA372" s="120">
        <f>IF(AA$114&lt;=$B371,AA$24,0)</f>
        <v>3232441.9049999993</v>
      </c>
      <c r="AB372" s="120"/>
      <c r="AC372" s="120">
        <f>IF(AC$114&lt;=$B371,AC$24,0)</f>
        <v>2735390.790000001</v>
      </c>
      <c r="AD372" s="120"/>
      <c r="AE372" s="120">
        <f>IF(AE$114&lt;=$B371,AE$24,0)</f>
        <v>97282430.489999995</v>
      </c>
      <c r="AF372" s="120"/>
      <c r="AG372" s="120">
        <f>IF(AG$114&lt;=$B371,AG$24,0)</f>
        <v>9462688.1500000004</v>
      </c>
      <c r="AH372" s="120"/>
      <c r="AI372" s="120">
        <f>IF(AI$114&lt;=$B371,AI$24,0)</f>
        <v>1440963.16</v>
      </c>
      <c r="AJ372" s="72"/>
      <c r="AK372" s="120">
        <f>IF(AK$114&lt;=$B371,AK$24,0)</f>
        <v>875112.65</v>
      </c>
      <c r="AL372" s="80"/>
      <c r="AM372" s="120">
        <f>IF(AM$114&lt;=$B371,AM$24,0)</f>
        <v>310771.57999999984</v>
      </c>
      <c r="AN372" s="80"/>
      <c r="AO372" s="120">
        <f>IF(AO$114&lt;=$B371,AO$24,0)</f>
        <v>13845478.209999999</v>
      </c>
      <c r="AQ372" s="120">
        <f>IF(AQ$114&lt;=$B371,AQ$24,0)</f>
        <v>1078264.5000000002</v>
      </c>
      <c r="AS372" s="120">
        <f>IF(AS$114&lt;=$B371,AS$24,0)</f>
        <v>1906086.3599999999</v>
      </c>
      <c r="AU372" s="120">
        <f>IF(AU$114&lt;=$B371,AU$24,0)</f>
        <v>4144157.4300000016</v>
      </c>
      <c r="AW372" s="120">
        <f>IF(AW$114&lt;=$B371,AW$24,0)</f>
        <v>705372.97999999975</v>
      </c>
      <c r="AY372" s="120">
        <f>IF(AY$114&lt;=$B371,AY$24,0)</f>
        <v>22350288.169999994</v>
      </c>
      <c r="BA372" s="120">
        <f>IF(BA$114&lt;=$B371,BA$24,0)</f>
        <v>0</v>
      </c>
    </row>
    <row r="373" spans="2:53" x14ac:dyDescent="0.3">
      <c r="B373" s="85" t="s">
        <v>2445</v>
      </c>
      <c r="C373" s="72"/>
      <c r="D373" s="72"/>
      <c r="E373" s="121">
        <f>ROUND(E372*E$12,0)</f>
        <v>0</v>
      </c>
      <c r="F373" s="120"/>
      <c r="G373" s="121">
        <f>ROUND(G372*G$12,0)</f>
        <v>0</v>
      </c>
      <c r="I373" s="121">
        <f>ROUND(I372*I$12,0)</f>
        <v>98933</v>
      </c>
      <c r="K373" s="121">
        <f>ROUND(K372*K$12,0)</f>
        <v>186150</v>
      </c>
      <c r="L373" s="120"/>
      <c r="M373" s="121">
        <f>ROUND(M372*M$12,0)</f>
        <v>0</v>
      </c>
      <c r="N373" s="120"/>
      <c r="O373" s="121">
        <f>ROUND(O372*O$12,0)</f>
        <v>0</v>
      </c>
      <c r="P373" s="120"/>
      <c r="Q373" s="121">
        <f>ROUND(Q372*Q$12,0)</f>
        <v>0</v>
      </c>
      <c r="R373" s="120"/>
      <c r="S373" s="121">
        <f>ROUND(S372*S$12,0)</f>
        <v>5686915</v>
      </c>
      <c r="T373" s="120"/>
      <c r="U373" s="121">
        <f>ROUND(U372*U$12,0)</f>
        <v>2477900</v>
      </c>
      <c r="V373" s="120"/>
      <c r="W373" s="121">
        <f>ROUND(W372*W$12,0)</f>
        <v>1215186</v>
      </c>
      <c r="X373" s="120"/>
      <c r="Y373" s="121">
        <f>ROUND(Y372*Y$12,0)</f>
        <v>1753975</v>
      </c>
      <c r="Z373" s="120"/>
      <c r="AA373" s="121">
        <f>ROUND(AA372*AA$12,0)</f>
        <v>1616221</v>
      </c>
      <c r="AB373" s="120"/>
      <c r="AC373" s="121">
        <f>ROUND(AC372*AC$12,0)</f>
        <v>1367695</v>
      </c>
      <c r="AD373" s="120"/>
      <c r="AE373" s="121">
        <f>ROUND(AE372*AE$12,0)</f>
        <v>48641215</v>
      </c>
      <c r="AF373" s="120"/>
      <c r="AG373" s="121">
        <f>ROUND(AG372*AG$12,0)</f>
        <v>4731344</v>
      </c>
      <c r="AH373" s="120"/>
      <c r="AI373" s="121">
        <f>ROUND(AI372*AI$12,0)</f>
        <v>720482</v>
      </c>
      <c r="AJ373" s="72"/>
      <c r="AK373" s="121">
        <f>ROUND(AK372*AK$12,0)</f>
        <v>437556</v>
      </c>
      <c r="AM373" s="121">
        <f>ROUND(AM372*AM$12,0)</f>
        <v>0</v>
      </c>
      <c r="AO373" s="121">
        <f>ROUND(AO372*AO$12,0)</f>
        <v>5538191</v>
      </c>
      <c r="AQ373" s="121">
        <f>ROUND(AQ372*AQ$12,0)</f>
        <v>0</v>
      </c>
      <c r="AS373" s="121">
        <f>ROUND(AS372*AS$12,0)</f>
        <v>0</v>
      </c>
      <c r="AU373" s="121">
        <f>ROUND(AU372*AU$12,0)</f>
        <v>0</v>
      </c>
      <c r="AW373" s="121">
        <f>ROUND(AW372*AW$12,0)</f>
        <v>0</v>
      </c>
      <c r="AY373" s="121">
        <f>ROUND(AY372*AY$12,0)</f>
        <v>0</v>
      </c>
      <c r="BA373" s="121">
        <f>ROUND(BA372*BA$12,0)</f>
        <v>0</v>
      </c>
    </row>
    <row r="374" spans="2:53" x14ac:dyDescent="0.3">
      <c r="B374" s="85" t="s">
        <v>2446</v>
      </c>
      <c r="C374" s="72"/>
      <c r="D374" s="72"/>
      <c r="E374" s="120">
        <f>E372-E373</f>
        <v>510665.11</v>
      </c>
      <c r="F374" s="120"/>
      <c r="G374" s="120">
        <f>G372-G373</f>
        <v>2082311.7650000001</v>
      </c>
      <c r="I374" s="120">
        <f>I372-I373</f>
        <v>230844.47000000003</v>
      </c>
      <c r="K374" s="120">
        <f>K372-K373</f>
        <v>434351.30999999971</v>
      </c>
      <c r="L374" s="120"/>
      <c r="M374" s="120">
        <f>M372-M373</f>
        <v>14920259.805000002</v>
      </c>
      <c r="N374" s="120"/>
      <c r="O374" s="120">
        <f>O372-O373</f>
        <v>9988375.7000000011</v>
      </c>
      <c r="P374" s="120"/>
      <c r="Q374" s="120">
        <f>Q372-Q373</f>
        <v>214879808.19000003</v>
      </c>
      <c r="R374" s="120"/>
      <c r="S374" s="120">
        <f>S372-S373</f>
        <v>5686914.7600000016</v>
      </c>
      <c r="T374" s="120"/>
      <c r="U374" s="120">
        <f>U372-U373</f>
        <v>2477899.3949999996</v>
      </c>
      <c r="V374" s="120"/>
      <c r="W374" s="120">
        <f>W372-W373</f>
        <v>1215186.75</v>
      </c>
      <c r="X374" s="120"/>
      <c r="Y374" s="120">
        <f>Y372-Y373</f>
        <v>-9.4999999739229679E-2</v>
      </c>
      <c r="Z374" s="120"/>
      <c r="AA374" s="120">
        <f>AA372-AA373</f>
        <v>1616220.9049999993</v>
      </c>
      <c r="AB374" s="120"/>
      <c r="AC374" s="120">
        <f>AC372-AC373</f>
        <v>1367695.790000001</v>
      </c>
      <c r="AD374" s="120"/>
      <c r="AE374" s="120">
        <f>AE372-AE373</f>
        <v>48641215.489999995</v>
      </c>
      <c r="AF374" s="120"/>
      <c r="AG374" s="120">
        <f>AG372-AG373</f>
        <v>4731344.1500000004</v>
      </c>
      <c r="AH374" s="120"/>
      <c r="AI374" s="120">
        <f>AI372-AI373</f>
        <v>720481.15999999992</v>
      </c>
      <c r="AJ374" s="72"/>
      <c r="AK374" s="120">
        <f>AK372-AK373</f>
        <v>437556.65</v>
      </c>
      <c r="AM374" s="120">
        <f>AM372-AM373</f>
        <v>310771.57999999984</v>
      </c>
      <c r="AO374" s="120">
        <f>AO372-AO373</f>
        <v>8307287.209999999</v>
      </c>
      <c r="AQ374" s="120">
        <f>AQ372-AQ373</f>
        <v>1078264.5000000002</v>
      </c>
      <c r="AS374" s="120">
        <f>AS372-AS373</f>
        <v>1906086.3599999999</v>
      </c>
      <c r="AU374" s="120">
        <f>AU372-AU373</f>
        <v>4144157.4300000016</v>
      </c>
      <c r="AW374" s="120">
        <f>AW372-AW373</f>
        <v>705372.97999999975</v>
      </c>
      <c r="AY374" s="120">
        <f>AY372-AY373</f>
        <v>22350288.169999994</v>
      </c>
      <c r="BA374" s="120">
        <f>BA372-BA373</f>
        <v>0</v>
      </c>
    </row>
    <row r="375" spans="2:53" x14ac:dyDescent="0.3">
      <c r="B375" s="122" t="s">
        <v>2447</v>
      </c>
      <c r="C375" s="109"/>
      <c r="D375" s="109"/>
      <c r="E375" s="123">
        <f>IF($B371-E$8&lt;0,0,LOOKUP($B371-(E$8-1),$C$396:$C$417,$E$396:$E$417))</f>
        <v>0</v>
      </c>
      <c r="F375" s="109"/>
      <c r="G375" s="123">
        <f>IF($B371-G$8&lt;0,0,LOOKUP($B371-(G$8-1),$C$396:$C$417,$E$396:$E$417))</f>
        <v>0</v>
      </c>
      <c r="H375" s="124"/>
      <c r="I375" s="123">
        <f>IF($B371-I$8&lt;0,0,LOOKUP($B371-(I$8-1),$C$396:$C$417,$E$396:$E$417))</f>
        <v>0</v>
      </c>
      <c r="J375" s="124"/>
      <c r="K375" s="123">
        <f>IF($B371-K$8&lt;0,0,LOOKUP($B371-(K$8-1),$C$396:$C$417,$E$396:$E$417))</f>
        <v>2.231E-2</v>
      </c>
      <c r="L375" s="124"/>
      <c r="M375" s="123">
        <f>IF($B371-M$8&lt;0,0,LOOKUP($B371-(M$8-1),$C$396:$C$417,$E$396:$E$417))</f>
        <v>4.4609999999999997E-2</v>
      </c>
      <c r="N375" s="109"/>
      <c r="O375" s="123">
        <f>IF($B371-O$8&lt;0,0,LOOKUP($B371-(O$8-1),$C$396:$C$417,$E$396:$E$417))</f>
        <v>4.462E-2</v>
      </c>
      <c r="P375" s="124"/>
      <c r="Q375" s="123">
        <f>IF($B371-Q$8&lt;0,0,LOOKUP($B371-(Q$8-1),$C$396:$C$417,$E$396:$E$417))</f>
        <v>4.4609999999999997E-2</v>
      </c>
      <c r="R375" s="124"/>
      <c r="S375" s="123">
        <f>IF($B371-S$8&lt;0,0,LOOKUP($B371-(S$8-1),$C$396:$C$417,$E$396:$E$417))</f>
        <v>4.462E-2</v>
      </c>
      <c r="T375" s="124"/>
      <c r="U375" s="123">
        <f>IF($B371-U$8&lt;0,0,LOOKUP($B371-(U$8-1),$C$396:$C$417,$E$396:$E$417))</f>
        <v>4.4609999999999997E-2</v>
      </c>
      <c r="V375" s="124"/>
      <c r="W375" s="123">
        <f>IF($B371-W$8&lt;0,0,LOOKUP($B371-(W$8-1),$C$396:$C$417,$E$396:$E$417))</f>
        <v>4.462E-2</v>
      </c>
      <c r="X375" s="109"/>
      <c r="Y375" s="123">
        <f>IF($B371-Y$8&lt;0,0,LOOKUP($B371-(Y$8-1),$C$396:$C$417,$E$396:$E$417))</f>
        <v>4.4609999999999997E-2</v>
      </c>
      <c r="Z375" s="124"/>
      <c r="AA375" s="123">
        <f>IF($B371-AA$8&lt;0,0,LOOKUP($B371-(AA$8-1),$C$396:$C$417,$E$396:$E$417))</f>
        <v>4.462E-2</v>
      </c>
      <c r="AB375" s="124"/>
      <c r="AC375" s="123">
        <f>IF($B371-AC$8&lt;0,0,LOOKUP($B371-(AC$8-1),$C$396:$C$417,$E$396:$E$417))</f>
        <v>4.4609999999999997E-2</v>
      </c>
      <c r="AD375" s="124"/>
      <c r="AE375" s="123">
        <f>IF($B371-AE$8&lt;0,0,LOOKUP($B371-(AE$8-1),$C$396:$C$417,$E$396:$E$417))</f>
        <v>4.462E-2</v>
      </c>
      <c r="AF375" s="124"/>
      <c r="AG375" s="123">
        <f>IF($B371-AG$8&lt;0,0,LOOKUP($B371-(AG$8-1),$C$396:$C$417,$E$396:$E$417))</f>
        <v>4.4609999999999997E-2</v>
      </c>
      <c r="AH375" s="124"/>
      <c r="AI375" s="123">
        <f>IF($B371-AI$8&lt;0,0,LOOKUP($B371-(AI$8-1),$C$396:$C$417,$E$396:$E$417))</f>
        <v>4.462E-2</v>
      </c>
      <c r="AJ375" s="124"/>
      <c r="AK375" s="123">
        <f>IF($B371-AK$8&lt;0,0,LOOKUP($B371-(AK$8-1),$C$396:$C$417,$E$396:$E$417))</f>
        <v>4.5220000000000003E-2</v>
      </c>
      <c r="AM375" s="123">
        <f>IF($B371-AM$8&lt;0,0,LOOKUP($B371-(AM$8-1),$C$396:$C$417,$E$396:$E$417))</f>
        <v>4.888E-2</v>
      </c>
      <c r="AO375" s="123">
        <f>IF($B371-AO$8&lt;0,0,LOOKUP($B371-(AO$8-1),$C$396:$C$417,$E$396:$E$417))</f>
        <v>5.2850000000000001E-2</v>
      </c>
      <c r="AQ375" s="123">
        <f>IF($B371-AQ$8&lt;0,0,LOOKUP($B371-(AQ$8-1),$C$396:$C$417,$E$396:$E$417))</f>
        <v>5.713E-2</v>
      </c>
      <c r="AS375" s="123">
        <f>IF($B371-AS$8&lt;0,0,LOOKUP($B371-(AS$8-1),$C$396:$C$417,$E$396:$E$417))</f>
        <v>6.1769999999999999E-2</v>
      </c>
      <c r="AU375" s="123">
        <f>IF($B371-AU$8&lt;0,0,LOOKUP($B371-(AU$8-1),$C$396:$C$417,$E$396:$E$417))</f>
        <v>6.6769999999999996E-2</v>
      </c>
      <c r="AW375" s="123">
        <f>IF($B371-AW$8&lt;0,0,LOOKUP($B371-(AW$8-1),$C$396:$C$417,$E$396:$E$417))</f>
        <v>7.2190000000000004E-2</v>
      </c>
      <c r="AY375" s="123">
        <f>IF($B371-AY$8&lt;0,0,LOOKUP($B371-(AY$8-1),$C$396:$C$417,$E$396:$E$417))</f>
        <v>3.7499999999999999E-2</v>
      </c>
      <c r="BA375" s="123">
        <f>IF($B371-BA$8&lt;0,0,LOOKUP($B371-(BA$8-1),$C$396:$C$417,$E$396:$E$417))</f>
        <v>0</v>
      </c>
    </row>
    <row r="376" spans="2:53" x14ac:dyDescent="0.3">
      <c r="B376" s="72"/>
      <c r="C376" s="72"/>
      <c r="D376" s="72"/>
      <c r="E376" s="125"/>
      <c r="F376" s="120"/>
      <c r="G376" s="125"/>
      <c r="I376" s="125"/>
      <c r="K376" s="125"/>
      <c r="L376" s="120"/>
      <c r="M376" s="125"/>
      <c r="N376" s="120"/>
      <c r="O376" s="125"/>
      <c r="P376" s="120"/>
      <c r="Q376" s="125"/>
      <c r="R376" s="120"/>
      <c r="S376" s="125"/>
      <c r="T376" s="120"/>
      <c r="U376" s="125"/>
      <c r="V376" s="120"/>
      <c r="W376" s="125"/>
      <c r="X376" s="120"/>
      <c r="Y376" s="125"/>
      <c r="Z376" s="120"/>
      <c r="AA376" s="125"/>
      <c r="AB376" s="120"/>
      <c r="AC376" s="125"/>
      <c r="AD376" s="120"/>
      <c r="AE376" s="125"/>
      <c r="AF376" s="120"/>
      <c r="AG376" s="125"/>
      <c r="AI376" s="125"/>
      <c r="AK376" s="125"/>
      <c r="AM376" s="125"/>
      <c r="AO376" s="125"/>
      <c r="AQ376" s="125"/>
      <c r="AS376" s="125"/>
      <c r="AU376" s="125"/>
      <c r="AW376" s="125"/>
      <c r="AY376" s="125"/>
      <c r="BA376" s="125"/>
    </row>
    <row r="377" spans="2:53" x14ac:dyDescent="0.3">
      <c r="B377" s="85" t="s">
        <v>2448</v>
      </c>
      <c r="C377" s="72"/>
      <c r="D377" s="72"/>
      <c r="E377" s="120">
        <f>ROUND((E372-E373)*E375,0)</f>
        <v>0</v>
      </c>
      <c r="F377" s="120"/>
      <c r="G377" s="120">
        <f>ROUND((G372-G373)*G375,0)</f>
        <v>0</v>
      </c>
      <c r="I377" s="120">
        <f>ROUND((I372-I373)*I375,0)</f>
        <v>0</v>
      </c>
      <c r="K377" s="120">
        <f>ROUND((K372-K373)*K375,0)</f>
        <v>9690</v>
      </c>
      <c r="L377" s="120"/>
      <c r="M377" s="120">
        <f>ROUND((M372-M373)*M375,0)</f>
        <v>665593</v>
      </c>
      <c r="N377" s="120"/>
      <c r="O377" s="120">
        <f>ROUND((O372-O373)*O375,0)</f>
        <v>445681</v>
      </c>
      <c r="P377" s="120"/>
      <c r="Q377" s="120">
        <f>ROUND((Q372-Q373)*Q375,0)</f>
        <v>9585788</v>
      </c>
      <c r="R377" s="120"/>
      <c r="S377" s="120">
        <f>ROUND((S372-S373)*S375,0)</f>
        <v>253750</v>
      </c>
      <c r="T377" s="120"/>
      <c r="U377" s="120">
        <f>ROUND((U372-U373)*U375,0)</f>
        <v>110539</v>
      </c>
      <c r="V377" s="120"/>
      <c r="W377" s="120">
        <f>ROUND((W372-W373)*W375,0)</f>
        <v>54222</v>
      </c>
      <c r="X377" s="120"/>
      <c r="Y377" s="120">
        <f>ROUND((Y372-Y373)*Y375,0)</f>
        <v>0</v>
      </c>
      <c r="Z377" s="120"/>
      <c r="AA377" s="120">
        <f>ROUND((AA372-AA373)*AA375,0)</f>
        <v>72116</v>
      </c>
      <c r="AB377" s="120"/>
      <c r="AC377" s="120">
        <f>ROUND((AC372-AC373)*AC375,0)</f>
        <v>61013</v>
      </c>
      <c r="AD377" s="120"/>
      <c r="AE377" s="120">
        <f>ROUND((AE372-AE373)*AE375,0)</f>
        <v>2170371</v>
      </c>
      <c r="AF377" s="120"/>
      <c r="AG377" s="120">
        <f>ROUND((AG372-AG373)*AG375,0)</f>
        <v>211065</v>
      </c>
      <c r="AI377" s="120">
        <f>ROUND((AI372-AI373)*AI375,0)</f>
        <v>32148</v>
      </c>
      <c r="AK377" s="120">
        <f>ROUND((AK372-AK373)*AK375,0)</f>
        <v>19786</v>
      </c>
      <c r="AM377" s="120">
        <f>ROUND((AM372-AM373)*AM375,0)</f>
        <v>15191</v>
      </c>
      <c r="AO377" s="120">
        <f>ROUND((AO372-AO373)*AO375,0)</f>
        <v>439040</v>
      </c>
      <c r="AQ377" s="120">
        <f>ROUND((AQ372-AQ373)*AQ375,0)</f>
        <v>61601</v>
      </c>
      <c r="AS377" s="120">
        <f>ROUND((AS372-AS373)*AS375,0)</f>
        <v>117739</v>
      </c>
      <c r="AU377" s="120">
        <f>ROUND((AU372-AU373)*AU375,0)</f>
        <v>276705</v>
      </c>
      <c r="AW377" s="120">
        <f>ROUND((AW372-AW373)*AW375,0)</f>
        <v>50921</v>
      </c>
      <c r="AY377" s="120">
        <f>ROUND((AY372-AY373)*AY375,0)</f>
        <v>838136</v>
      </c>
      <c r="BA377" s="120">
        <f>ROUND((BA372-BA373)*BA375,0)</f>
        <v>0</v>
      </c>
    </row>
    <row r="378" spans="2:53" x14ac:dyDescent="0.3">
      <c r="B378" s="85" t="s">
        <v>2449</v>
      </c>
      <c r="C378" s="72"/>
      <c r="D378" s="72"/>
      <c r="E378" s="74">
        <f>IF(E$114=$B371,E373,0)</f>
        <v>0</v>
      </c>
      <c r="F378" s="120"/>
      <c r="G378" s="74">
        <f>IF(G$114=$B371,G373,0)</f>
        <v>0</v>
      </c>
      <c r="I378" s="74">
        <f>IF(I$114=$B371,I373,0)</f>
        <v>0</v>
      </c>
      <c r="K378" s="74">
        <f>IF(K$114=$B371,K373,0)</f>
        <v>0</v>
      </c>
      <c r="L378" s="120"/>
      <c r="M378" s="74">
        <f>IF(M$114=$B371,M373,0)</f>
        <v>0</v>
      </c>
      <c r="N378" s="120"/>
      <c r="O378" s="74">
        <f>IF(O$114=$B371,O373,0)</f>
        <v>0</v>
      </c>
      <c r="P378" s="120"/>
      <c r="Q378" s="74">
        <f>IF(Q$114=$B371,Q373,0)</f>
        <v>0</v>
      </c>
      <c r="R378" s="120"/>
      <c r="S378" s="74">
        <f>IF(S$114=$B371,S373,0)</f>
        <v>0</v>
      </c>
      <c r="T378" s="120"/>
      <c r="U378" s="74">
        <f>IF(U$114=$B371,U373,0)</f>
        <v>0</v>
      </c>
      <c r="V378" s="120"/>
      <c r="W378" s="74">
        <f>IF(W$114=$B371,W373,0)</f>
        <v>0</v>
      </c>
      <c r="X378" s="120"/>
      <c r="Y378" s="74">
        <f>IF(Y$114=$B371,Y373,0)</f>
        <v>0</v>
      </c>
      <c r="Z378" s="120"/>
      <c r="AA378" s="74">
        <f>IF(AA$114=$B371,AA373,0)</f>
        <v>0</v>
      </c>
      <c r="AB378" s="120"/>
      <c r="AC378" s="74">
        <f>IF(AC$114=$B371,AC373,0)</f>
        <v>0</v>
      </c>
      <c r="AD378" s="120"/>
      <c r="AE378" s="74">
        <f>IF(AE$114=$B371,AE373,0)</f>
        <v>0</v>
      </c>
      <c r="AF378" s="120"/>
      <c r="AG378" s="74">
        <f>IF(AG$114=$B371,AG373,0)</f>
        <v>0</v>
      </c>
      <c r="AI378" s="74">
        <f>IF(AI$114=$B371,AI373,0)</f>
        <v>0</v>
      </c>
      <c r="AK378" s="74">
        <f>IF(AK$114=$B371,AK373,0)</f>
        <v>0</v>
      </c>
      <c r="AM378" s="74">
        <f>IF(AM$114=$B371,AM373,0)</f>
        <v>0</v>
      </c>
      <c r="AO378" s="74">
        <f>IF(AO$114=$B371,AO373,0)</f>
        <v>0</v>
      </c>
      <c r="AQ378" s="74">
        <f>IF(AQ$114=$B371,AQ373,0)</f>
        <v>0</v>
      </c>
      <c r="AS378" s="74">
        <f>IF(AS$114=$B371,AS373,0)</f>
        <v>0</v>
      </c>
      <c r="AU378" s="74">
        <f>IF(AU$114=$B371,AU373,0)</f>
        <v>0</v>
      </c>
      <c r="AW378" s="74">
        <f>IF(AW$114=$B371,AW373,0)</f>
        <v>0</v>
      </c>
      <c r="AY378" s="74">
        <f>IF(AY$114=$B371,AY373,0)</f>
        <v>0</v>
      </c>
      <c r="BA378" s="74">
        <f>IF(BA$114=$B371,BA373,0)</f>
        <v>0</v>
      </c>
    </row>
    <row r="379" spans="2:53" ht="13.5" thickBot="1" x14ac:dyDescent="0.35">
      <c r="B379" s="85" t="str">
        <f>"Total Tax Depreciation  -  "&amp;B371</f>
        <v>Total Tax Depreciation  -  2024</v>
      </c>
      <c r="C379" s="72"/>
      <c r="D379" s="72"/>
      <c r="E379" s="126">
        <f>E377+E378</f>
        <v>0</v>
      </c>
      <c r="F379" s="120"/>
      <c r="G379" s="126">
        <f>G377+G378</f>
        <v>0</v>
      </c>
      <c r="I379" s="126">
        <f>I377+I378</f>
        <v>0</v>
      </c>
      <c r="K379" s="126">
        <f>K377+K378</f>
        <v>9690</v>
      </c>
      <c r="L379" s="120"/>
      <c r="M379" s="126">
        <f>M377+M378</f>
        <v>665593</v>
      </c>
      <c r="N379" s="120"/>
      <c r="O379" s="126">
        <f>O377+O378</f>
        <v>445681</v>
      </c>
      <c r="P379" s="120"/>
      <c r="Q379" s="126">
        <f>Q377+Q378</f>
        <v>9585788</v>
      </c>
      <c r="R379" s="120"/>
      <c r="S379" s="126">
        <f>S377+S378</f>
        <v>253750</v>
      </c>
      <c r="T379" s="120"/>
      <c r="U379" s="126">
        <f>U377+U378</f>
        <v>110539</v>
      </c>
      <c r="V379" s="120"/>
      <c r="W379" s="126">
        <f>W377+W378</f>
        <v>54222</v>
      </c>
      <c r="X379" s="120"/>
      <c r="Y379" s="126">
        <f>Y377+Y378</f>
        <v>0</v>
      </c>
      <c r="Z379" s="120"/>
      <c r="AA379" s="126">
        <f>AA377+AA378</f>
        <v>72116</v>
      </c>
      <c r="AB379" s="120"/>
      <c r="AC379" s="126">
        <f>AC377+AC378</f>
        <v>61013</v>
      </c>
      <c r="AD379" s="120"/>
      <c r="AE379" s="126">
        <f>AE377+AE378</f>
        <v>2170371</v>
      </c>
      <c r="AF379" s="120"/>
      <c r="AG379" s="126">
        <f>AG377+AG378</f>
        <v>211065</v>
      </c>
      <c r="AI379" s="126">
        <f>AI377+AI378</f>
        <v>32148</v>
      </c>
      <c r="AK379" s="126">
        <f>AK377+AK378</f>
        <v>19786</v>
      </c>
      <c r="AM379" s="126">
        <f>AM377+AM378</f>
        <v>15191</v>
      </c>
      <c r="AO379" s="126">
        <f>AO377+AO378</f>
        <v>439040</v>
      </c>
      <c r="AQ379" s="126">
        <f>AQ377+AQ378</f>
        <v>61601</v>
      </c>
      <c r="AS379" s="126">
        <f>AS377+AS378</f>
        <v>117739</v>
      </c>
      <c r="AU379" s="126">
        <f>AU377+AU378</f>
        <v>276705</v>
      </c>
      <c r="AW379" s="126">
        <f>AW377+AW378</f>
        <v>50921</v>
      </c>
      <c r="AY379" s="126">
        <f>AY377+AY378</f>
        <v>838136</v>
      </c>
      <c r="BA379" s="126">
        <f>BA377+BA378</f>
        <v>0</v>
      </c>
    </row>
    <row r="380" spans="2:53" ht="13.5" thickTop="1" x14ac:dyDescent="0.3"/>
    <row r="382" spans="2:53" x14ac:dyDescent="0.3">
      <c r="B382" s="119">
        <v>2025</v>
      </c>
      <c r="C382" s="72"/>
      <c r="D382" s="72"/>
      <c r="E382" s="127"/>
      <c r="F382" s="120"/>
      <c r="G382" s="127"/>
      <c r="I382" s="127"/>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20"/>
      <c r="AH382" s="120"/>
      <c r="AI382" s="120"/>
      <c r="AJ382" s="72"/>
      <c r="AK382" s="120"/>
      <c r="AM382" s="120"/>
      <c r="AO382" s="120"/>
      <c r="AQ382" s="120"/>
      <c r="AS382" s="120"/>
      <c r="AU382" s="120"/>
      <c r="AW382" s="120"/>
      <c r="AY382" s="120"/>
      <c r="BA382" s="120"/>
    </row>
    <row r="383" spans="2:53" x14ac:dyDescent="0.3">
      <c r="B383" s="85" t="s">
        <v>2408</v>
      </c>
      <c r="C383" s="72"/>
      <c r="D383" s="72"/>
      <c r="E383" s="120">
        <f>IF(E$114&lt;=$B382,E$24,0)</f>
        <v>510665.11</v>
      </c>
      <c r="F383" s="120"/>
      <c r="G383" s="120">
        <f>IF(G$114&lt;=$B382,G$24,0)</f>
        <v>2082311.7650000001</v>
      </c>
      <c r="I383" s="120">
        <f>IF(I$114&lt;=$B382,I$24,0)</f>
        <v>329777.47000000003</v>
      </c>
      <c r="K383" s="120">
        <f>IF(K$114&lt;=$B382,K$24,0)</f>
        <v>620501.30999999971</v>
      </c>
      <c r="L383" s="120"/>
      <c r="M383" s="120">
        <f>IF(M$114&lt;=$B382,M$24,0)</f>
        <v>14920259.805000002</v>
      </c>
      <c r="N383" s="120"/>
      <c r="O383" s="120">
        <f>IF(O$114&lt;=$B382,O$24,0)</f>
        <v>9988375.7000000011</v>
      </c>
      <c r="P383" s="120"/>
      <c r="Q383" s="120">
        <f>IF(Q$114&lt;=$B382,Q$24,0)</f>
        <v>214879808.19000003</v>
      </c>
      <c r="R383" s="120"/>
      <c r="S383" s="120">
        <f>IF(S$114&lt;=$B382,S$24,0)</f>
        <v>11373829.760000002</v>
      </c>
      <c r="T383" s="120"/>
      <c r="U383" s="120">
        <f>IF(U$114&lt;=$B382,U$24,0)</f>
        <v>4955799.3949999996</v>
      </c>
      <c r="V383" s="120"/>
      <c r="W383" s="120">
        <f>IF(W$114&lt;=$B382,W$24,0)</f>
        <v>2430372.75</v>
      </c>
      <c r="X383" s="120"/>
      <c r="Y383" s="120">
        <f>IF(Y$114&lt;=$B382,Y$24,0)</f>
        <v>1753974.9050000003</v>
      </c>
      <c r="Z383" s="120"/>
      <c r="AA383" s="120">
        <f>IF(AA$114&lt;=$B382,AA$24,0)</f>
        <v>3232441.9049999993</v>
      </c>
      <c r="AB383" s="120"/>
      <c r="AC383" s="120">
        <f>IF(AC$114&lt;=$B382,AC$24,0)</f>
        <v>2735390.790000001</v>
      </c>
      <c r="AD383" s="120"/>
      <c r="AE383" s="120">
        <f>IF(AE$114&lt;=$B382,AE$24,0)</f>
        <v>97282430.489999995</v>
      </c>
      <c r="AF383" s="120"/>
      <c r="AG383" s="120">
        <f>IF(AG$114&lt;=$B382,AG$24,0)</f>
        <v>9462688.1500000004</v>
      </c>
      <c r="AH383" s="120"/>
      <c r="AI383" s="120">
        <f>IF(AI$114&lt;=$B382,AI$24,0)</f>
        <v>1440963.16</v>
      </c>
      <c r="AJ383" s="72"/>
      <c r="AK383" s="120">
        <f>IF(AK$114&lt;=$B382,AK$24,0)</f>
        <v>875112.65</v>
      </c>
      <c r="AL383" s="80"/>
      <c r="AM383" s="120">
        <f>IF(AM$114&lt;=$B382,AM$24,0)</f>
        <v>310771.57999999984</v>
      </c>
      <c r="AN383" s="80"/>
      <c r="AO383" s="120">
        <f>IF(AO$114&lt;=$B382,AO$24,0)</f>
        <v>13845478.209999999</v>
      </c>
      <c r="AQ383" s="120">
        <f>IF(AQ$114&lt;=$B382,AQ$24,0)</f>
        <v>1078264.5000000002</v>
      </c>
      <c r="AS383" s="120">
        <f>IF(AS$114&lt;=$B382,AS$24,0)</f>
        <v>1906086.3599999999</v>
      </c>
      <c r="AU383" s="120">
        <f>IF(AU$114&lt;=$B382,AU$24,0)</f>
        <v>4144157.4300000016</v>
      </c>
      <c r="AW383" s="120">
        <f>IF(AW$114&lt;=$B382,AW$24,0)</f>
        <v>705372.97999999975</v>
      </c>
      <c r="AY383" s="120">
        <f>IF(AY$114&lt;=$B382,AY$24,0)</f>
        <v>22350288.169999994</v>
      </c>
      <c r="BA383" s="120">
        <f>IF(BA$114&lt;=$B382,BA$24,0)</f>
        <v>69082.73</v>
      </c>
    </row>
    <row r="384" spans="2:53" x14ac:dyDescent="0.3">
      <c r="B384" s="85" t="s">
        <v>2445</v>
      </c>
      <c r="C384" s="72"/>
      <c r="D384" s="72"/>
      <c r="E384" s="121">
        <f>ROUND(E383*E$12,0)</f>
        <v>0</v>
      </c>
      <c r="F384" s="120"/>
      <c r="G384" s="121">
        <f>ROUND(G383*G$12,0)</f>
        <v>0</v>
      </c>
      <c r="I384" s="121">
        <f>ROUND(I383*I$12,0)</f>
        <v>98933</v>
      </c>
      <c r="K384" s="121">
        <f>ROUND(K383*K$12,0)</f>
        <v>186150</v>
      </c>
      <c r="L384" s="120"/>
      <c r="M384" s="121">
        <f>ROUND(M383*M$12,0)</f>
        <v>0</v>
      </c>
      <c r="N384" s="120"/>
      <c r="O384" s="121">
        <f>ROUND(O383*O$12,0)</f>
        <v>0</v>
      </c>
      <c r="P384" s="120"/>
      <c r="Q384" s="121">
        <f>ROUND(Q383*Q$12,0)</f>
        <v>0</v>
      </c>
      <c r="R384" s="120"/>
      <c r="S384" s="121">
        <f>ROUND(S383*S$12,0)</f>
        <v>5686915</v>
      </c>
      <c r="T384" s="120"/>
      <c r="U384" s="121">
        <f>ROUND(U383*U$12,0)</f>
        <v>2477900</v>
      </c>
      <c r="V384" s="120"/>
      <c r="W384" s="121">
        <f>ROUND(W383*W$12,0)</f>
        <v>1215186</v>
      </c>
      <c r="X384" s="120"/>
      <c r="Y384" s="121">
        <f>ROUND(Y383*Y$12,0)</f>
        <v>1753975</v>
      </c>
      <c r="Z384" s="120"/>
      <c r="AA384" s="121">
        <f>ROUND(AA383*AA$12,0)</f>
        <v>1616221</v>
      </c>
      <c r="AB384" s="120"/>
      <c r="AC384" s="121">
        <f>ROUND(AC383*AC$12,0)</f>
        <v>1367695</v>
      </c>
      <c r="AD384" s="120"/>
      <c r="AE384" s="121">
        <f>ROUND(AE383*AE$12,0)</f>
        <v>48641215</v>
      </c>
      <c r="AF384" s="120"/>
      <c r="AG384" s="121">
        <f>ROUND(AG383*AG$12,0)</f>
        <v>4731344</v>
      </c>
      <c r="AH384" s="120"/>
      <c r="AI384" s="121">
        <f>ROUND(AI383*AI$12,0)</f>
        <v>720482</v>
      </c>
      <c r="AJ384" s="72"/>
      <c r="AK384" s="121">
        <f>ROUND(AK383*AK$12,0)</f>
        <v>437556</v>
      </c>
      <c r="AM384" s="121">
        <f>ROUND(AM383*AM$12,0)</f>
        <v>0</v>
      </c>
      <c r="AO384" s="121">
        <f>ROUND(AO383*AO$12,0)</f>
        <v>5538191</v>
      </c>
      <c r="AQ384" s="121">
        <f>ROUND(AQ383*AQ$12,0)</f>
        <v>0</v>
      </c>
      <c r="AS384" s="121">
        <f>ROUND(AS383*AS$12,0)</f>
        <v>0</v>
      </c>
      <c r="AU384" s="121">
        <f>ROUND(AU383*AU$12,0)</f>
        <v>0</v>
      </c>
      <c r="AW384" s="121">
        <f>ROUND(AW383*AW$12,0)</f>
        <v>0</v>
      </c>
      <c r="AY384" s="121">
        <f>ROUND(AY383*AY$12,0)</f>
        <v>0</v>
      </c>
      <c r="BA384" s="121">
        <f>ROUND(BA383*BA$12,0)</f>
        <v>0</v>
      </c>
    </row>
    <row r="385" spans="2:53" x14ac:dyDescent="0.3">
      <c r="B385" s="85" t="s">
        <v>2446</v>
      </c>
      <c r="C385" s="72"/>
      <c r="D385" s="72"/>
      <c r="E385" s="120">
        <f>E383-E384</f>
        <v>510665.11</v>
      </c>
      <c r="F385" s="120"/>
      <c r="G385" s="120">
        <f>G383-G384</f>
        <v>2082311.7650000001</v>
      </c>
      <c r="I385" s="120">
        <f>I383-I384</f>
        <v>230844.47000000003</v>
      </c>
      <c r="K385" s="120">
        <f>K383-K384</f>
        <v>434351.30999999971</v>
      </c>
      <c r="L385" s="120"/>
      <c r="M385" s="120">
        <f>M383-M384</f>
        <v>14920259.805000002</v>
      </c>
      <c r="N385" s="120"/>
      <c r="O385" s="120">
        <f>O383-O384</f>
        <v>9988375.7000000011</v>
      </c>
      <c r="P385" s="120"/>
      <c r="Q385" s="120">
        <f>Q383-Q384</f>
        <v>214879808.19000003</v>
      </c>
      <c r="R385" s="120"/>
      <c r="S385" s="120">
        <f>S383-S384</f>
        <v>5686914.7600000016</v>
      </c>
      <c r="T385" s="120"/>
      <c r="U385" s="120">
        <f>U383-U384</f>
        <v>2477899.3949999996</v>
      </c>
      <c r="V385" s="120"/>
      <c r="W385" s="120">
        <f>W383-W384</f>
        <v>1215186.75</v>
      </c>
      <c r="X385" s="120"/>
      <c r="Y385" s="120">
        <f>Y383-Y384</f>
        <v>-9.4999999739229679E-2</v>
      </c>
      <c r="Z385" s="120"/>
      <c r="AA385" s="120">
        <f>AA383-AA384</f>
        <v>1616220.9049999993</v>
      </c>
      <c r="AB385" s="120"/>
      <c r="AC385" s="120">
        <f>AC383-AC384</f>
        <v>1367695.790000001</v>
      </c>
      <c r="AD385" s="120"/>
      <c r="AE385" s="120">
        <f>AE383-AE384</f>
        <v>48641215.489999995</v>
      </c>
      <c r="AF385" s="120"/>
      <c r="AG385" s="120">
        <f>AG383-AG384</f>
        <v>4731344.1500000004</v>
      </c>
      <c r="AH385" s="120"/>
      <c r="AI385" s="120">
        <f>AI383-AI384</f>
        <v>720481.15999999992</v>
      </c>
      <c r="AJ385" s="72"/>
      <c r="AK385" s="120">
        <f>AK383-AK384</f>
        <v>437556.65</v>
      </c>
      <c r="AM385" s="120">
        <f>AM383-AM384</f>
        <v>310771.57999999984</v>
      </c>
      <c r="AO385" s="120">
        <f>AO383-AO384</f>
        <v>8307287.209999999</v>
      </c>
      <c r="AQ385" s="120">
        <f>AQ383-AQ384</f>
        <v>1078264.5000000002</v>
      </c>
      <c r="AS385" s="120">
        <f>AS383-AS384</f>
        <v>1906086.3599999999</v>
      </c>
      <c r="AU385" s="120">
        <f>AU383-AU384</f>
        <v>4144157.4300000016</v>
      </c>
      <c r="AW385" s="120">
        <f>AW383-AW384</f>
        <v>705372.97999999975</v>
      </c>
      <c r="AY385" s="120">
        <f>AY383-AY384</f>
        <v>22350288.169999994</v>
      </c>
      <c r="BA385" s="120">
        <f>BA383-BA384</f>
        <v>69082.73</v>
      </c>
    </row>
    <row r="386" spans="2:53" x14ac:dyDescent="0.3">
      <c r="B386" s="122" t="s">
        <v>2447</v>
      </c>
      <c r="C386" s="109"/>
      <c r="D386" s="109"/>
      <c r="E386" s="123">
        <f>IF($B382-E$8&lt;0,0,LOOKUP($B382-(E$8-1),$C$396:$C$417,$E$396:$E$417))</f>
        <v>0</v>
      </c>
      <c r="F386" s="109"/>
      <c r="G386" s="123">
        <f>IF($B382-G$8&lt;0,0,LOOKUP($B382-(G$8-1),$C$396:$C$417,$E$396:$E$417))</f>
        <v>0</v>
      </c>
      <c r="H386" s="124"/>
      <c r="I386" s="123">
        <f>IF($B382-I$8&lt;0,0,LOOKUP($B382-(I$8-1),$C$396:$C$417,$E$396:$E$417))</f>
        <v>0</v>
      </c>
      <c r="J386" s="124"/>
      <c r="K386" s="123">
        <f>IF($B382-K$8&lt;0,0,LOOKUP($B382-(K$8-1),$C$396:$C$417,$E$396:$E$417))</f>
        <v>0</v>
      </c>
      <c r="L386" s="124"/>
      <c r="M386" s="123">
        <f>IF($B382-M$8&lt;0,0,LOOKUP($B382-(M$8-1),$C$396:$C$417,$E$396:$E$417))</f>
        <v>2.231E-2</v>
      </c>
      <c r="N386" s="109"/>
      <c r="O386" s="123">
        <f>IF($B382-O$8&lt;0,0,LOOKUP($B382-(O$8-1),$C$396:$C$417,$E$396:$E$417))</f>
        <v>4.4609999999999997E-2</v>
      </c>
      <c r="P386" s="124"/>
      <c r="Q386" s="123">
        <f>IF($B382-Q$8&lt;0,0,LOOKUP($B382-(Q$8-1),$C$396:$C$417,$E$396:$E$417))</f>
        <v>4.462E-2</v>
      </c>
      <c r="R386" s="124"/>
      <c r="S386" s="123">
        <f>IF($B382-S$8&lt;0,0,LOOKUP($B382-(S$8-1),$C$396:$C$417,$E$396:$E$417))</f>
        <v>4.4609999999999997E-2</v>
      </c>
      <c r="T386" s="124"/>
      <c r="U386" s="123">
        <f>IF($B382-U$8&lt;0,0,LOOKUP($B382-(U$8-1),$C$396:$C$417,$E$396:$E$417))</f>
        <v>4.462E-2</v>
      </c>
      <c r="V386" s="124"/>
      <c r="W386" s="123">
        <f>IF($B382-W$8&lt;0,0,LOOKUP($B382-(W$8-1),$C$396:$C$417,$E$396:$E$417))</f>
        <v>4.4609999999999997E-2</v>
      </c>
      <c r="X386" s="109"/>
      <c r="Y386" s="123">
        <f>IF($B382-Y$8&lt;0,0,LOOKUP($B382-(Y$8-1),$C$396:$C$417,$E$396:$E$417))</f>
        <v>4.462E-2</v>
      </c>
      <c r="Z386" s="124"/>
      <c r="AA386" s="123">
        <f>IF($B382-AA$8&lt;0,0,LOOKUP($B382-(AA$8-1),$C$396:$C$417,$E$396:$E$417))</f>
        <v>4.4609999999999997E-2</v>
      </c>
      <c r="AB386" s="124"/>
      <c r="AC386" s="123">
        <f>IF($B382-AC$8&lt;0,0,LOOKUP($B382-(AC$8-1),$C$396:$C$417,$E$396:$E$417))</f>
        <v>4.462E-2</v>
      </c>
      <c r="AD386" s="124"/>
      <c r="AE386" s="123">
        <f>IF($B382-AE$8&lt;0,0,LOOKUP($B382-(AE$8-1),$C$396:$C$417,$E$396:$E$417))</f>
        <v>4.4609999999999997E-2</v>
      </c>
      <c r="AF386" s="124"/>
      <c r="AG386" s="123">
        <f>IF($B382-AG$8&lt;0,0,LOOKUP($B382-(AG$8-1),$C$396:$C$417,$E$396:$E$417))</f>
        <v>4.462E-2</v>
      </c>
      <c r="AH386" s="124"/>
      <c r="AI386" s="123">
        <f>IF($B382-AI$8&lt;0,0,LOOKUP($B382-(AI$8-1),$C$396:$C$417,$E$396:$E$417))</f>
        <v>4.4609999999999997E-2</v>
      </c>
      <c r="AJ386" s="124"/>
      <c r="AK386" s="123">
        <f>IF($B382-AK$8&lt;0,0,LOOKUP($B382-(AK$8-1),$C$396:$C$417,$E$396:$E$417))</f>
        <v>4.462E-2</v>
      </c>
      <c r="AM386" s="123">
        <f>IF($B382-AM$8&lt;0,0,LOOKUP($B382-(AM$8-1),$C$396:$C$417,$E$396:$E$417))</f>
        <v>4.5220000000000003E-2</v>
      </c>
      <c r="AO386" s="123">
        <f>IF($B382-AO$8&lt;0,0,LOOKUP($B382-(AO$8-1),$C$396:$C$417,$E$396:$E$417))</f>
        <v>4.888E-2</v>
      </c>
      <c r="AQ386" s="123">
        <f>IF($B382-AQ$8&lt;0,0,LOOKUP($B382-(AQ$8-1),$C$396:$C$417,$E$396:$E$417))</f>
        <v>5.2850000000000001E-2</v>
      </c>
      <c r="AS386" s="123">
        <f>IF($B382-AS$8&lt;0,0,LOOKUP($B382-(AS$8-1),$C$396:$C$417,$E$396:$E$417))</f>
        <v>5.713E-2</v>
      </c>
      <c r="AU386" s="123">
        <f>IF($B382-AU$8&lt;0,0,LOOKUP($B382-(AU$8-1),$C$396:$C$417,$E$396:$E$417))</f>
        <v>6.1769999999999999E-2</v>
      </c>
      <c r="AW386" s="123">
        <f>IF($B382-AW$8&lt;0,0,LOOKUP($B382-(AW$8-1),$C$396:$C$417,$E$396:$E$417))</f>
        <v>6.6769999999999996E-2</v>
      </c>
      <c r="AY386" s="123">
        <f>IF($B382-AY$8&lt;0,0,LOOKUP($B382-(AY$8-1),$C$396:$C$417,$E$396:$E$417))</f>
        <v>7.2190000000000004E-2</v>
      </c>
      <c r="BA386" s="123">
        <f>IF($B382-BA$8&lt;0,0,LOOKUP($B382-(BA$8-1),$C$396:$C$417,$E$396:$E$417))</f>
        <v>3.7499999999999999E-2</v>
      </c>
    </row>
    <row r="387" spans="2:53" x14ac:dyDescent="0.3">
      <c r="B387" s="72"/>
      <c r="C387" s="72"/>
      <c r="D387" s="72"/>
      <c r="E387" s="125"/>
      <c r="F387" s="120"/>
      <c r="G387" s="125"/>
      <c r="I387" s="125"/>
      <c r="K387" s="125"/>
      <c r="L387" s="120"/>
      <c r="M387" s="125"/>
      <c r="N387" s="120"/>
      <c r="O387" s="125"/>
      <c r="P387" s="120"/>
      <c r="Q387" s="125"/>
      <c r="R387" s="120"/>
      <c r="S387" s="125"/>
      <c r="T387" s="120"/>
      <c r="U387" s="125"/>
      <c r="V387" s="120"/>
      <c r="W387" s="125"/>
      <c r="X387" s="120"/>
      <c r="Y387" s="125"/>
      <c r="Z387" s="120"/>
      <c r="AA387" s="125"/>
      <c r="AB387" s="120"/>
      <c r="AC387" s="125"/>
      <c r="AD387" s="120"/>
      <c r="AE387" s="125"/>
      <c r="AF387" s="120"/>
      <c r="AG387" s="125"/>
      <c r="AI387" s="125"/>
      <c r="AK387" s="125"/>
      <c r="AM387" s="125"/>
      <c r="AO387" s="125"/>
      <c r="AQ387" s="125"/>
      <c r="AS387" s="125"/>
      <c r="AU387" s="125"/>
      <c r="AW387" s="125"/>
      <c r="AY387" s="125"/>
      <c r="BA387" s="125"/>
    </row>
    <row r="388" spans="2:53" x14ac:dyDescent="0.3">
      <c r="B388" s="85" t="s">
        <v>2448</v>
      </c>
      <c r="C388" s="72"/>
      <c r="D388" s="72"/>
      <c r="E388" s="120">
        <f>ROUND((E383-E384)*E386,0)</f>
        <v>0</v>
      </c>
      <c r="F388" s="120"/>
      <c r="G388" s="120">
        <f>ROUND((G383-G384)*G386,0)</f>
        <v>0</v>
      </c>
      <c r="I388" s="120">
        <f>ROUND((I383-I384)*I386,0)</f>
        <v>0</v>
      </c>
      <c r="K388" s="120">
        <f>ROUND((K383-K384)*K386,0)</f>
        <v>0</v>
      </c>
      <c r="L388" s="120"/>
      <c r="M388" s="120">
        <f>ROUND((M383-M384)*M386,0)</f>
        <v>332871</v>
      </c>
      <c r="N388" s="120"/>
      <c r="O388" s="120">
        <f>ROUND((O383-O384)*O386,0)</f>
        <v>445581</v>
      </c>
      <c r="P388" s="120"/>
      <c r="Q388" s="120">
        <f>ROUND((Q383-Q384)*Q386,0)</f>
        <v>9587937</v>
      </c>
      <c r="R388" s="120"/>
      <c r="S388" s="120">
        <f>ROUND((S383-S384)*S386,0)</f>
        <v>253693</v>
      </c>
      <c r="T388" s="120"/>
      <c r="U388" s="120">
        <f>ROUND((U383-U384)*U386,0)</f>
        <v>110564</v>
      </c>
      <c r="V388" s="120"/>
      <c r="W388" s="120">
        <f>ROUND((W383-W384)*W386,0)</f>
        <v>54209</v>
      </c>
      <c r="X388" s="120"/>
      <c r="Y388" s="120">
        <f>ROUND((Y383-Y384)*Y386,0)</f>
        <v>0</v>
      </c>
      <c r="Z388" s="120"/>
      <c r="AA388" s="120">
        <f>ROUND((AA383-AA384)*AA386,0)</f>
        <v>72100</v>
      </c>
      <c r="AB388" s="120"/>
      <c r="AC388" s="120">
        <f>ROUND((AC383-AC384)*AC386,0)</f>
        <v>61027</v>
      </c>
      <c r="AD388" s="120"/>
      <c r="AE388" s="120">
        <f>ROUND((AE383-AE384)*AE386,0)</f>
        <v>2169885</v>
      </c>
      <c r="AF388" s="120"/>
      <c r="AG388" s="120">
        <f>ROUND((AG383-AG384)*AG386,0)</f>
        <v>211113</v>
      </c>
      <c r="AI388" s="120">
        <f>ROUND((AI383-AI384)*AI386,0)</f>
        <v>32141</v>
      </c>
      <c r="AK388" s="120">
        <f>ROUND((AK383-AK384)*AK386,0)</f>
        <v>19524</v>
      </c>
      <c r="AM388" s="120">
        <f>ROUND((AM383-AM384)*AM386,0)</f>
        <v>14053</v>
      </c>
      <c r="AO388" s="120">
        <f>ROUND((AO383-AO384)*AO386,0)</f>
        <v>406060</v>
      </c>
      <c r="AQ388" s="120">
        <f>ROUND((AQ383-AQ384)*AQ386,0)</f>
        <v>56986</v>
      </c>
      <c r="AS388" s="120">
        <f>ROUND((AS383-AS384)*AS386,0)</f>
        <v>108895</v>
      </c>
      <c r="AU388" s="120">
        <f>ROUND((AU383-AU384)*AU386,0)</f>
        <v>255985</v>
      </c>
      <c r="AW388" s="120">
        <f>ROUND((AW383-AW384)*AW386,0)</f>
        <v>47098</v>
      </c>
      <c r="AY388" s="120">
        <f>ROUND((AY383-AY384)*AY386,0)</f>
        <v>1613467</v>
      </c>
      <c r="BA388" s="120">
        <f>ROUND((BA383-BA384)*BA386,0)</f>
        <v>2591</v>
      </c>
    </row>
    <row r="389" spans="2:53" x14ac:dyDescent="0.3">
      <c r="B389" s="85" t="s">
        <v>2449</v>
      </c>
      <c r="C389" s="72"/>
      <c r="D389" s="72"/>
      <c r="E389" s="74">
        <f>IF(E$114=$B382,E384,0)</f>
        <v>0</v>
      </c>
      <c r="F389" s="120"/>
      <c r="G389" s="74">
        <f>IF(G$114=$B382,G384,0)</f>
        <v>0</v>
      </c>
      <c r="I389" s="74">
        <f>IF(I$114=$B382,I384,0)</f>
        <v>0</v>
      </c>
      <c r="K389" s="74">
        <f>IF(K$114=$B382,K384,0)</f>
        <v>0</v>
      </c>
      <c r="L389" s="120"/>
      <c r="M389" s="74">
        <f>IF(M$114=$B382,M384,0)</f>
        <v>0</v>
      </c>
      <c r="N389" s="120"/>
      <c r="O389" s="74">
        <f>IF(O$114=$B382,O384,0)</f>
        <v>0</v>
      </c>
      <c r="P389" s="120"/>
      <c r="Q389" s="74">
        <f>IF(Q$114=$B382,Q384,0)</f>
        <v>0</v>
      </c>
      <c r="R389" s="120"/>
      <c r="S389" s="74">
        <f>IF(S$114=$B382,S384,0)</f>
        <v>0</v>
      </c>
      <c r="T389" s="120"/>
      <c r="U389" s="74">
        <f>IF(U$114=$B382,U384,0)</f>
        <v>0</v>
      </c>
      <c r="V389" s="120"/>
      <c r="W389" s="74">
        <f>IF(W$114=$B382,W384,0)</f>
        <v>0</v>
      </c>
      <c r="X389" s="120"/>
      <c r="Y389" s="74">
        <f>IF(Y$114=$B382,Y384,0)</f>
        <v>0</v>
      </c>
      <c r="Z389" s="120"/>
      <c r="AA389" s="74">
        <f>IF(AA$114=$B382,AA384,0)</f>
        <v>0</v>
      </c>
      <c r="AB389" s="120"/>
      <c r="AC389" s="74">
        <f>IF(AC$114=$B382,AC384,0)</f>
        <v>0</v>
      </c>
      <c r="AD389" s="120"/>
      <c r="AE389" s="74">
        <f>IF(AE$114=$B382,AE384,0)</f>
        <v>0</v>
      </c>
      <c r="AF389" s="120"/>
      <c r="AG389" s="74">
        <f>IF(AG$114=$B382,AG384,0)</f>
        <v>0</v>
      </c>
      <c r="AI389" s="74">
        <f>IF(AI$114=$B382,AI384,0)</f>
        <v>0</v>
      </c>
      <c r="AK389" s="74">
        <f>IF(AK$114=$B382,AK384,0)</f>
        <v>0</v>
      </c>
      <c r="AM389" s="74">
        <f>IF(AM$114=$B382,AM384,0)</f>
        <v>0</v>
      </c>
      <c r="AO389" s="74">
        <f>IF(AO$114=$B382,AO384,0)</f>
        <v>0</v>
      </c>
      <c r="AQ389" s="74">
        <f>IF(AQ$114=$B382,AQ384,0)</f>
        <v>0</v>
      </c>
      <c r="AS389" s="74">
        <f>IF(AS$114=$B382,AS384,0)</f>
        <v>0</v>
      </c>
      <c r="AU389" s="74">
        <f>IF(AU$114=$B382,AU384,0)</f>
        <v>0</v>
      </c>
      <c r="AW389" s="74">
        <f>IF(AW$114=$B382,AW384,0)</f>
        <v>0</v>
      </c>
      <c r="AY389" s="74">
        <f>IF(AY$114=$B382,AY384,0)</f>
        <v>0</v>
      </c>
      <c r="BA389" s="74">
        <f>IF(BA$114=$B382,BA384,0)</f>
        <v>0</v>
      </c>
    </row>
    <row r="390" spans="2:53" ht="13.5" thickBot="1" x14ac:dyDescent="0.35">
      <c r="B390" s="85" t="str">
        <f>"Total Tax Depreciation  -  "&amp;B382</f>
        <v>Total Tax Depreciation  -  2025</v>
      </c>
      <c r="C390" s="72"/>
      <c r="D390" s="72"/>
      <c r="E390" s="126">
        <f>E388+E389</f>
        <v>0</v>
      </c>
      <c r="F390" s="120"/>
      <c r="G390" s="126">
        <f>G388+G389</f>
        <v>0</v>
      </c>
      <c r="I390" s="126">
        <f>I388+I389</f>
        <v>0</v>
      </c>
      <c r="K390" s="126">
        <f>K388+K389</f>
        <v>0</v>
      </c>
      <c r="L390" s="120"/>
      <c r="M390" s="126">
        <f>M388+M389</f>
        <v>332871</v>
      </c>
      <c r="N390" s="120"/>
      <c r="O390" s="126">
        <f>O388+O389</f>
        <v>445581</v>
      </c>
      <c r="P390" s="120"/>
      <c r="Q390" s="126">
        <f>Q388+Q389</f>
        <v>9587937</v>
      </c>
      <c r="R390" s="120"/>
      <c r="S390" s="126">
        <f>S388+S389</f>
        <v>253693</v>
      </c>
      <c r="T390" s="120"/>
      <c r="U390" s="126">
        <f>U388+U389</f>
        <v>110564</v>
      </c>
      <c r="V390" s="120"/>
      <c r="W390" s="126">
        <f>W388+W389</f>
        <v>54209</v>
      </c>
      <c r="X390" s="120"/>
      <c r="Y390" s="126">
        <f>Y388+Y389</f>
        <v>0</v>
      </c>
      <c r="Z390" s="120"/>
      <c r="AA390" s="126">
        <f>AA388+AA389</f>
        <v>72100</v>
      </c>
      <c r="AB390" s="120"/>
      <c r="AC390" s="126">
        <f>AC388+AC389</f>
        <v>61027</v>
      </c>
      <c r="AD390" s="120"/>
      <c r="AE390" s="126">
        <f>AE388+AE389</f>
        <v>2169885</v>
      </c>
      <c r="AF390" s="120"/>
      <c r="AG390" s="126">
        <f>AG388+AG389</f>
        <v>211113</v>
      </c>
      <c r="AI390" s="126">
        <f>AI388+AI389</f>
        <v>32141</v>
      </c>
      <c r="AK390" s="126">
        <f>AK388+AK389</f>
        <v>19524</v>
      </c>
      <c r="AM390" s="126">
        <f>AM388+AM389</f>
        <v>14053</v>
      </c>
      <c r="AO390" s="126">
        <f>AO388+AO389</f>
        <v>406060</v>
      </c>
      <c r="AQ390" s="126">
        <f>AQ388+AQ389</f>
        <v>56986</v>
      </c>
      <c r="AS390" s="126">
        <f>AS388+AS389</f>
        <v>108895</v>
      </c>
      <c r="AU390" s="126">
        <f>AU388+AU389</f>
        <v>255985</v>
      </c>
      <c r="AW390" s="126">
        <f>AW388+AW389</f>
        <v>47098</v>
      </c>
      <c r="AY390" s="126">
        <f>AY388+AY389</f>
        <v>1613467</v>
      </c>
      <c r="BA390" s="126">
        <f>BA388+BA389</f>
        <v>2591</v>
      </c>
    </row>
    <row r="391" spans="2:53" ht="13.5" thickTop="1" x14ac:dyDescent="0.3"/>
    <row r="396" spans="2:53" x14ac:dyDescent="0.3">
      <c r="B396" s="89" t="s">
        <v>2450</v>
      </c>
      <c r="C396" s="128">
        <v>1</v>
      </c>
      <c r="E396" s="129">
        <v>3.7499999999999999E-2</v>
      </c>
    </row>
    <row r="397" spans="2:53" x14ac:dyDescent="0.3">
      <c r="C397" s="128">
        <v>2</v>
      </c>
      <c r="E397" s="129">
        <v>7.2190000000000004E-2</v>
      </c>
    </row>
    <row r="398" spans="2:53" x14ac:dyDescent="0.3">
      <c r="B398" s="72"/>
      <c r="C398" s="73">
        <v>3</v>
      </c>
      <c r="D398" s="72"/>
      <c r="E398" s="129">
        <v>6.6769999999999996E-2</v>
      </c>
      <c r="F398" s="72"/>
    </row>
    <row r="399" spans="2:53" x14ac:dyDescent="0.3">
      <c r="B399" s="72"/>
      <c r="C399" s="73">
        <v>4</v>
      </c>
      <c r="D399" s="72"/>
      <c r="E399" s="129">
        <v>6.1769999999999999E-2</v>
      </c>
      <c r="F399" s="72"/>
    </row>
    <row r="400" spans="2:53" x14ac:dyDescent="0.3">
      <c r="B400" s="72"/>
      <c r="C400" s="73">
        <v>5</v>
      </c>
      <c r="D400" s="72"/>
      <c r="E400" s="129">
        <v>5.713E-2</v>
      </c>
      <c r="F400" s="72"/>
    </row>
    <row r="401" spans="2:6" x14ac:dyDescent="0.3">
      <c r="B401" s="72"/>
      <c r="C401" s="73">
        <v>6</v>
      </c>
      <c r="D401" s="72"/>
      <c r="E401" s="129">
        <v>5.2850000000000001E-2</v>
      </c>
      <c r="F401" s="72"/>
    </row>
    <row r="402" spans="2:6" x14ac:dyDescent="0.3">
      <c r="B402" s="72"/>
      <c r="C402" s="73">
        <v>7</v>
      </c>
      <c r="D402" s="72"/>
      <c r="E402" s="129">
        <v>4.888E-2</v>
      </c>
      <c r="F402" s="72"/>
    </row>
    <row r="403" spans="2:6" x14ac:dyDescent="0.3">
      <c r="B403" s="72"/>
      <c r="C403" s="73">
        <v>8</v>
      </c>
      <c r="D403" s="72"/>
      <c r="E403" s="129">
        <v>4.5220000000000003E-2</v>
      </c>
      <c r="F403" s="72"/>
    </row>
    <row r="404" spans="2:6" x14ac:dyDescent="0.3">
      <c r="B404" s="72"/>
      <c r="C404" s="73">
        <v>9</v>
      </c>
      <c r="D404" s="72"/>
      <c r="E404" s="129">
        <v>4.462E-2</v>
      </c>
      <c r="F404" s="72"/>
    </row>
    <row r="405" spans="2:6" x14ac:dyDescent="0.3">
      <c r="B405" s="72"/>
      <c r="C405" s="73">
        <v>10</v>
      </c>
      <c r="D405" s="72"/>
      <c r="E405" s="129">
        <v>4.4609999999999997E-2</v>
      </c>
      <c r="F405" s="72"/>
    </row>
    <row r="406" spans="2:6" x14ac:dyDescent="0.3">
      <c r="B406" s="72"/>
      <c r="C406" s="73">
        <v>11</v>
      </c>
      <c r="D406" s="72"/>
      <c r="E406" s="129">
        <v>4.462E-2</v>
      </c>
      <c r="F406" s="72"/>
    </row>
    <row r="407" spans="2:6" x14ac:dyDescent="0.3">
      <c r="B407" s="72"/>
      <c r="C407" s="73">
        <v>12</v>
      </c>
      <c r="D407" s="72"/>
      <c r="E407" s="129">
        <v>4.4609999999999997E-2</v>
      </c>
      <c r="F407" s="72"/>
    </row>
    <row r="408" spans="2:6" x14ac:dyDescent="0.3">
      <c r="B408" s="72"/>
      <c r="C408" s="73">
        <v>13</v>
      </c>
      <c r="D408" s="72"/>
      <c r="E408" s="129">
        <v>4.462E-2</v>
      </c>
      <c r="F408" s="72"/>
    </row>
    <row r="409" spans="2:6" x14ac:dyDescent="0.3">
      <c r="B409" s="72"/>
      <c r="C409" s="73">
        <v>14</v>
      </c>
      <c r="D409" s="72"/>
      <c r="E409" s="129">
        <v>4.4609999999999997E-2</v>
      </c>
      <c r="F409" s="72"/>
    </row>
    <row r="410" spans="2:6" x14ac:dyDescent="0.3">
      <c r="B410" s="72"/>
      <c r="C410" s="73">
        <v>15</v>
      </c>
      <c r="D410" s="72"/>
      <c r="E410" s="129">
        <v>4.462E-2</v>
      </c>
      <c r="F410" s="72"/>
    </row>
    <row r="411" spans="2:6" x14ac:dyDescent="0.3">
      <c r="B411" s="72"/>
      <c r="C411" s="73">
        <v>16</v>
      </c>
      <c r="D411" s="72"/>
      <c r="E411" s="129">
        <v>4.4609999999999997E-2</v>
      </c>
      <c r="F411" s="72"/>
    </row>
    <row r="412" spans="2:6" x14ac:dyDescent="0.3">
      <c r="B412" s="72"/>
      <c r="C412" s="73">
        <v>17</v>
      </c>
      <c r="D412" s="72"/>
      <c r="E412" s="129">
        <v>4.462E-2</v>
      </c>
      <c r="F412" s="72"/>
    </row>
    <row r="413" spans="2:6" x14ac:dyDescent="0.3">
      <c r="B413" s="72"/>
      <c r="C413" s="73">
        <v>18</v>
      </c>
      <c r="D413" s="72"/>
      <c r="E413" s="129">
        <v>4.4609999999999997E-2</v>
      </c>
      <c r="F413" s="72"/>
    </row>
    <row r="414" spans="2:6" x14ac:dyDescent="0.3">
      <c r="B414" s="72"/>
      <c r="C414" s="73">
        <v>19</v>
      </c>
      <c r="D414" s="72"/>
      <c r="E414" s="129">
        <v>4.462E-2</v>
      </c>
      <c r="F414" s="72"/>
    </row>
    <row r="415" spans="2:6" x14ac:dyDescent="0.3">
      <c r="B415" s="72"/>
      <c r="C415" s="73">
        <v>20</v>
      </c>
      <c r="D415" s="72"/>
      <c r="E415" s="129">
        <v>4.4609999999999997E-2</v>
      </c>
      <c r="F415" s="72"/>
    </row>
    <row r="416" spans="2:6" x14ac:dyDescent="0.3">
      <c r="B416" s="72"/>
      <c r="C416" s="73">
        <v>21</v>
      </c>
      <c r="D416" s="72"/>
      <c r="E416" s="129">
        <v>2.231E-2</v>
      </c>
      <c r="F416" s="72"/>
    </row>
    <row r="417" spans="2:6" x14ac:dyDescent="0.3">
      <c r="B417" s="72"/>
      <c r="C417" s="73">
        <v>22</v>
      </c>
      <c r="D417" s="72"/>
      <c r="E417" s="129">
        <v>0</v>
      </c>
      <c r="F417" s="72"/>
    </row>
  </sheetData>
  <conditionalFormatting sqref="E125">
    <cfRule type="cellIs" dxfId="599" priority="540" operator="equal">
      <formula>0</formula>
    </cfRule>
  </conditionalFormatting>
  <conditionalFormatting sqref="E136">
    <cfRule type="cellIs" dxfId="598" priority="600" operator="equal">
      <formula>0</formula>
    </cfRule>
  </conditionalFormatting>
  <conditionalFormatting sqref="E147">
    <cfRule type="cellIs" dxfId="597" priority="599" operator="equal">
      <formula>0</formula>
    </cfRule>
  </conditionalFormatting>
  <conditionalFormatting sqref="E158">
    <cfRule type="cellIs" dxfId="596" priority="598" operator="equal">
      <formula>0</formula>
    </cfRule>
  </conditionalFormatting>
  <conditionalFormatting sqref="E169">
    <cfRule type="cellIs" dxfId="595" priority="583" operator="equal">
      <formula>0</formula>
    </cfRule>
  </conditionalFormatting>
  <conditionalFormatting sqref="E180">
    <cfRule type="cellIs" dxfId="594" priority="525" operator="equal">
      <formula>0</formula>
    </cfRule>
  </conditionalFormatting>
  <conditionalFormatting sqref="E191">
    <cfRule type="cellIs" dxfId="593" priority="510" operator="equal">
      <formula>0</formula>
    </cfRule>
  </conditionalFormatting>
  <conditionalFormatting sqref="E202">
    <cfRule type="cellIs" dxfId="592" priority="495" operator="equal">
      <formula>0</formula>
    </cfRule>
  </conditionalFormatting>
  <conditionalFormatting sqref="E213">
    <cfRule type="cellIs" dxfId="591" priority="480" operator="equal">
      <formula>0</formula>
    </cfRule>
  </conditionalFormatting>
  <conditionalFormatting sqref="E224">
    <cfRule type="cellIs" dxfId="590" priority="465" operator="equal">
      <formula>0</formula>
    </cfRule>
  </conditionalFormatting>
  <conditionalFormatting sqref="E235">
    <cfRule type="cellIs" dxfId="589" priority="450" operator="equal">
      <formula>0</formula>
    </cfRule>
  </conditionalFormatting>
  <conditionalFormatting sqref="E246">
    <cfRule type="cellIs" dxfId="588" priority="435" operator="equal">
      <formula>0</formula>
    </cfRule>
  </conditionalFormatting>
  <conditionalFormatting sqref="E257">
    <cfRule type="cellIs" dxfId="587" priority="421" operator="equal">
      <formula>0</formula>
    </cfRule>
  </conditionalFormatting>
  <conditionalFormatting sqref="E268">
    <cfRule type="cellIs" dxfId="586" priority="405" operator="equal">
      <formula>0</formula>
    </cfRule>
  </conditionalFormatting>
  <conditionalFormatting sqref="E279">
    <cfRule type="cellIs" dxfId="585" priority="390" operator="equal">
      <formula>0</formula>
    </cfRule>
  </conditionalFormatting>
  <conditionalFormatting sqref="E290">
    <cfRule type="cellIs" dxfId="584" priority="375" operator="equal">
      <formula>0</formula>
    </cfRule>
  </conditionalFormatting>
  <conditionalFormatting sqref="E301">
    <cfRule type="cellIs" dxfId="583" priority="344" operator="equal">
      <formula>0</formula>
    </cfRule>
  </conditionalFormatting>
  <conditionalFormatting sqref="E312">
    <cfRule type="cellIs" dxfId="582" priority="294" operator="equal">
      <formula>0</formula>
    </cfRule>
  </conditionalFormatting>
  <conditionalFormatting sqref="E323">
    <cfRule type="cellIs" dxfId="581" priority="258" operator="equal">
      <formula>0</formula>
    </cfRule>
  </conditionalFormatting>
  <conditionalFormatting sqref="E334">
    <cfRule type="cellIs" dxfId="580" priority="239" operator="equal">
      <formula>0</formula>
    </cfRule>
  </conditionalFormatting>
  <conditionalFormatting sqref="E345">
    <cfRule type="cellIs" dxfId="579" priority="200" operator="equal">
      <formula>0</formula>
    </cfRule>
  </conditionalFormatting>
  <conditionalFormatting sqref="E356">
    <cfRule type="cellIs" dxfId="578" priority="138" operator="equal">
      <formula>0</formula>
    </cfRule>
  </conditionalFormatting>
  <conditionalFormatting sqref="E367">
    <cfRule type="cellIs" dxfId="577" priority="94" operator="equal">
      <formula>0</formula>
    </cfRule>
  </conditionalFormatting>
  <conditionalFormatting sqref="E378">
    <cfRule type="cellIs" dxfId="576" priority="48" operator="equal">
      <formula>0</formula>
    </cfRule>
  </conditionalFormatting>
  <conditionalFormatting sqref="E389">
    <cfRule type="cellIs" dxfId="575" priority="24" operator="equal">
      <formula>0</formula>
    </cfRule>
  </conditionalFormatting>
  <conditionalFormatting sqref="G125">
    <cfRule type="cellIs" dxfId="574" priority="539" operator="equal">
      <formula>0</formula>
    </cfRule>
  </conditionalFormatting>
  <conditionalFormatting sqref="G136">
    <cfRule type="cellIs" dxfId="573" priority="554" operator="equal">
      <formula>0</formula>
    </cfRule>
  </conditionalFormatting>
  <conditionalFormatting sqref="G147">
    <cfRule type="cellIs" dxfId="572" priority="555" operator="equal">
      <formula>0</formula>
    </cfRule>
  </conditionalFormatting>
  <conditionalFormatting sqref="G158">
    <cfRule type="cellIs" dxfId="571" priority="597" operator="equal">
      <formula>0</formula>
    </cfRule>
  </conditionalFormatting>
  <conditionalFormatting sqref="G169">
    <cfRule type="cellIs" dxfId="570" priority="582" operator="equal">
      <formula>0</formula>
    </cfRule>
  </conditionalFormatting>
  <conditionalFormatting sqref="G180">
    <cfRule type="cellIs" dxfId="569" priority="524" operator="equal">
      <formula>0</formula>
    </cfRule>
  </conditionalFormatting>
  <conditionalFormatting sqref="G191">
    <cfRule type="cellIs" dxfId="568" priority="509" operator="equal">
      <formula>0</formula>
    </cfRule>
  </conditionalFormatting>
  <conditionalFormatting sqref="G202">
    <cfRule type="cellIs" dxfId="567" priority="494" operator="equal">
      <formula>0</formula>
    </cfRule>
  </conditionalFormatting>
  <conditionalFormatting sqref="G213">
    <cfRule type="cellIs" dxfId="566" priority="479" operator="equal">
      <formula>0</formula>
    </cfRule>
  </conditionalFormatting>
  <conditionalFormatting sqref="G224">
    <cfRule type="cellIs" dxfId="565" priority="464" operator="equal">
      <formula>0</formula>
    </cfRule>
  </conditionalFormatting>
  <conditionalFormatting sqref="G235">
    <cfRule type="cellIs" dxfId="564" priority="449" operator="equal">
      <formula>0</formula>
    </cfRule>
  </conditionalFormatting>
  <conditionalFormatting sqref="G246">
    <cfRule type="cellIs" dxfId="563" priority="434" operator="equal">
      <formula>0</formula>
    </cfRule>
  </conditionalFormatting>
  <conditionalFormatting sqref="G257">
    <cfRule type="cellIs" dxfId="562" priority="420" operator="equal">
      <formula>0</formula>
    </cfRule>
  </conditionalFormatting>
  <conditionalFormatting sqref="G268">
    <cfRule type="cellIs" dxfId="561" priority="404" operator="equal">
      <formula>0</formula>
    </cfRule>
  </conditionalFormatting>
  <conditionalFormatting sqref="G279">
    <cfRule type="cellIs" dxfId="560" priority="389" operator="equal">
      <formula>0</formula>
    </cfRule>
  </conditionalFormatting>
  <conditionalFormatting sqref="G290">
    <cfRule type="cellIs" dxfId="559" priority="374" operator="equal">
      <formula>0</formula>
    </cfRule>
  </conditionalFormatting>
  <conditionalFormatting sqref="G301">
    <cfRule type="cellIs" dxfId="558" priority="343" operator="equal">
      <formula>0</formula>
    </cfRule>
  </conditionalFormatting>
  <conditionalFormatting sqref="G312">
    <cfRule type="cellIs" dxfId="557" priority="293" operator="equal">
      <formula>0</formula>
    </cfRule>
  </conditionalFormatting>
  <conditionalFormatting sqref="G323">
    <cfRule type="cellIs" dxfId="556" priority="257" operator="equal">
      <formula>0</formula>
    </cfRule>
  </conditionalFormatting>
  <conditionalFormatting sqref="G334">
    <cfRule type="cellIs" dxfId="555" priority="238" operator="equal">
      <formula>0</formula>
    </cfRule>
  </conditionalFormatting>
  <conditionalFormatting sqref="G345">
    <cfRule type="cellIs" dxfId="554" priority="199" operator="equal">
      <formula>0</formula>
    </cfRule>
  </conditionalFormatting>
  <conditionalFormatting sqref="G356">
    <cfRule type="cellIs" dxfId="553" priority="137" operator="equal">
      <formula>0</formula>
    </cfRule>
  </conditionalFormatting>
  <conditionalFormatting sqref="G367">
    <cfRule type="cellIs" dxfId="552" priority="93" operator="equal">
      <formula>0</formula>
    </cfRule>
  </conditionalFormatting>
  <conditionalFormatting sqref="G378">
    <cfRule type="cellIs" dxfId="551" priority="47" operator="equal">
      <formula>0</formula>
    </cfRule>
  </conditionalFormatting>
  <conditionalFormatting sqref="G389">
    <cfRule type="cellIs" dxfId="550" priority="23" operator="equal">
      <formula>0</formula>
    </cfRule>
  </conditionalFormatting>
  <conditionalFormatting sqref="I125">
    <cfRule type="cellIs" dxfId="549" priority="538" operator="equal">
      <formula>0</formula>
    </cfRule>
  </conditionalFormatting>
  <conditionalFormatting sqref="I136">
    <cfRule type="cellIs" dxfId="548" priority="553" operator="equal">
      <formula>0</formula>
    </cfRule>
  </conditionalFormatting>
  <conditionalFormatting sqref="I147">
    <cfRule type="cellIs" dxfId="547" priority="568" operator="equal">
      <formula>0</formula>
    </cfRule>
  </conditionalFormatting>
  <conditionalFormatting sqref="I158">
    <cfRule type="cellIs" dxfId="546" priority="596" operator="equal">
      <formula>0</formula>
    </cfRule>
  </conditionalFormatting>
  <conditionalFormatting sqref="I169">
    <cfRule type="cellIs" dxfId="545" priority="581" operator="equal">
      <formula>0</formula>
    </cfRule>
  </conditionalFormatting>
  <conditionalFormatting sqref="I180">
    <cfRule type="cellIs" dxfId="544" priority="523" operator="equal">
      <formula>0</formula>
    </cfRule>
  </conditionalFormatting>
  <conditionalFormatting sqref="I191">
    <cfRule type="cellIs" dxfId="543" priority="508" operator="equal">
      <formula>0</formula>
    </cfRule>
  </conditionalFormatting>
  <conditionalFormatting sqref="I202">
    <cfRule type="cellIs" dxfId="542" priority="493" operator="equal">
      <formula>0</formula>
    </cfRule>
  </conditionalFormatting>
  <conditionalFormatting sqref="I213">
    <cfRule type="cellIs" dxfId="541" priority="478" operator="equal">
      <formula>0</formula>
    </cfRule>
  </conditionalFormatting>
  <conditionalFormatting sqref="I224">
    <cfRule type="cellIs" dxfId="540" priority="463" operator="equal">
      <formula>0</formula>
    </cfRule>
  </conditionalFormatting>
  <conditionalFormatting sqref="I235">
    <cfRule type="cellIs" dxfId="539" priority="448" operator="equal">
      <formula>0</formula>
    </cfRule>
  </conditionalFormatting>
  <conditionalFormatting sqref="I246">
    <cfRule type="cellIs" dxfId="538" priority="433" operator="equal">
      <formula>0</formula>
    </cfRule>
  </conditionalFormatting>
  <conditionalFormatting sqref="I257">
    <cfRule type="cellIs" dxfId="537" priority="419" operator="equal">
      <formula>0</formula>
    </cfRule>
  </conditionalFormatting>
  <conditionalFormatting sqref="I268">
    <cfRule type="cellIs" dxfId="536" priority="403" operator="equal">
      <formula>0</formula>
    </cfRule>
  </conditionalFormatting>
  <conditionalFormatting sqref="I279">
    <cfRule type="cellIs" dxfId="535" priority="388" operator="equal">
      <formula>0</formula>
    </cfRule>
  </conditionalFormatting>
  <conditionalFormatting sqref="I290">
    <cfRule type="cellIs" dxfId="534" priority="373" operator="equal">
      <formula>0</formula>
    </cfRule>
  </conditionalFormatting>
  <conditionalFormatting sqref="I301">
    <cfRule type="cellIs" dxfId="533" priority="342" operator="equal">
      <formula>0</formula>
    </cfRule>
  </conditionalFormatting>
  <conditionalFormatting sqref="I312">
    <cfRule type="cellIs" dxfId="532" priority="292" operator="equal">
      <formula>0</formula>
    </cfRule>
  </conditionalFormatting>
  <conditionalFormatting sqref="I323">
    <cfRule type="cellIs" dxfId="531" priority="256" operator="equal">
      <formula>0</formula>
    </cfRule>
  </conditionalFormatting>
  <conditionalFormatting sqref="I334">
    <cfRule type="cellIs" dxfId="530" priority="237" operator="equal">
      <formula>0</formula>
    </cfRule>
  </conditionalFormatting>
  <conditionalFormatting sqref="I345">
    <cfRule type="cellIs" dxfId="529" priority="198" operator="equal">
      <formula>0</formula>
    </cfRule>
  </conditionalFormatting>
  <conditionalFormatting sqref="I356">
    <cfRule type="cellIs" dxfId="528" priority="136" operator="equal">
      <formula>0</formula>
    </cfRule>
  </conditionalFormatting>
  <conditionalFormatting sqref="I367">
    <cfRule type="cellIs" dxfId="527" priority="92" operator="equal">
      <formula>0</formula>
    </cfRule>
  </conditionalFormatting>
  <conditionalFormatting sqref="I378">
    <cfRule type="cellIs" dxfId="526" priority="46" operator="equal">
      <formula>0</formula>
    </cfRule>
  </conditionalFormatting>
  <conditionalFormatting sqref="I389">
    <cfRule type="cellIs" dxfId="525" priority="22" operator="equal">
      <formula>0</formula>
    </cfRule>
  </conditionalFormatting>
  <conditionalFormatting sqref="K125">
    <cfRule type="cellIs" dxfId="524" priority="537" operator="equal">
      <formula>0</formula>
    </cfRule>
  </conditionalFormatting>
  <conditionalFormatting sqref="K136">
    <cfRule type="cellIs" dxfId="523" priority="552" operator="equal">
      <formula>0</formula>
    </cfRule>
  </conditionalFormatting>
  <conditionalFormatting sqref="K147">
    <cfRule type="cellIs" dxfId="522" priority="567" operator="equal">
      <formula>0</formula>
    </cfRule>
  </conditionalFormatting>
  <conditionalFormatting sqref="K158">
    <cfRule type="cellIs" dxfId="521" priority="594" operator="equal">
      <formula>0</formula>
    </cfRule>
  </conditionalFormatting>
  <conditionalFormatting sqref="K169">
    <cfRule type="cellIs" dxfId="520" priority="580" operator="equal">
      <formula>0</formula>
    </cfRule>
  </conditionalFormatting>
  <conditionalFormatting sqref="K180">
    <cfRule type="cellIs" dxfId="519" priority="522" operator="equal">
      <formula>0</formula>
    </cfRule>
  </conditionalFormatting>
  <conditionalFormatting sqref="K191">
    <cfRule type="cellIs" dxfId="518" priority="507" operator="equal">
      <formula>0</formula>
    </cfRule>
  </conditionalFormatting>
  <conditionalFormatting sqref="K202">
    <cfRule type="cellIs" dxfId="517" priority="492" operator="equal">
      <formula>0</formula>
    </cfRule>
  </conditionalFormatting>
  <conditionalFormatting sqref="K213">
    <cfRule type="cellIs" dxfId="516" priority="477" operator="equal">
      <formula>0</formula>
    </cfRule>
  </conditionalFormatting>
  <conditionalFormatting sqref="K224">
    <cfRule type="cellIs" dxfId="515" priority="462" operator="equal">
      <formula>0</formula>
    </cfRule>
  </conditionalFormatting>
  <conditionalFormatting sqref="K235">
    <cfRule type="cellIs" dxfId="514" priority="447" operator="equal">
      <formula>0</formula>
    </cfRule>
  </conditionalFormatting>
  <conditionalFormatting sqref="K246">
    <cfRule type="cellIs" dxfId="513" priority="432" operator="equal">
      <formula>0</formula>
    </cfRule>
  </conditionalFormatting>
  <conditionalFormatting sqref="K257">
    <cfRule type="cellIs" dxfId="512" priority="418" operator="equal">
      <formula>0</formula>
    </cfRule>
  </conditionalFormatting>
  <conditionalFormatting sqref="K268">
    <cfRule type="cellIs" dxfId="511" priority="402" operator="equal">
      <formula>0</formula>
    </cfRule>
  </conditionalFormatting>
  <conditionalFormatting sqref="K279">
    <cfRule type="cellIs" dxfId="510" priority="387" operator="equal">
      <formula>0</formula>
    </cfRule>
  </conditionalFormatting>
  <conditionalFormatting sqref="K290">
    <cfRule type="cellIs" dxfId="509" priority="372" operator="equal">
      <formula>0</formula>
    </cfRule>
  </conditionalFormatting>
  <conditionalFormatting sqref="K301">
    <cfRule type="cellIs" dxfId="508" priority="341" operator="equal">
      <formula>0</formula>
    </cfRule>
  </conditionalFormatting>
  <conditionalFormatting sqref="K312">
    <cfRule type="cellIs" dxfId="507" priority="291" operator="equal">
      <formula>0</formula>
    </cfRule>
  </conditionalFormatting>
  <conditionalFormatting sqref="K323">
    <cfRule type="cellIs" dxfId="506" priority="255" operator="equal">
      <formula>0</formula>
    </cfRule>
  </conditionalFormatting>
  <conditionalFormatting sqref="K334">
    <cfRule type="cellIs" dxfId="505" priority="236" operator="equal">
      <formula>0</formula>
    </cfRule>
  </conditionalFormatting>
  <conditionalFormatting sqref="K345">
    <cfRule type="cellIs" dxfId="504" priority="197" operator="equal">
      <formula>0</formula>
    </cfRule>
  </conditionalFormatting>
  <conditionalFormatting sqref="K356">
    <cfRule type="cellIs" dxfId="503" priority="135" operator="equal">
      <formula>0</formula>
    </cfRule>
  </conditionalFormatting>
  <conditionalFormatting sqref="K367">
    <cfRule type="cellIs" dxfId="502" priority="91" operator="equal">
      <formula>0</formula>
    </cfRule>
  </conditionalFormatting>
  <conditionalFormatting sqref="K378">
    <cfRule type="cellIs" dxfId="501" priority="45" operator="equal">
      <formula>0</formula>
    </cfRule>
  </conditionalFormatting>
  <conditionalFormatting sqref="K389">
    <cfRule type="cellIs" dxfId="500" priority="21" operator="equal">
      <formula>0</formula>
    </cfRule>
  </conditionalFormatting>
  <conditionalFormatting sqref="M125">
    <cfRule type="cellIs" dxfId="499" priority="536" operator="equal">
      <formula>0</formula>
    </cfRule>
  </conditionalFormatting>
  <conditionalFormatting sqref="M136">
    <cfRule type="cellIs" dxfId="498" priority="551" operator="equal">
      <formula>0</formula>
    </cfRule>
  </conditionalFormatting>
  <conditionalFormatting sqref="M147">
    <cfRule type="cellIs" dxfId="497" priority="566" operator="equal">
      <formula>0</formula>
    </cfRule>
  </conditionalFormatting>
  <conditionalFormatting sqref="M158">
    <cfRule type="cellIs" dxfId="496" priority="595" operator="equal">
      <formula>0</formula>
    </cfRule>
  </conditionalFormatting>
  <conditionalFormatting sqref="M169">
    <cfRule type="cellIs" dxfId="495" priority="579" operator="equal">
      <formula>0</formula>
    </cfRule>
  </conditionalFormatting>
  <conditionalFormatting sqref="M180">
    <cfRule type="cellIs" dxfId="494" priority="521" operator="equal">
      <formula>0</formula>
    </cfRule>
  </conditionalFormatting>
  <conditionalFormatting sqref="M191">
    <cfRule type="cellIs" dxfId="493" priority="506" operator="equal">
      <formula>0</formula>
    </cfRule>
  </conditionalFormatting>
  <conditionalFormatting sqref="M202">
    <cfRule type="cellIs" dxfId="492" priority="491" operator="equal">
      <formula>0</formula>
    </cfRule>
  </conditionalFormatting>
  <conditionalFormatting sqref="M213">
    <cfRule type="cellIs" dxfId="491" priority="476" operator="equal">
      <formula>0</formula>
    </cfRule>
  </conditionalFormatting>
  <conditionalFormatting sqref="M224">
    <cfRule type="cellIs" dxfId="490" priority="461" operator="equal">
      <formula>0</formula>
    </cfRule>
  </conditionalFormatting>
  <conditionalFormatting sqref="M235">
    <cfRule type="cellIs" dxfId="489" priority="446" operator="equal">
      <formula>0</formula>
    </cfRule>
  </conditionalFormatting>
  <conditionalFormatting sqref="M246">
    <cfRule type="cellIs" dxfId="488" priority="431" operator="equal">
      <formula>0</formula>
    </cfRule>
  </conditionalFormatting>
  <conditionalFormatting sqref="M257">
    <cfRule type="cellIs" dxfId="487" priority="417" operator="equal">
      <formula>0</formula>
    </cfRule>
  </conditionalFormatting>
  <conditionalFormatting sqref="M268">
    <cfRule type="cellIs" dxfId="486" priority="401" operator="equal">
      <formula>0</formula>
    </cfRule>
  </conditionalFormatting>
  <conditionalFormatting sqref="M279">
    <cfRule type="cellIs" dxfId="485" priority="386" operator="equal">
      <formula>0</formula>
    </cfRule>
  </conditionalFormatting>
  <conditionalFormatting sqref="M290">
    <cfRule type="cellIs" dxfId="484" priority="371" operator="equal">
      <formula>0</formula>
    </cfRule>
  </conditionalFormatting>
  <conditionalFormatting sqref="M301">
    <cfRule type="cellIs" dxfId="483" priority="340" operator="equal">
      <formula>0</formula>
    </cfRule>
  </conditionalFormatting>
  <conditionalFormatting sqref="M312">
    <cfRule type="cellIs" dxfId="482" priority="290" operator="equal">
      <formula>0</formula>
    </cfRule>
  </conditionalFormatting>
  <conditionalFormatting sqref="M323">
    <cfRule type="cellIs" dxfId="481" priority="254" operator="equal">
      <formula>0</formula>
    </cfRule>
  </conditionalFormatting>
  <conditionalFormatting sqref="M334">
    <cfRule type="cellIs" dxfId="480" priority="235" operator="equal">
      <formula>0</formula>
    </cfRule>
  </conditionalFormatting>
  <conditionalFormatting sqref="M345">
    <cfRule type="cellIs" dxfId="479" priority="196" operator="equal">
      <formula>0</formula>
    </cfRule>
  </conditionalFormatting>
  <conditionalFormatting sqref="M356">
    <cfRule type="cellIs" dxfId="478" priority="134" operator="equal">
      <formula>0</formula>
    </cfRule>
  </conditionalFormatting>
  <conditionalFormatting sqref="M367">
    <cfRule type="cellIs" dxfId="477" priority="90" operator="equal">
      <formula>0</formula>
    </cfRule>
  </conditionalFormatting>
  <conditionalFormatting sqref="M378">
    <cfRule type="cellIs" dxfId="476" priority="44" operator="equal">
      <formula>0</formula>
    </cfRule>
  </conditionalFormatting>
  <conditionalFormatting sqref="M389">
    <cfRule type="cellIs" dxfId="475" priority="20" operator="equal">
      <formula>0</formula>
    </cfRule>
  </conditionalFormatting>
  <conditionalFormatting sqref="O125">
    <cfRule type="cellIs" dxfId="474" priority="535" operator="equal">
      <formula>0</formula>
    </cfRule>
  </conditionalFormatting>
  <conditionalFormatting sqref="O136">
    <cfRule type="cellIs" dxfId="473" priority="550" operator="equal">
      <formula>0</formula>
    </cfRule>
  </conditionalFormatting>
  <conditionalFormatting sqref="O147">
    <cfRule type="cellIs" dxfId="472" priority="565" operator="equal">
      <formula>0</formula>
    </cfRule>
  </conditionalFormatting>
  <conditionalFormatting sqref="O158">
    <cfRule type="cellIs" dxfId="471" priority="593" operator="equal">
      <formula>0</formula>
    </cfRule>
  </conditionalFormatting>
  <conditionalFormatting sqref="O169">
    <cfRule type="cellIs" dxfId="470" priority="578" operator="equal">
      <formula>0</formula>
    </cfRule>
  </conditionalFormatting>
  <conditionalFormatting sqref="O180">
    <cfRule type="cellIs" dxfId="469" priority="520" operator="equal">
      <formula>0</formula>
    </cfRule>
  </conditionalFormatting>
  <conditionalFormatting sqref="O191">
    <cfRule type="cellIs" dxfId="468" priority="505" operator="equal">
      <formula>0</formula>
    </cfRule>
  </conditionalFormatting>
  <conditionalFormatting sqref="O202">
    <cfRule type="cellIs" dxfId="467" priority="490" operator="equal">
      <formula>0</formula>
    </cfRule>
  </conditionalFormatting>
  <conditionalFormatting sqref="O213">
    <cfRule type="cellIs" dxfId="466" priority="475" operator="equal">
      <formula>0</formula>
    </cfRule>
  </conditionalFormatting>
  <conditionalFormatting sqref="O224">
    <cfRule type="cellIs" dxfId="465" priority="460" operator="equal">
      <formula>0</formula>
    </cfRule>
  </conditionalFormatting>
  <conditionalFormatting sqref="O235">
    <cfRule type="cellIs" dxfId="464" priority="445" operator="equal">
      <formula>0</formula>
    </cfRule>
  </conditionalFormatting>
  <conditionalFormatting sqref="O246">
    <cfRule type="cellIs" dxfId="463" priority="430" operator="equal">
      <formula>0</formula>
    </cfRule>
  </conditionalFormatting>
  <conditionalFormatting sqref="O257">
    <cfRule type="cellIs" dxfId="462" priority="416" operator="equal">
      <formula>0</formula>
    </cfRule>
  </conditionalFormatting>
  <conditionalFormatting sqref="O268">
    <cfRule type="cellIs" dxfId="461" priority="400" operator="equal">
      <formula>0</formula>
    </cfRule>
  </conditionalFormatting>
  <conditionalFormatting sqref="O279">
    <cfRule type="cellIs" dxfId="460" priority="385" operator="equal">
      <formula>0</formula>
    </cfRule>
  </conditionalFormatting>
  <conditionalFormatting sqref="O290">
    <cfRule type="cellIs" dxfId="459" priority="370" operator="equal">
      <formula>0</formula>
    </cfRule>
  </conditionalFormatting>
  <conditionalFormatting sqref="O301">
    <cfRule type="cellIs" dxfId="458" priority="339" operator="equal">
      <formula>0</formula>
    </cfRule>
  </conditionalFormatting>
  <conditionalFormatting sqref="O312">
    <cfRule type="cellIs" dxfId="457" priority="289" operator="equal">
      <formula>0</formula>
    </cfRule>
  </conditionalFormatting>
  <conditionalFormatting sqref="O323">
    <cfRule type="cellIs" dxfId="456" priority="253" operator="equal">
      <formula>0</formula>
    </cfRule>
  </conditionalFormatting>
  <conditionalFormatting sqref="O334">
    <cfRule type="cellIs" dxfId="455" priority="234" operator="equal">
      <formula>0</formula>
    </cfRule>
  </conditionalFormatting>
  <conditionalFormatting sqref="O345">
    <cfRule type="cellIs" dxfId="454" priority="195" operator="equal">
      <formula>0</formula>
    </cfRule>
  </conditionalFormatting>
  <conditionalFormatting sqref="O356">
    <cfRule type="cellIs" dxfId="453" priority="133" operator="equal">
      <formula>0</formula>
    </cfRule>
  </conditionalFormatting>
  <conditionalFormatting sqref="O367">
    <cfRule type="cellIs" dxfId="452" priority="89" operator="equal">
      <formula>0</formula>
    </cfRule>
  </conditionalFormatting>
  <conditionalFormatting sqref="O378">
    <cfRule type="cellIs" dxfId="451" priority="43" operator="equal">
      <formula>0</formula>
    </cfRule>
  </conditionalFormatting>
  <conditionalFormatting sqref="O389">
    <cfRule type="cellIs" dxfId="450" priority="19" operator="equal">
      <formula>0</formula>
    </cfRule>
  </conditionalFormatting>
  <conditionalFormatting sqref="Q125">
    <cfRule type="cellIs" dxfId="449" priority="534" operator="equal">
      <formula>0</formula>
    </cfRule>
  </conditionalFormatting>
  <conditionalFormatting sqref="Q136">
    <cfRule type="cellIs" dxfId="448" priority="549" operator="equal">
      <formula>0</formula>
    </cfRule>
  </conditionalFormatting>
  <conditionalFormatting sqref="Q147">
    <cfRule type="cellIs" dxfId="447" priority="564" operator="equal">
      <formula>0</formula>
    </cfRule>
  </conditionalFormatting>
  <conditionalFormatting sqref="Q158">
    <cfRule type="cellIs" dxfId="446" priority="592" operator="equal">
      <formula>0</formula>
    </cfRule>
  </conditionalFormatting>
  <conditionalFormatting sqref="Q169">
    <cfRule type="cellIs" dxfId="445" priority="577" operator="equal">
      <formula>0</formula>
    </cfRule>
  </conditionalFormatting>
  <conditionalFormatting sqref="Q180">
    <cfRule type="cellIs" dxfId="444" priority="519" operator="equal">
      <formula>0</formula>
    </cfRule>
  </conditionalFormatting>
  <conditionalFormatting sqref="Q191">
    <cfRule type="cellIs" dxfId="443" priority="504" operator="equal">
      <formula>0</formula>
    </cfRule>
  </conditionalFormatting>
  <conditionalFormatting sqref="Q202">
    <cfRule type="cellIs" dxfId="442" priority="489" operator="equal">
      <formula>0</formula>
    </cfRule>
  </conditionalFormatting>
  <conditionalFormatting sqref="Q213">
    <cfRule type="cellIs" dxfId="441" priority="474" operator="equal">
      <formula>0</formula>
    </cfRule>
  </conditionalFormatting>
  <conditionalFormatting sqref="Q224">
    <cfRule type="cellIs" dxfId="440" priority="459" operator="equal">
      <formula>0</formula>
    </cfRule>
  </conditionalFormatting>
  <conditionalFormatting sqref="Q235">
    <cfRule type="cellIs" dxfId="439" priority="444" operator="equal">
      <formula>0</formula>
    </cfRule>
  </conditionalFormatting>
  <conditionalFormatting sqref="Q246">
    <cfRule type="cellIs" dxfId="438" priority="429" operator="equal">
      <formula>0</formula>
    </cfRule>
  </conditionalFormatting>
  <conditionalFormatting sqref="Q257">
    <cfRule type="cellIs" dxfId="437" priority="415" operator="equal">
      <formula>0</formula>
    </cfRule>
  </conditionalFormatting>
  <conditionalFormatting sqref="Q268">
    <cfRule type="cellIs" dxfId="436" priority="399" operator="equal">
      <formula>0</formula>
    </cfRule>
  </conditionalFormatting>
  <conditionalFormatting sqref="Q279">
    <cfRule type="cellIs" dxfId="435" priority="384" operator="equal">
      <formula>0</formula>
    </cfRule>
  </conditionalFormatting>
  <conditionalFormatting sqref="Q290">
    <cfRule type="cellIs" dxfId="434" priority="369" operator="equal">
      <formula>0</formula>
    </cfRule>
  </conditionalFormatting>
  <conditionalFormatting sqref="Q301">
    <cfRule type="cellIs" dxfId="433" priority="338" operator="equal">
      <formula>0</formula>
    </cfRule>
  </conditionalFormatting>
  <conditionalFormatting sqref="Q312">
    <cfRule type="cellIs" dxfId="432" priority="288" operator="equal">
      <formula>0</formula>
    </cfRule>
  </conditionalFormatting>
  <conditionalFormatting sqref="Q323">
    <cfRule type="cellIs" dxfId="431" priority="252" operator="equal">
      <formula>0</formula>
    </cfRule>
  </conditionalFormatting>
  <conditionalFormatting sqref="Q334">
    <cfRule type="cellIs" dxfId="430" priority="233" operator="equal">
      <formula>0</formula>
    </cfRule>
  </conditionalFormatting>
  <conditionalFormatting sqref="Q345">
    <cfRule type="cellIs" dxfId="429" priority="194" operator="equal">
      <formula>0</formula>
    </cfRule>
  </conditionalFormatting>
  <conditionalFormatting sqref="Q356">
    <cfRule type="cellIs" dxfId="428" priority="132" operator="equal">
      <formula>0</formula>
    </cfRule>
  </conditionalFormatting>
  <conditionalFormatting sqref="Q367">
    <cfRule type="cellIs" dxfId="427" priority="88" operator="equal">
      <formula>0</formula>
    </cfRule>
  </conditionalFormatting>
  <conditionalFormatting sqref="Q378">
    <cfRule type="cellIs" dxfId="426" priority="42" operator="equal">
      <formula>0</formula>
    </cfRule>
  </conditionalFormatting>
  <conditionalFormatting sqref="Q389">
    <cfRule type="cellIs" dxfId="425" priority="18" operator="equal">
      <formula>0</formula>
    </cfRule>
  </conditionalFormatting>
  <conditionalFormatting sqref="S125">
    <cfRule type="cellIs" dxfId="424" priority="533" operator="equal">
      <formula>0</formula>
    </cfRule>
  </conditionalFormatting>
  <conditionalFormatting sqref="S136">
    <cfRule type="cellIs" dxfId="423" priority="548" operator="equal">
      <formula>0</formula>
    </cfRule>
  </conditionalFormatting>
  <conditionalFormatting sqref="S147">
    <cfRule type="cellIs" dxfId="422" priority="563" operator="equal">
      <formula>0</formula>
    </cfRule>
  </conditionalFormatting>
  <conditionalFormatting sqref="S158">
    <cfRule type="cellIs" dxfId="421" priority="591" operator="equal">
      <formula>0</formula>
    </cfRule>
  </conditionalFormatting>
  <conditionalFormatting sqref="S169">
    <cfRule type="cellIs" dxfId="420" priority="576" operator="equal">
      <formula>0</formula>
    </cfRule>
  </conditionalFormatting>
  <conditionalFormatting sqref="S180">
    <cfRule type="cellIs" dxfId="419" priority="518" operator="equal">
      <formula>0</formula>
    </cfRule>
  </conditionalFormatting>
  <conditionalFormatting sqref="S191">
    <cfRule type="cellIs" dxfId="418" priority="503" operator="equal">
      <formula>0</formula>
    </cfRule>
  </conditionalFormatting>
  <conditionalFormatting sqref="S202">
    <cfRule type="cellIs" dxfId="417" priority="481" operator="equal">
      <formula>0</formula>
    </cfRule>
  </conditionalFormatting>
  <conditionalFormatting sqref="S213">
    <cfRule type="cellIs" dxfId="416" priority="473" operator="equal">
      <formula>0</formula>
    </cfRule>
  </conditionalFormatting>
  <conditionalFormatting sqref="S224">
    <cfRule type="cellIs" dxfId="415" priority="458" operator="equal">
      <formula>0</formula>
    </cfRule>
  </conditionalFormatting>
  <conditionalFormatting sqref="S235">
    <cfRule type="cellIs" dxfId="414" priority="443" operator="equal">
      <formula>0</formula>
    </cfRule>
  </conditionalFormatting>
  <conditionalFormatting sqref="S246">
    <cfRule type="cellIs" dxfId="413" priority="428" operator="equal">
      <formula>0</formula>
    </cfRule>
  </conditionalFormatting>
  <conditionalFormatting sqref="S257">
    <cfRule type="cellIs" dxfId="412" priority="414" operator="equal">
      <formula>0</formula>
    </cfRule>
  </conditionalFormatting>
  <conditionalFormatting sqref="S268">
    <cfRule type="cellIs" dxfId="411" priority="398" operator="equal">
      <formula>0</formula>
    </cfRule>
  </conditionalFormatting>
  <conditionalFormatting sqref="S279">
    <cfRule type="cellIs" dxfId="410" priority="383" operator="equal">
      <formula>0</formula>
    </cfRule>
  </conditionalFormatting>
  <conditionalFormatting sqref="S290">
    <cfRule type="cellIs" dxfId="409" priority="368" operator="equal">
      <formula>0</formula>
    </cfRule>
  </conditionalFormatting>
  <conditionalFormatting sqref="S301">
    <cfRule type="cellIs" dxfId="408" priority="337" operator="equal">
      <formula>0</formula>
    </cfRule>
  </conditionalFormatting>
  <conditionalFormatting sqref="S312">
    <cfRule type="cellIs" dxfId="407" priority="287" operator="equal">
      <formula>0</formula>
    </cfRule>
  </conditionalFormatting>
  <conditionalFormatting sqref="S323">
    <cfRule type="cellIs" dxfId="406" priority="251" operator="equal">
      <formula>0</formula>
    </cfRule>
  </conditionalFormatting>
  <conditionalFormatting sqref="S334">
    <cfRule type="cellIs" dxfId="405" priority="232" operator="equal">
      <formula>0</formula>
    </cfRule>
  </conditionalFormatting>
  <conditionalFormatting sqref="S345">
    <cfRule type="cellIs" dxfId="404" priority="193" operator="equal">
      <formula>0</formula>
    </cfRule>
  </conditionalFormatting>
  <conditionalFormatting sqref="S356">
    <cfRule type="cellIs" dxfId="403" priority="131" operator="equal">
      <formula>0</formula>
    </cfRule>
  </conditionalFormatting>
  <conditionalFormatting sqref="S367">
    <cfRule type="cellIs" dxfId="402" priority="87" operator="equal">
      <formula>0</formula>
    </cfRule>
  </conditionalFormatting>
  <conditionalFormatting sqref="S378">
    <cfRule type="cellIs" dxfId="401" priority="41" operator="equal">
      <formula>0</formula>
    </cfRule>
  </conditionalFormatting>
  <conditionalFormatting sqref="S389">
    <cfRule type="cellIs" dxfId="400" priority="17" operator="equal">
      <formula>0</formula>
    </cfRule>
  </conditionalFormatting>
  <conditionalFormatting sqref="U125">
    <cfRule type="cellIs" dxfId="399" priority="532" operator="equal">
      <formula>0</formula>
    </cfRule>
  </conditionalFormatting>
  <conditionalFormatting sqref="U136">
    <cfRule type="cellIs" dxfId="398" priority="547" operator="equal">
      <formula>0</formula>
    </cfRule>
  </conditionalFormatting>
  <conditionalFormatting sqref="U147">
    <cfRule type="cellIs" dxfId="397" priority="562" operator="equal">
      <formula>0</formula>
    </cfRule>
  </conditionalFormatting>
  <conditionalFormatting sqref="U158">
    <cfRule type="cellIs" dxfId="396" priority="590" operator="equal">
      <formula>0</formula>
    </cfRule>
  </conditionalFormatting>
  <conditionalFormatting sqref="U169">
    <cfRule type="cellIs" dxfId="395" priority="575" operator="equal">
      <formula>0</formula>
    </cfRule>
  </conditionalFormatting>
  <conditionalFormatting sqref="U180">
    <cfRule type="cellIs" dxfId="394" priority="517" operator="equal">
      <formula>0</formula>
    </cfRule>
  </conditionalFormatting>
  <conditionalFormatting sqref="U191">
    <cfRule type="cellIs" dxfId="393" priority="502" operator="equal">
      <formula>0</formula>
    </cfRule>
  </conditionalFormatting>
  <conditionalFormatting sqref="U202">
    <cfRule type="cellIs" dxfId="392" priority="488" operator="equal">
      <formula>0</formula>
    </cfRule>
  </conditionalFormatting>
  <conditionalFormatting sqref="U213">
    <cfRule type="cellIs" dxfId="391" priority="466" operator="equal">
      <formula>0</formula>
    </cfRule>
  </conditionalFormatting>
  <conditionalFormatting sqref="U224">
    <cfRule type="cellIs" dxfId="390" priority="457" operator="equal">
      <formula>0</formula>
    </cfRule>
  </conditionalFormatting>
  <conditionalFormatting sqref="U235">
    <cfRule type="cellIs" dxfId="389" priority="442" operator="equal">
      <formula>0</formula>
    </cfRule>
  </conditionalFormatting>
  <conditionalFormatting sqref="U246">
    <cfRule type="cellIs" dxfId="388" priority="427" operator="equal">
      <formula>0</formula>
    </cfRule>
  </conditionalFormatting>
  <conditionalFormatting sqref="U257">
    <cfRule type="cellIs" dxfId="387" priority="413" operator="equal">
      <formula>0</formula>
    </cfRule>
  </conditionalFormatting>
  <conditionalFormatting sqref="U268">
    <cfRule type="cellIs" dxfId="386" priority="397" operator="equal">
      <formula>0</formula>
    </cfRule>
  </conditionalFormatting>
  <conditionalFormatting sqref="U279">
    <cfRule type="cellIs" dxfId="385" priority="382" operator="equal">
      <formula>0</formula>
    </cfRule>
  </conditionalFormatting>
  <conditionalFormatting sqref="U290">
    <cfRule type="cellIs" dxfId="384" priority="367" operator="equal">
      <formula>0</formula>
    </cfRule>
  </conditionalFormatting>
  <conditionalFormatting sqref="U301">
    <cfRule type="cellIs" dxfId="383" priority="336" operator="equal">
      <formula>0</formula>
    </cfRule>
  </conditionalFormatting>
  <conditionalFormatting sqref="U312">
    <cfRule type="cellIs" dxfId="382" priority="286" operator="equal">
      <formula>0</formula>
    </cfRule>
  </conditionalFormatting>
  <conditionalFormatting sqref="U323">
    <cfRule type="cellIs" dxfId="381" priority="250" operator="equal">
      <formula>0</formula>
    </cfRule>
  </conditionalFormatting>
  <conditionalFormatting sqref="U334">
    <cfRule type="cellIs" dxfId="380" priority="231" operator="equal">
      <formula>0</formula>
    </cfRule>
  </conditionalFormatting>
  <conditionalFormatting sqref="U345">
    <cfRule type="cellIs" dxfId="379" priority="192" operator="equal">
      <formula>0</formula>
    </cfRule>
  </conditionalFormatting>
  <conditionalFormatting sqref="U356">
    <cfRule type="cellIs" dxfId="378" priority="130" operator="equal">
      <formula>0</formula>
    </cfRule>
  </conditionalFormatting>
  <conditionalFormatting sqref="U367">
    <cfRule type="cellIs" dxfId="377" priority="86" operator="equal">
      <formula>0</formula>
    </cfRule>
  </conditionalFormatting>
  <conditionalFormatting sqref="U378">
    <cfRule type="cellIs" dxfId="376" priority="40" operator="equal">
      <formula>0</formula>
    </cfRule>
  </conditionalFormatting>
  <conditionalFormatting sqref="U389">
    <cfRule type="cellIs" dxfId="375" priority="16" operator="equal">
      <formula>0</formula>
    </cfRule>
  </conditionalFormatting>
  <conditionalFormatting sqref="W125">
    <cfRule type="cellIs" dxfId="374" priority="531" operator="equal">
      <formula>0</formula>
    </cfRule>
  </conditionalFormatting>
  <conditionalFormatting sqref="W136">
    <cfRule type="cellIs" dxfId="373" priority="546" operator="equal">
      <formula>0</formula>
    </cfRule>
  </conditionalFormatting>
  <conditionalFormatting sqref="W147">
    <cfRule type="cellIs" dxfId="372" priority="561" operator="equal">
      <formula>0</formula>
    </cfRule>
  </conditionalFormatting>
  <conditionalFormatting sqref="W158">
    <cfRule type="cellIs" dxfId="371" priority="589" operator="equal">
      <formula>0</formula>
    </cfRule>
  </conditionalFormatting>
  <conditionalFormatting sqref="W169">
    <cfRule type="cellIs" dxfId="370" priority="574" operator="equal">
      <formula>0</formula>
    </cfRule>
  </conditionalFormatting>
  <conditionalFormatting sqref="W180">
    <cfRule type="cellIs" dxfId="369" priority="516" operator="equal">
      <formula>0</formula>
    </cfRule>
  </conditionalFormatting>
  <conditionalFormatting sqref="W191">
    <cfRule type="cellIs" dxfId="368" priority="501" operator="equal">
      <formula>0</formula>
    </cfRule>
  </conditionalFormatting>
  <conditionalFormatting sqref="W202">
    <cfRule type="cellIs" dxfId="367" priority="487" operator="equal">
      <formula>0</formula>
    </cfRule>
  </conditionalFormatting>
  <conditionalFormatting sqref="W213">
    <cfRule type="cellIs" dxfId="366" priority="472" operator="equal">
      <formula>0</formula>
    </cfRule>
  </conditionalFormatting>
  <conditionalFormatting sqref="W224">
    <cfRule type="cellIs" dxfId="365" priority="456" operator="equal">
      <formula>0</formula>
    </cfRule>
  </conditionalFormatting>
  <conditionalFormatting sqref="W235">
    <cfRule type="cellIs" dxfId="364" priority="441" operator="equal">
      <formula>0</formula>
    </cfRule>
  </conditionalFormatting>
  <conditionalFormatting sqref="W246">
    <cfRule type="cellIs" dxfId="363" priority="426" operator="equal">
      <formula>0</formula>
    </cfRule>
  </conditionalFormatting>
  <conditionalFormatting sqref="W257">
    <cfRule type="cellIs" dxfId="362" priority="412" operator="equal">
      <formula>0</formula>
    </cfRule>
  </conditionalFormatting>
  <conditionalFormatting sqref="W268">
    <cfRule type="cellIs" dxfId="361" priority="396" operator="equal">
      <formula>0</formula>
    </cfRule>
  </conditionalFormatting>
  <conditionalFormatting sqref="W279">
    <cfRule type="cellIs" dxfId="360" priority="381" operator="equal">
      <formula>0</formula>
    </cfRule>
  </conditionalFormatting>
  <conditionalFormatting sqref="W290">
    <cfRule type="cellIs" dxfId="359" priority="366" operator="equal">
      <formula>0</formula>
    </cfRule>
  </conditionalFormatting>
  <conditionalFormatting sqref="W301">
    <cfRule type="cellIs" dxfId="358" priority="335" operator="equal">
      <formula>0</formula>
    </cfRule>
  </conditionalFormatting>
  <conditionalFormatting sqref="W312">
    <cfRule type="cellIs" dxfId="357" priority="285" operator="equal">
      <formula>0</formula>
    </cfRule>
  </conditionalFormatting>
  <conditionalFormatting sqref="W323">
    <cfRule type="cellIs" dxfId="356" priority="249" operator="equal">
      <formula>0</formula>
    </cfRule>
  </conditionalFormatting>
  <conditionalFormatting sqref="W334">
    <cfRule type="cellIs" dxfId="355" priority="230" operator="equal">
      <formula>0</formula>
    </cfRule>
  </conditionalFormatting>
  <conditionalFormatting sqref="W345">
    <cfRule type="cellIs" dxfId="354" priority="191" operator="equal">
      <formula>0</formula>
    </cfRule>
  </conditionalFormatting>
  <conditionalFormatting sqref="W356">
    <cfRule type="cellIs" dxfId="353" priority="129" operator="equal">
      <formula>0</formula>
    </cfRule>
  </conditionalFormatting>
  <conditionalFormatting sqref="W367">
    <cfRule type="cellIs" dxfId="352" priority="85" operator="equal">
      <formula>0</formula>
    </cfRule>
  </conditionalFormatting>
  <conditionalFormatting sqref="W378">
    <cfRule type="cellIs" dxfId="351" priority="39" operator="equal">
      <formula>0</formula>
    </cfRule>
  </conditionalFormatting>
  <conditionalFormatting sqref="W389">
    <cfRule type="cellIs" dxfId="350" priority="15" operator="equal">
      <formula>0</formula>
    </cfRule>
  </conditionalFormatting>
  <conditionalFormatting sqref="Y125">
    <cfRule type="cellIs" dxfId="349" priority="530" operator="equal">
      <formula>0</formula>
    </cfRule>
  </conditionalFormatting>
  <conditionalFormatting sqref="Y136">
    <cfRule type="cellIs" dxfId="348" priority="545" operator="equal">
      <formula>0</formula>
    </cfRule>
  </conditionalFormatting>
  <conditionalFormatting sqref="Y147">
    <cfRule type="cellIs" dxfId="347" priority="560" operator="equal">
      <formula>0</formula>
    </cfRule>
  </conditionalFormatting>
  <conditionalFormatting sqref="Y158">
    <cfRule type="cellIs" dxfId="346" priority="588" operator="equal">
      <formula>0</formula>
    </cfRule>
  </conditionalFormatting>
  <conditionalFormatting sqref="Y169">
    <cfRule type="cellIs" dxfId="345" priority="573" operator="equal">
      <formula>0</formula>
    </cfRule>
  </conditionalFormatting>
  <conditionalFormatting sqref="Y180">
    <cfRule type="cellIs" dxfId="344" priority="515" operator="equal">
      <formula>0</formula>
    </cfRule>
  </conditionalFormatting>
  <conditionalFormatting sqref="Y191">
    <cfRule type="cellIs" dxfId="343" priority="500" operator="equal">
      <formula>0</formula>
    </cfRule>
  </conditionalFormatting>
  <conditionalFormatting sqref="Y202">
    <cfRule type="cellIs" dxfId="342" priority="486" operator="equal">
      <formula>0</formula>
    </cfRule>
  </conditionalFormatting>
  <conditionalFormatting sqref="Y213">
    <cfRule type="cellIs" dxfId="341" priority="471" operator="equal">
      <formula>0</formula>
    </cfRule>
  </conditionalFormatting>
  <conditionalFormatting sqref="Y224">
    <cfRule type="cellIs" dxfId="340" priority="455" operator="equal">
      <formula>0</formula>
    </cfRule>
  </conditionalFormatting>
  <conditionalFormatting sqref="Y235">
    <cfRule type="cellIs" dxfId="339" priority="440" operator="equal">
      <formula>0</formula>
    </cfRule>
  </conditionalFormatting>
  <conditionalFormatting sqref="Y246">
    <cfRule type="cellIs" dxfId="338" priority="425" operator="equal">
      <formula>0</formula>
    </cfRule>
  </conditionalFormatting>
  <conditionalFormatting sqref="Y257">
    <cfRule type="cellIs" dxfId="337" priority="411" operator="equal">
      <formula>0</formula>
    </cfRule>
  </conditionalFormatting>
  <conditionalFormatting sqref="Y268">
    <cfRule type="cellIs" dxfId="336" priority="395" operator="equal">
      <formula>0</formula>
    </cfRule>
  </conditionalFormatting>
  <conditionalFormatting sqref="Y279">
    <cfRule type="cellIs" dxfId="335" priority="380" operator="equal">
      <formula>0</formula>
    </cfRule>
  </conditionalFormatting>
  <conditionalFormatting sqref="Y290">
    <cfRule type="cellIs" dxfId="334" priority="365" operator="equal">
      <formula>0</formula>
    </cfRule>
  </conditionalFormatting>
  <conditionalFormatting sqref="Y301">
    <cfRule type="cellIs" dxfId="333" priority="334" operator="equal">
      <formula>0</formula>
    </cfRule>
  </conditionalFormatting>
  <conditionalFormatting sqref="Y312">
    <cfRule type="cellIs" dxfId="332" priority="284" operator="equal">
      <formula>0</formula>
    </cfRule>
  </conditionalFormatting>
  <conditionalFormatting sqref="Y323">
    <cfRule type="cellIs" dxfId="331" priority="248" operator="equal">
      <formula>0</formula>
    </cfRule>
  </conditionalFormatting>
  <conditionalFormatting sqref="Y334">
    <cfRule type="cellIs" dxfId="330" priority="229" operator="equal">
      <formula>0</formula>
    </cfRule>
  </conditionalFormatting>
  <conditionalFormatting sqref="Y345">
    <cfRule type="cellIs" dxfId="329" priority="190" operator="equal">
      <formula>0</formula>
    </cfRule>
  </conditionalFormatting>
  <conditionalFormatting sqref="Y356">
    <cfRule type="cellIs" dxfId="328" priority="128" operator="equal">
      <formula>0</formula>
    </cfRule>
  </conditionalFormatting>
  <conditionalFormatting sqref="Y367">
    <cfRule type="cellIs" dxfId="327" priority="84" operator="equal">
      <formula>0</formula>
    </cfRule>
  </conditionalFormatting>
  <conditionalFormatting sqref="Y378">
    <cfRule type="cellIs" dxfId="326" priority="38" operator="equal">
      <formula>0</formula>
    </cfRule>
  </conditionalFormatting>
  <conditionalFormatting sqref="Y389">
    <cfRule type="cellIs" dxfId="325" priority="14" operator="equal">
      <formula>0</formula>
    </cfRule>
  </conditionalFormatting>
  <conditionalFormatting sqref="AA125">
    <cfRule type="cellIs" dxfId="324" priority="529" operator="equal">
      <formula>0</formula>
    </cfRule>
  </conditionalFormatting>
  <conditionalFormatting sqref="AA136">
    <cfRule type="cellIs" dxfId="323" priority="544" operator="equal">
      <formula>0</formula>
    </cfRule>
  </conditionalFormatting>
  <conditionalFormatting sqref="AA147">
    <cfRule type="cellIs" dxfId="322" priority="559" operator="equal">
      <formula>0</formula>
    </cfRule>
  </conditionalFormatting>
  <conditionalFormatting sqref="AA158">
    <cfRule type="cellIs" dxfId="321" priority="587" operator="equal">
      <formula>0</formula>
    </cfRule>
  </conditionalFormatting>
  <conditionalFormatting sqref="AA169">
    <cfRule type="cellIs" dxfId="320" priority="572" operator="equal">
      <formula>0</formula>
    </cfRule>
  </conditionalFormatting>
  <conditionalFormatting sqref="AA180">
    <cfRule type="cellIs" dxfId="319" priority="514" operator="equal">
      <formula>0</formula>
    </cfRule>
  </conditionalFormatting>
  <conditionalFormatting sqref="AA191">
    <cfRule type="cellIs" dxfId="318" priority="499" operator="equal">
      <formula>0</formula>
    </cfRule>
  </conditionalFormatting>
  <conditionalFormatting sqref="AA202">
    <cfRule type="cellIs" dxfId="317" priority="485" operator="equal">
      <formula>0</formula>
    </cfRule>
  </conditionalFormatting>
  <conditionalFormatting sqref="AA213">
    <cfRule type="cellIs" dxfId="316" priority="470" operator="equal">
      <formula>0</formula>
    </cfRule>
  </conditionalFormatting>
  <conditionalFormatting sqref="AA224">
    <cfRule type="cellIs" dxfId="315" priority="454" operator="equal">
      <formula>0</formula>
    </cfRule>
  </conditionalFormatting>
  <conditionalFormatting sqref="AA235">
    <cfRule type="cellIs" dxfId="314" priority="439" operator="equal">
      <formula>0</formula>
    </cfRule>
  </conditionalFormatting>
  <conditionalFormatting sqref="AA246">
    <cfRule type="cellIs" dxfId="313" priority="424" operator="equal">
      <formula>0</formula>
    </cfRule>
  </conditionalFormatting>
  <conditionalFormatting sqref="AA257">
    <cfRule type="cellIs" dxfId="312" priority="410" operator="equal">
      <formula>0</formula>
    </cfRule>
  </conditionalFormatting>
  <conditionalFormatting sqref="AA268">
    <cfRule type="cellIs" dxfId="311" priority="394" operator="equal">
      <formula>0</formula>
    </cfRule>
  </conditionalFormatting>
  <conditionalFormatting sqref="AA279">
    <cfRule type="cellIs" dxfId="310" priority="379" operator="equal">
      <formula>0</formula>
    </cfRule>
  </conditionalFormatting>
  <conditionalFormatting sqref="AA290">
    <cfRule type="cellIs" dxfId="309" priority="364" operator="equal">
      <formula>0</formula>
    </cfRule>
  </conditionalFormatting>
  <conditionalFormatting sqref="AA301">
    <cfRule type="cellIs" dxfId="308" priority="333" operator="equal">
      <formula>0</formula>
    </cfRule>
  </conditionalFormatting>
  <conditionalFormatting sqref="AA312">
    <cfRule type="cellIs" dxfId="307" priority="283" operator="equal">
      <formula>0</formula>
    </cfRule>
  </conditionalFormatting>
  <conditionalFormatting sqref="AA323">
    <cfRule type="cellIs" dxfId="306" priority="247" operator="equal">
      <formula>0</formula>
    </cfRule>
  </conditionalFormatting>
  <conditionalFormatting sqref="AA334">
    <cfRule type="cellIs" dxfId="305" priority="228" operator="equal">
      <formula>0</formula>
    </cfRule>
  </conditionalFormatting>
  <conditionalFormatting sqref="AA345">
    <cfRule type="cellIs" dxfId="304" priority="189" operator="equal">
      <formula>0</formula>
    </cfRule>
  </conditionalFormatting>
  <conditionalFormatting sqref="AA356">
    <cfRule type="cellIs" dxfId="303" priority="127" operator="equal">
      <formula>0</formula>
    </cfRule>
  </conditionalFormatting>
  <conditionalFormatting sqref="AA367">
    <cfRule type="cellIs" dxfId="302" priority="83" operator="equal">
      <formula>0</formula>
    </cfRule>
  </conditionalFormatting>
  <conditionalFormatting sqref="AA378">
    <cfRule type="cellIs" dxfId="301" priority="37" operator="equal">
      <formula>0</formula>
    </cfRule>
  </conditionalFormatting>
  <conditionalFormatting sqref="AA389">
    <cfRule type="cellIs" dxfId="300" priority="13" operator="equal">
      <formula>0</formula>
    </cfRule>
  </conditionalFormatting>
  <conditionalFormatting sqref="AC125">
    <cfRule type="cellIs" dxfId="299" priority="528" operator="equal">
      <formula>0</formula>
    </cfRule>
  </conditionalFormatting>
  <conditionalFormatting sqref="AC136">
    <cfRule type="cellIs" dxfId="298" priority="543" operator="equal">
      <formula>0</formula>
    </cfRule>
  </conditionalFormatting>
  <conditionalFormatting sqref="AC147">
    <cfRule type="cellIs" dxfId="297" priority="558" operator="equal">
      <formula>0</formula>
    </cfRule>
  </conditionalFormatting>
  <conditionalFormatting sqref="AC158">
    <cfRule type="cellIs" dxfId="296" priority="586" operator="equal">
      <formula>0</formula>
    </cfRule>
  </conditionalFormatting>
  <conditionalFormatting sqref="AC169">
    <cfRule type="cellIs" dxfId="295" priority="571" operator="equal">
      <formula>0</formula>
    </cfRule>
  </conditionalFormatting>
  <conditionalFormatting sqref="AC180">
    <cfRule type="cellIs" dxfId="294" priority="513" operator="equal">
      <formula>0</formula>
    </cfRule>
  </conditionalFormatting>
  <conditionalFormatting sqref="AC191">
    <cfRule type="cellIs" dxfId="293" priority="498" operator="equal">
      <formula>0</formula>
    </cfRule>
  </conditionalFormatting>
  <conditionalFormatting sqref="AC202">
    <cfRule type="cellIs" dxfId="292" priority="484" operator="equal">
      <formula>0</formula>
    </cfRule>
  </conditionalFormatting>
  <conditionalFormatting sqref="AC213">
    <cfRule type="cellIs" dxfId="291" priority="469" operator="equal">
      <formula>0</formula>
    </cfRule>
  </conditionalFormatting>
  <conditionalFormatting sqref="AC224">
    <cfRule type="cellIs" dxfId="290" priority="453" operator="equal">
      <formula>0</formula>
    </cfRule>
  </conditionalFormatting>
  <conditionalFormatting sqref="AC235">
    <cfRule type="cellIs" dxfId="289" priority="438" operator="equal">
      <formula>0</formula>
    </cfRule>
  </conditionalFormatting>
  <conditionalFormatting sqref="AC246">
    <cfRule type="cellIs" dxfId="288" priority="423" operator="equal">
      <formula>0</formula>
    </cfRule>
  </conditionalFormatting>
  <conditionalFormatting sqref="AC257">
    <cfRule type="cellIs" dxfId="287" priority="409" operator="equal">
      <formula>0</formula>
    </cfRule>
  </conditionalFormatting>
  <conditionalFormatting sqref="AC268">
    <cfRule type="cellIs" dxfId="286" priority="393" operator="equal">
      <formula>0</formula>
    </cfRule>
  </conditionalFormatting>
  <conditionalFormatting sqref="AC279">
    <cfRule type="cellIs" dxfId="285" priority="378" operator="equal">
      <formula>0</formula>
    </cfRule>
  </conditionalFormatting>
  <conditionalFormatting sqref="AC290">
    <cfRule type="cellIs" dxfId="284" priority="363" operator="equal">
      <formula>0</formula>
    </cfRule>
  </conditionalFormatting>
  <conditionalFormatting sqref="AC301">
    <cfRule type="cellIs" dxfId="283" priority="332" operator="equal">
      <formula>0</formula>
    </cfRule>
  </conditionalFormatting>
  <conditionalFormatting sqref="AC312">
    <cfRule type="cellIs" dxfId="282" priority="282" operator="equal">
      <formula>0</formula>
    </cfRule>
  </conditionalFormatting>
  <conditionalFormatting sqref="AC323">
    <cfRule type="cellIs" dxfId="281" priority="246" operator="equal">
      <formula>0</formula>
    </cfRule>
  </conditionalFormatting>
  <conditionalFormatting sqref="AC334">
    <cfRule type="cellIs" dxfId="280" priority="227" operator="equal">
      <formula>0</formula>
    </cfRule>
  </conditionalFormatting>
  <conditionalFormatting sqref="AC345">
    <cfRule type="cellIs" dxfId="279" priority="188" operator="equal">
      <formula>0</formula>
    </cfRule>
  </conditionalFormatting>
  <conditionalFormatting sqref="AC356">
    <cfRule type="cellIs" dxfId="278" priority="126" operator="equal">
      <formula>0</formula>
    </cfRule>
  </conditionalFormatting>
  <conditionalFormatting sqref="AC367">
    <cfRule type="cellIs" dxfId="277" priority="82" operator="equal">
      <formula>0</formula>
    </cfRule>
  </conditionalFormatting>
  <conditionalFormatting sqref="AC378">
    <cfRule type="cellIs" dxfId="276" priority="36" operator="equal">
      <formula>0</formula>
    </cfRule>
  </conditionalFormatting>
  <conditionalFormatting sqref="AC389">
    <cfRule type="cellIs" dxfId="275" priority="12" operator="equal">
      <formula>0</formula>
    </cfRule>
  </conditionalFormatting>
  <conditionalFormatting sqref="AE125">
    <cfRule type="cellIs" dxfId="274" priority="527" operator="equal">
      <formula>0</formula>
    </cfRule>
  </conditionalFormatting>
  <conditionalFormatting sqref="AE136">
    <cfRule type="cellIs" dxfId="273" priority="542" operator="equal">
      <formula>0</formula>
    </cfRule>
  </conditionalFormatting>
  <conditionalFormatting sqref="AE147">
    <cfRule type="cellIs" dxfId="272" priority="557" operator="equal">
      <formula>0</formula>
    </cfRule>
  </conditionalFormatting>
  <conditionalFormatting sqref="AE158">
    <cfRule type="cellIs" dxfId="271" priority="585" operator="equal">
      <formula>0</formula>
    </cfRule>
  </conditionalFormatting>
  <conditionalFormatting sqref="AE169">
    <cfRule type="cellIs" dxfId="270" priority="570" operator="equal">
      <formula>0</formula>
    </cfRule>
  </conditionalFormatting>
  <conditionalFormatting sqref="AE180">
    <cfRule type="cellIs" dxfId="269" priority="512" operator="equal">
      <formula>0</formula>
    </cfRule>
  </conditionalFormatting>
  <conditionalFormatting sqref="AE191">
    <cfRule type="cellIs" dxfId="268" priority="497" operator="equal">
      <formula>0</formula>
    </cfRule>
  </conditionalFormatting>
  <conditionalFormatting sqref="AE202">
    <cfRule type="cellIs" dxfId="267" priority="483" operator="equal">
      <formula>0</formula>
    </cfRule>
  </conditionalFormatting>
  <conditionalFormatting sqref="AE213">
    <cfRule type="cellIs" dxfId="266" priority="468" operator="equal">
      <formula>0</formula>
    </cfRule>
  </conditionalFormatting>
  <conditionalFormatting sqref="AE224">
    <cfRule type="cellIs" dxfId="265" priority="452" operator="equal">
      <formula>0</formula>
    </cfRule>
  </conditionalFormatting>
  <conditionalFormatting sqref="AE235">
    <cfRule type="cellIs" dxfId="264" priority="437" operator="equal">
      <formula>0</formula>
    </cfRule>
  </conditionalFormatting>
  <conditionalFormatting sqref="AE246">
    <cfRule type="cellIs" dxfId="263" priority="422" operator="equal">
      <formula>0</formula>
    </cfRule>
  </conditionalFormatting>
  <conditionalFormatting sqref="AE257">
    <cfRule type="cellIs" dxfId="262" priority="408" operator="equal">
      <formula>0</formula>
    </cfRule>
  </conditionalFormatting>
  <conditionalFormatting sqref="AE268">
    <cfRule type="cellIs" dxfId="261" priority="392" operator="equal">
      <formula>0</formula>
    </cfRule>
  </conditionalFormatting>
  <conditionalFormatting sqref="AE279">
    <cfRule type="cellIs" dxfId="260" priority="377" operator="equal">
      <formula>0</formula>
    </cfRule>
  </conditionalFormatting>
  <conditionalFormatting sqref="AE290">
    <cfRule type="cellIs" dxfId="259" priority="362" operator="equal">
      <formula>0</formula>
    </cfRule>
  </conditionalFormatting>
  <conditionalFormatting sqref="AE301">
    <cfRule type="cellIs" dxfId="258" priority="331" operator="equal">
      <formula>0</formula>
    </cfRule>
  </conditionalFormatting>
  <conditionalFormatting sqref="AE312">
    <cfRule type="cellIs" dxfId="257" priority="281" operator="equal">
      <formula>0</formula>
    </cfRule>
  </conditionalFormatting>
  <conditionalFormatting sqref="AE323">
    <cfRule type="cellIs" dxfId="256" priority="245" operator="equal">
      <formula>0</formula>
    </cfRule>
  </conditionalFormatting>
  <conditionalFormatting sqref="AE334">
    <cfRule type="cellIs" dxfId="255" priority="226" operator="equal">
      <formula>0</formula>
    </cfRule>
  </conditionalFormatting>
  <conditionalFormatting sqref="AE345">
    <cfRule type="cellIs" dxfId="254" priority="187" operator="equal">
      <formula>0</formula>
    </cfRule>
  </conditionalFormatting>
  <conditionalFormatting sqref="AE356">
    <cfRule type="cellIs" dxfId="253" priority="125" operator="equal">
      <formula>0</formula>
    </cfRule>
  </conditionalFormatting>
  <conditionalFormatting sqref="AE367">
    <cfRule type="cellIs" dxfId="252" priority="81" operator="equal">
      <formula>0</formula>
    </cfRule>
  </conditionalFormatting>
  <conditionalFormatting sqref="AE378">
    <cfRule type="cellIs" dxfId="251" priority="35" operator="equal">
      <formula>0</formula>
    </cfRule>
  </conditionalFormatting>
  <conditionalFormatting sqref="AE389">
    <cfRule type="cellIs" dxfId="250" priority="11" operator="equal">
      <formula>0</formula>
    </cfRule>
  </conditionalFormatting>
  <conditionalFormatting sqref="AG125">
    <cfRule type="cellIs" dxfId="249" priority="526" operator="equal">
      <formula>0</formula>
    </cfRule>
  </conditionalFormatting>
  <conditionalFormatting sqref="AG136">
    <cfRule type="cellIs" dxfId="248" priority="541" operator="equal">
      <formula>0</formula>
    </cfRule>
  </conditionalFormatting>
  <conditionalFormatting sqref="AG147">
    <cfRule type="cellIs" dxfId="247" priority="556" operator="equal">
      <formula>0</formula>
    </cfRule>
  </conditionalFormatting>
  <conditionalFormatting sqref="AG158">
    <cfRule type="cellIs" dxfId="246" priority="584" operator="equal">
      <formula>0</formula>
    </cfRule>
  </conditionalFormatting>
  <conditionalFormatting sqref="AG169">
    <cfRule type="cellIs" dxfId="245" priority="569" operator="equal">
      <formula>0</formula>
    </cfRule>
  </conditionalFormatting>
  <conditionalFormatting sqref="AG180">
    <cfRule type="cellIs" dxfId="244" priority="511" operator="equal">
      <formula>0</formula>
    </cfRule>
  </conditionalFormatting>
  <conditionalFormatting sqref="AG191">
    <cfRule type="cellIs" dxfId="243" priority="496" operator="equal">
      <formula>0</formula>
    </cfRule>
  </conditionalFormatting>
  <conditionalFormatting sqref="AG202">
    <cfRule type="cellIs" dxfId="242" priority="482" operator="equal">
      <formula>0</formula>
    </cfRule>
  </conditionalFormatting>
  <conditionalFormatting sqref="AG213">
    <cfRule type="cellIs" dxfId="241" priority="467" operator="equal">
      <formula>0</formula>
    </cfRule>
  </conditionalFormatting>
  <conditionalFormatting sqref="AG224">
    <cfRule type="cellIs" dxfId="240" priority="451" operator="equal">
      <formula>0</formula>
    </cfRule>
  </conditionalFormatting>
  <conditionalFormatting sqref="AG235">
    <cfRule type="cellIs" dxfId="239" priority="436" operator="equal">
      <formula>0</formula>
    </cfRule>
  </conditionalFormatting>
  <conditionalFormatting sqref="AG246">
    <cfRule type="cellIs" dxfId="238" priority="407" operator="equal">
      <formula>0</formula>
    </cfRule>
  </conditionalFormatting>
  <conditionalFormatting sqref="AG257">
    <cfRule type="cellIs" dxfId="237" priority="406" operator="equal">
      <formula>0</formula>
    </cfRule>
  </conditionalFormatting>
  <conditionalFormatting sqref="AG268">
    <cfRule type="cellIs" dxfId="236" priority="391" operator="equal">
      <formula>0</formula>
    </cfRule>
  </conditionalFormatting>
  <conditionalFormatting sqref="AG279">
    <cfRule type="cellIs" dxfId="235" priority="376" operator="equal">
      <formula>0</formula>
    </cfRule>
  </conditionalFormatting>
  <conditionalFormatting sqref="AG290">
    <cfRule type="cellIs" dxfId="234" priority="361" operator="equal">
      <formula>0</formula>
    </cfRule>
  </conditionalFormatting>
  <conditionalFormatting sqref="AG301">
    <cfRule type="cellIs" dxfId="233" priority="330" operator="equal">
      <formula>0</formula>
    </cfRule>
  </conditionalFormatting>
  <conditionalFormatting sqref="AG312">
    <cfRule type="cellIs" dxfId="232" priority="280" operator="equal">
      <formula>0</formula>
    </cfRule>
  </conditionalFormatting>
  <conditionalFormatting sqref="AG323">
    <cfRule type="cellIs" dxfId="231" priority="244" operator="equal">
      <formula>0</formula>
    </cfRule>
  </conditionalFormatting>
  <conditionalFormatting sqref="AG334">
    <cfRule type="cellIs" dxfId="230" priority="225" operator="equal">
      <formula>0</formula>
    </cfRule>
  </conditionalFormatting>
  <conditionalFormatting sqref="AG345">
    <cfRule type="cellIs" dxfId="229" priority="186" operator="equal">
      <formula>0</formula>
    </cfRule>
  </conditionalFormatting>
  <conditionalFormatting sqref="AG356">
    <cfRule type="cellIs" dxfId="228" priority="124" operator="equal">
      <formula>0</formula>
    </cfRule>
  </conditionalFormatting>
  <conditionalFormatting sqref="AG367">
    <cfRule type="cellIs" dxfId="227" priority="80" operator="equal">
      <formula>0</formula>
    </cfRule>
  </conditionalFormatting>
  <conditionalFormatting sqref="AG378">
    <cfRule type="cellIs" dxfId="226" priority="34" operator="equal">
      <formula>0</formula>
    </cfRule>
  </conditionalFormatting>
  <conditionalFormatting sqref="AG389">
    <cfRule type="cellIs" dxfId="225" priority="10" operator="equal">
      <formula>0</formula>
    </cfRule>
  </conditionalFormatting>
  <conditionalFormatting sqref="AI125">
    <cfRule type="cellIs" dxfId="224" priority="356" operator="equal">
      <formula>0</formula>
    </cfRule>
  </conditionalFormatting>
  <conditionalFormatting sqref="AI136">
    <cfRule type="cellIs" dxfId="223" priority="357" operator="equal">
      <formula>0</formula>
    </cfRule>
  </conditionalFormatting>
  <conditionalFormatting sqref="AI147">
    <cfRule type="cellIs" dxfId="222" priority="358" operator="equal">
      <formula>0</formula>
    </cfRule>
  </conditionalFormatting>
  <conditionalFormatting sqref="AI158">
    <cfRule type="cellIs" dxfId="221" priority="360" operator="equal">
      <formula>0</formula>
    </cfRule>
  </conditionalFormatting>
  <conditionalFormatting sqref="AI169">
    <cfRule type="cellIs" dxfId="220" priority="359" operator="equal">
      <formula>0</formula>
    </cfRule>
  </conditionalFormatting>
  <conditionalFormatting sqref="AI180">
    <cfRule type="cellIs" dxfId="219" priority="355" operator="equal">
      <formula>0</formula>
    </cfRule>
  </conditionalFormatting>
  <conditionalFormatting sqref="AI191">
    <cfRule type="cellIs" dxfId="218" priority="354" operator="equal">
      <formula>0</formula>
    </cfRule>
  </conditionalFormatting>
  <conditionalFormatting sqref="AI202">
    <cfRule type="cellIs" dxfId="217" priority="353" operator="equal">
      <formula>0</formula>
    </cfRule>
  </conditionalFormatting>
  <conditionalFormatting sqref="AI213">
    <cfRule type="cellIs" dxfId="216" priority="352" operator="equal">
      <formula>0</formula>
    </cfRule>
  </conditionalFormatting>
  <conditionalFormatting sqref="AI224">
    <cfRule type="cellIs" dxfId="215" priority="351" operator="equal">
      <formula>0</formula>
    </cfRule>
  </conditionalFormatting>
  <conditionalFormatting sqref="AI235">
    <cfRule type="cellIs" dxfId="214" priority="350" operator="equal">
      <formula>0</formula>
    </cfRule>
  </conditionalFormatting>
  <conditionalFormatting sqref="AI246">
    <cfRule type="cellIs" dxfId="213" priority="349" operator="equal">
      <formula>0</formula>
    </cfRule>
  </conditionalFormatting>
  <conditionalFormatting sqref="AI257">
    <cfRule type="cellIs" dxfId="212" priority="348" operator="equal">
      <formula>0</formula>
    </cfRule>
  </conditionalFormatting>
  <conditionalFormatting sqref="AI268">
    <cfRule type="cellIs" dxfId="211" priority="347" operator="equal">
      <formula>0</formula>
    </cfRule>
  </conditionalFormatting>
  <conditionalFormatting sqref="AI279">
    <cfRule type="cellIs" dxfId="210" priority="346" operator="equal">
      <formula>0</formula>
    </cfRule>
  </conditionalFormatting>
  <conditionalFormatting sqref="AI290">
    <cfRule type="cellIs" dxfId="209" priority="345" operator="equal">
      <formula>0</formula>
    </cfRule>
  </conditionalFormatting>
  <conditionalFormatting sqref="AI301">
    <cfRule type="cellIs" dxfId="208" priority="329" operator="equal">
      <formula>0</formula>
    </cfRule>
  </conditionalFormatting>
  <conditionalFormatting sqref="AI312">
    <cfRule type="cellIs" dxfId="207" priority="279" operator="equal">
      <formula>0</formula>
    </cfRule>
  </conditionalFormatting>
  <conditionalFormatting sqref="AI323">
    <cfRule type="cellIs" dxfId="206" priority="243" operator="equal">
      <formula>0</formula>
    </cfRule>
  </conditionalFormatting>
  <conditionalFormatting sqref="AI334">
    <cfRule type="cellIs" dxfId="205" priority="224" operator="equal">
      <formula>0</formula>
    </cfRule>
  </conditionalFormatting>
  <conditionalFormatting sqref="AI345">
    <cfRule type="cellIs" dxfId="204" priority="185" operator="equal">
      <formula>0</formula>
    </cfRule>
  </conditionalFormatting>
  <conditionalFormatting sqref="AI356">
    <cfRule type="cellIs" dxfId="203" priority="123" operator="equal">
      <formula>0</formula>
    </cfRule>
  </conditionalFormatting>
  <conditionalFormatting sqref="AI367">
    <cfRule type="cellIs" dxfId="202" priority="79" operator="equal">
      <formula>0</formula>
    </cfRule>
  </conditionalFormatting>
  <conditionalFormatting sqref="AI378">
    <cfRule type="cellIs" dxfId="201" priority="33" operator="equal">
      <formula>0</formula>
    </cfRule>
  </conditionalFormatting>
  <conditionalFormatting sqref="AI389">
    <cfRule type="cellIs" dxfId="200" priority="9" operator="equal">
      <formula>0</formula>
    </cfRule>
  </conditionalFormatting>
  <conditionalFormatting sqref="AK125">
    <cfRule type="cellIs" dxfId="199" priority="324" operator="equal">
      <formula>0</formula>
    </cfRule>
  </conditionalFormatting>
  <conditionalFormatting sqref="AK136">
    <cfRule type="cellIs" dxfId="198" priority="325" operator="equal">
      <formula>0</formula>
    </cfRule>
  </conditionalFormatting>
  <conditionalFormatting sqref="AK147">
    <cfRule type="cellIs" dxfId="197" priority="326" operator="equal">
      <formula>0</formula>
    </cfRule>
  </conditionalFormatting>
  <conditionalFormatting sqref="AK158">
    <cfRule type="cellIs" dxfId="196" priority="328" operator="equal">
      <formula>0</formula>
    </cfRule>
  </conditionalFormatting>
  <conditionalFormatting sqref="AK169">
    <cfRule type="cellIs" dxfId="195" priority="327" operator="equal">
      <formula>0</formula>
    </cfRule>
  </conditionalFormatting>
  <conditionalFormatting sqref="AK180">
    <cfRule type="cellIs" dxfId="194" priority="323" operator="equal">
      <formula>0</formula>
    </cfRule>
  </conditionalFormatting>
  <conditionalFormatting sqref="AK191">
    <cfRule type="cellIs" dxfId="193" priority="322" operator="equal">
      <formula>0</formula>
    </cfRule>
  </conditionalFormatting>
  <conditionalFormatting sqref="AK202">
    <cfRule type="cellIs" dxfId="192" priority="321" operator="equal">
      <formula>0</formula>
    </cfRule>
  </conditionalFormatting>
  <conditionalFormatting sqref="AK213">
    <cfRule type="cellIs" dxfId="191" priority="320" operator="equal">
      <formula>0</formula>
    </cfRule>
  </conditionalFormatting>
  <conditionalFormatting sqref="AK224">
    <cfRule type="cellIs" dxfId="190" priority="319" operator="equal">
      <formula>0</formula>
    </cfRule>
  </conditionalFormatting>
  <conditionalFormatting sqref="AK235">
    <cfRule type="cellIs" dxfId="189" priority="318" operator="equal">
      <formula>0</formula>
    </cfRule>
  </conditionalFormatting>
  <conditionalFormatting sqref="AK246">
    <cfRule type="cellIs" dxfId="188" priority="317" operator="equal">
      <formula>0</formula>
    </cfRule>
  </conditionalFormatting>
  <conditionalFormatting sqref="AK257">
    <cfRule type="cellIs" dxfId="187" priority="316" operator="equal">
      <formula>0</formula>
    </cfRule>
  </conditionalFormatting>
  <conditionalFormatting sqref="AK268">
    <cfRule type="cellIs" dxfId="186" priority="315" operator="equal">
      <formula>0</formula>
    </cfRule>
  </conditionalFormatting>
  <conditionalFormatting sqref="AK279">
    <cfRule type="cellIs" dxfId="185" priority="314" operator="equal">
      <formula>0</formula>
    </cfRule>
  </conditionalFormatting>
  <conditionalFormatting sqref="AK290">
    <cfRule type="cellIs" dxfId="184" priority="313" operator="equal">
      <formula>0</formula>
    </cfRule>
  </conditionalFormatting>
  <conditionalFormatting sqref="AK301">
    <cfRule type="cellIs" dxfId="183" priority="312" operator="equal">
      <formula>0</formula>
    </cfRule>
  </conditionalFormatting>
  <conditionalFormatting sqref="AK312">
    <cfRule type="cellIs" dxfId="182" priority="278" operator="equal">
      <formula>0</formula>
    </cfRule>
  </conditionalFormatting>
  <conditionalFormatting sqref="AK323">
    <cfRule type="cellIs" dxfId="181" priority="242" operator="equal">
      <formula>0</formula>
    </cfRule>
  </conditionalFormatting>
  <conditionalFormatting sqref="AK334">
    <cfRule type="cellIs" dxfId="180" priority="223" operator="equal">
      <formula>0</formula>
    </cfRule>
  </conditionalFormatting>
  <conditionalFormatting sqref="AK345">
    <cfRule type="cellIs" dxfId="179" priority="184" operator="equal">
      <formula>0</formula>
    </cfRule>
  </conditionalFormatting>
  <conditionalFormatting sqref="AK356">
    <cfRule type="cellIs" dxfId="178" priority="122" operator="equal">
      <formula>0</formula>
    </cfRule>
  </conditionalFormatting>
  <conditionalFormatting sqref="AK367">
    <cfRule type="cellIs" dxfId="177" priority="78" operator="equal">
      <formula>0</formula>
    </cfRule>
  </conditionalFormatting>
  <conditionalFormatting sqref="AK378">
    <cfRule type="cellIs" dxfId="176" priority="32" operator="equal">
      <formula>0</formula>
    </cfRule>
  </conditionalFormatting>
  <conditionalFormatting sqref="AK389">
    <cfRule type="cellIs" dxfId="175" priority="8" operator="equal">
      <formula>0</formula>
    </cfRule>
  </conditionalFormatting>
  <conditionalFormatting sqref="AM125">
    <cfRule type="cellIs" dxfId="174" priority="307" operator="equal">
      <formula>0</formula>
    </cfRule>
  </conditionalFormatting>
  <conditionalFormatting sqref="AM136">
    <cfRule type="cellIs" dxfId="173" priority="308" operator="equal">
      <formula>0</formula>
    </cfRule>
  </conditionalFormatting>
  <conditionalFormatting sqref="AM147">
    <cfRule type="cellIs" dxfId="172" priority="309" operator="equal">
      <formula>0</formula>
    </cfRule>
  </conditionalFormatting>
  <conditionalFormatting sqref="AM158">
    <cfRule type="cellIs" dxfId="171" priority="311" operator="equal">
      <formula>0</formula>
    </cfRule>
  </conditionalFormatting>
  <conditionalFormatting sqref="AM169">
    <cfRule type="cellIs" dxfId="170" priority="310" operator="equal">
      <formula>0</formula>
    </cfRule>
  </conditionalFormatting>
  <conditionalFormatting sqref="AM180">
    <cfRule type="cellIs" dxfId="169" priority="306" operator="equal">
      <formula>0</formula>
    </cfRule>
  </conditionalFormatting>
  <conditionalFormatting sqref="AM191">
    <cfRule type="cellIs" dxfId="168" priority="305" operator="equal">
      <formula>0</formula>
    </cfRule>
  </conditionalFormatting>
  <conditionalFormatting sqref="AM202">
    <cfRule type="cellIs" dxfId="167" priority="304" operator="equal">
      <formula>0</formula>
    </cfRule>
  </conditionalFormatting>
  <conditionalFormatting sqref="AM213">
    <cfRule type="cellIs" dxfId="166" priority="303" operator="equal">
      <formula>0</formula>
    </cfRule>
  </conditionalFormatting>
  <conditionalFormatting sqref="AM224">
    <cfRule type="cellIs" dxfId="165" priority="302" operator="equal">
      <formula>0</formula>
    </cfRule>
  </conditionalFormatting>
  <conditionalFormatting sqref="AM235">
    <cfRule type="cellIs" dxfId="164" priority="301" operator="equal">
      <formula>0</formula>
    </cfRule>
  </conditionalFormatting>
  <conditionalFormatting sqref="AM246">
    <cfRule type="cellIs" dxfId="163" priority="300" operator="equal">
      <formula>0</formula>
    </cfRule>
  </conditionalFormatting>
  <conditionalFormatting sqref="AM257">
    <cfRule type="cellIs" dxfId="162" priority="299" operator="equal">
      <formula>0</formula>
    </cfRule>
  </conditionalFormatting>
  <conditionalFormatting sqref="AM268">
    <cfRule type="cellIs" dxfId="161" priority="298" operator="equal">
      <formula>0</formula>
    </cfRule>
  </conditionalFormatting>
  <conditionalFormatting sqref="AM279">
    <cfRule type="cellIs" dxfId="160" priority="297" operator="equal">
      <formula>0</formula>
    </cfRule>
  </conditionalFormatting>
  <conditionalFormatting sqref="AM290">
    <cfRule type="cellIs" dxfId="159" priority="296" operator="equal">
      <formula>0</formula>
    </cfRule>
  </conditionalFormatting>
  <conditionalFormatting sqref="AM301">
    <cfRule type="cellIs" dxfId="158" priority="295" operator="equal">
      <formula>0</formula>
    </cfRule>
  </conditionalFormatting>
  <conditionalFormatting sqref="AM312">
    <cfRule type="cellIs" dxfId="157" priority="277" operator="equal">
      <formula>0</formula>
    </cfRule>
  </conditionalFormatting>
  <conditionalFormatting sqref="AM323">
    <cfRule type="cellIs" dxfId="156" priority="241" operator="equal">
      <formula>0</formula>
    </cfRule>
  </conditionalFormatting>
  <conditionalFormatting sqref="AM334">
    <cfRule type="cellIs" dxfId="155" priority="222" operator="equal">
      <formula>0</formula>
    </cfRule>
  </conditionalFormatting>
  <conditionalFormatting sqref="AM345">
    <cfRule type="cellIs" dxfId="154" priority="183" operator="equal">
      <formula>0</formula>
    </cfRule>
  </conditionalFormatting>
  <conditionalFormatting sqref="AM356">
    <cfRule type="cellIs" dxfId="153" priority="121" operator="equal">
      <formula>0</formula>
    </cfRule>
  </conditionalFormatting>
  <conditionalFormatting sqref="AM367">
    <cfRule type="cellIs" dxfId="152" priority="77" operator="equal">
      <formula>0</formula>
    </cfRule>
  </conditionalFormatting>
  <conditionalFormatting sqref="AM378">
    <cfRule type="cellIs" dxfId="151" priority="31" operator="equal">
      <formula>0</formula>
    </cfRule>
  </conditionalFormatting>
  <conditionalFormatting sqref="AM389">
    <cfRule type="cellIs" dxfId="150" priority="7" operator="equal">
      <formula>0</formula>
    </cfRule>
  </conditionalFormatting>
  <conditionalFormatting sqref="AO125">
    <cfRule type="cellIs" dxfId="149" priority="272" operator="equal">
      <formula>0</formula>
    </cfRule>
  </conditionalFormatting>
  <conditionalFormatting sqref="AO136">
    <cfRule type="cellIs" dxfId="148" priority="273" operator="equal">
      <formula>0</formula>
    </cfRule>
  </conditionalFormatting>
  <conditionalFormatting sqref="AO147">
    <cfRule type="cellIs" dxfId="147" priority="274" operator="equal">
      <formula>0</formula>
    </cfRule>
  </conditionalFormatting>
  <conditionalFormatting sqref="AO158">
    <cfRule type="cellIs" dxfId="146" priority="276" operator="equal">
      <formula>0</formula>
    </cfRule>
  </conditionalFormatting>
  <conditionalFormatting sqref="AO169">
    <cfRule type="cellIs" dxfId="145" priority="275" operator="equal">
      <formula>0</formula>
    </cfRule>
  </conditionalFormatting>
  <conditionalFormatting sqref="AO180">
    <cfRule type="cellIs" dxfId="144" priority="271" operator="equal">
      <formula>0</formula>
    </cfRule>
  </conditionalFormatting>
  <conditionalFormatting sqref="AO191">
    <cfRule type="cellIs" dxfId="143" priority="270" operator="equal">
      <formula>0</formula>
    </cfRule>
  </conditionalFormatting>
  <conditionalFormatting sqref="AO202">
    <cfRule type="cellIs" dxfId="142" priority="269" operator="equal">
      <formula>0</formula>
    </cfRule>
  </conditionalFormatting>
  <conditionalFormatting sqref="AO213">
    <cfRule type="cellIs" dxfId="141" priority="268" operator="equal">
      <formula>0</formula>
    </cfRule>
  </conditionalFormatting>
  <conditionalFormatting sqref="AO224">
    <cfRule type="cellIs" dxfId="140" priority="267" operator="equal">
      <formula>0</formula>
    </cfRule>
  </conditionalFormatting>
  <conditionalFormatting sqref="AO235">
    <cfRule type="cellIs" dxfId="139" priority="266" operator="equal">
      <formula>0</formula>
    </cfRule>
  </conditionalFormatting>
  <conditionalFormatting sqref="AO246">
    <cfRule type="cellIs" dxfId="138" priority="265" operator="equal">
      <formula>0</formula>
    </cfRule>
  </conditionalFormatting>
  <conditionalFormatting sqref="AO257">
    <cfRule type="cellIs" dxfId="137" priority="264" operator="equal">
      <formula>0</formula>
    </cfRule>
  </conditionalFormatting>
  <conditionalFormatting sqref="AO268">
    <cfRule type="cellIs" dxfId="136" priority="263" operator="equal">
      <formula>0</formula>
    </cfRule>
  </conditionalFormatting>
  <conditionalFormatting sqref="AO279">
    <cfRule type="cellIs" dxfId="135" priority="262" operator="equal">
      <formula>0</formula>
    </cfRule>
  </conditionalFormatting>
  <conditionalFormatting sqref="AO290">
    <cfRule type="cellIs" dxfId="134" priority="261" operator="equal">
      <formula>0</formula>
    </cfRule>
  </conditionalFormatting>
  <conditionalFormatting sqref="AO301">
    <cfRule type="cellIs" dxfId="133" priority="260" operator="equal">
      <formula>0</formula>
    </cfRule>
  </conditionalFormatting>
  <conditionalFormatting sqref="AO312">
    <cfRule type="cellIs" dxfId="132" priority="259" operator="equal">
      <formula>0</formula>
    </cfRule>
  </conditionalFormatting>
  <conditionalFormatting sqref="AO323">
    <cfRule type="cellIs" dxfId="131" priority="240" operator="equal">
      <formula>0</formula>
    </cfRule>
  </conditionalFormatting>
  <conditionalFormatting sqref="AO334">
    <cfRule type="cellIs" dxfId="130" priority="221" operator="equal">
      <formula>0</formula>
    </cfRule>
  </conditionalFormatting>
  <conditionalFormatting sqref="AO345">
    <cfRule type="cellIs" dxfId="129" priority="182" operator="equal">
      <formula>0</formula>
    </cfRule>
  </conditionalFormatting>
  <conditionalFormatting sqref="AO356">
    <cfRule type="cellIs" dxfId="128" priority="120" operator="equal">
      <formula>0</formula>
    </cfRule>
  </conditionalFormatting>
  <conditionalFormatting sqref="AO367">
    <cfRule type="cellIs" dxfId="127" priority="76" operator="equal">
      <formula>0</formula>
    </cfRule>
  </conditionalFormatting>
  <conditionalFormatting sqref="AO378">
    <cfRule type="cellIs" dxfId="126" priority="30" operator="equal">
      <formula>0</formula>
    </cfRule>
  </conditionalFormatting>
  <conditionalFormatting sqref="AO389">
    <cfRule type="cellIs" dxfId="125" priority="6" operator="equal">
      <formula>0</formula>
    </cfRule>
  </conditionalFormatting>
  <conditionalFormatting sqref="AQ125">
    <cfRule type="cellIs" dxfId="124" priority="216" operator="equal">
      <formula>0</formula>
    </cfRule>
  </conditionalFormatting>
  <conditionalFormatting sqref="AQ136">
    <cfRule type="cellIs" dxfId="123" priority="217" operator="equal">
      <formula>0</formula>
    </cfRule>
  </conditionalFormatting>
  <conditionalFormatting sqref="AQ147">
    <cfRule type="cellIs" dxfId="122" priority="218" operator="equal">
      <formula>0</formula>
    </cfRule>
  </conditionalFormatting>
  <conditionalFormatting sqref="AQ158">
    <cfRule type="cellIs" dxfId="121" priority="220" operator="equal">
      <formula>0</formula>
    </cfRule>
  </conditionalFormatting>
  <conditionalFormatting sqref="AQ169">
    <cfRule type="cellIs" dxfId="120" priority="219" operator="equal">
      <formula>0</formula>
    </cfRule>
  </conditionalFormatting>
  <conditionalFormatting sqref="AQ180">
    <cfRule type="cellIs" dxfId="119" priority="215" operator="equal">
      <formula>0</formula>
    </cfRule>
  </conditionalFormatting>
  <conditionalFormatting sqref="AQ191">
    <cfRule type="cellIs" dxfId="118" priority="214" operator="equal">
      <formula>0</formula>
    </cfRule>
  </conditionalFormatting>
  <conditionalFormatting sqref="AQ202">
    <cfRule type="cellIs" dxfId="117" priority="213" operator="equal">
      <formula>0</formula>
    </cfRule>
  </conditionalFormatting>
  <conditionalFormatting sqref="AQ213">
    <cfRule type="cellIs" dxfId="116" priority="212" operator="equal">
      <formula>0</formula>
    </cfRule>
  </conditionalFormatting>
  <conditionalFormatting sqref="AQ224">
    <cfRule type="cellIs" dxfId="115" priority="211" operator="equal">
      <formula>0</formula>
    </cfRule>
  </conditionalFormatting>
  <conditionalFormatting sqref="AQ235">
    <cfRule type="cellIs" dxfId="114" priority="210" operator="equal">
      <formula>0</formula>
    </cfRule>
  </conditionalFormatting>
  <conditionalFormatting sqref="AQ246">
    <cfRule type="cellIs" dxfId="113" priority="209" operator="equal">
      <formula>0</formula>
    </cfRule>
  </conditionalFormatting>
  <conditionalFormatting sqref="AQ257">
    <cfRule type="cellIs" dxfId="112" priority="208" operator="equal">
      <formula>0</formula>
    </cfRule>
  </conditionalFormatting>
  <conditionalFormatting sqref="AQ268">
    <cfRule type="cellIs" dxfId="111" priority="207" operator="equal">
      <formula>0</formula>
    </cfRule>
  </conditionalFormatting>
  <conditionalFormatting sqref="AQ279">
    <cfRule type="cellIs" dxfId="110" priority="206" operator="equal">
      <formula>0</formula>
    </cfRule>
  </conditionalFormatting>
  <conditionalFormatting sqref="AQ290">
    <cfRule type="cellIs" dxfId="109" priority="205" operator="equal">
      <formula>0</formula>
    </cfRule>
  </conditionalFormatting>
  <conditionalFormatting sqref="AQ301">
    <cfRule type="cellIs" dxfId="108" priority="204" operator="equal">
      <formula>0</formula>
    </cfRule>
  </conditionalFormatting>
  <conditionalFormatting sqref="AQ312">
    <cfRule type="cellIs" dxfId="107" priority="203" operator="equal">
      <formula>0</formula>
    </cfRule>
  </conditionalFormatting>
  <conditionalFormatting sqref="AQ323">
    <cfRule type="cellIs" dxfId="106" priority="202" operator="equal">
      <formula>0</formula>
    </cfRule>
  </conditionalFormatting>
  <conditionalFormatting sqref="AQ334">
    <cfRule type="cellIs" dxfId="105" priority="201" operator="equal">
      <formula>0</formula>
    </cfRule>
  </conditionalFormatting>
  <conditionalFormatting sqref="AQ345">
    <cfRule type="cellIs" dxfId="104" priority="181" operator="equal">
      <formula>0</formula>
    </cfRule>
  </conditionalFormatting>
  <conditionalFormatting sqref="AQ356">
    <cfRule type="cellIs" dxfId="103" priority="119" operator="equal">
      <formula>0</formula>
    </cfRule>
  </conditionalFormatting>
  <conditionalFormatting sqref="AQ367">
    <cfRule type="cellIs" dxfId="102" priority="75" operator="equal">
      <formula>0</formula>
    </cfRule>
  </conditionalFormatting>
  <conditionalFormatting sqref="AQ378">
    <cfRule type="cellIs" dxfId="101" priority="29" operator="equal">
      <formula>0</formula>
    </cfRule>
  </conditionalFormatting>
  <conditionalFormatting sqref="AQ389">
    <cfRule type="cellIs" dxfId="100" priority="5" operator="equal">
      <formula>0</formula>
    </cfRule>
  </conditionalFormatting>
  <conditionalFormatting sqref="AS125">
    <cfRule type="cellIs" dxfId="99" priority="176" operator="equal">
      <formula>0</formula>
    </cfRule>
  </conditionalFormatting>
  <conditionalFormatting sqref="AS136">
    <cfRule type="cellIs" dxfId="98" priority="177" operator="equal">
      <formula>0</formula>
    </cfRule>
  </conditionalFormatting>
  <conditionalFormatting sqref="AS147">
    <cfRule type="cellIs" dxfId="97" priority="178" operator="equal">
      <formula>0</formula>
    </cfRule>
  </conditionalFormatting>
  <conditionalFormatting sqref="AS158">
    <cfRule type="cellIs" dxfId="96" priority="180" operator="equal">
      <formula>0</formula>
    </cfRule>
  </conditionalFormatting>
  <conditionalFormatting sqref="AS169">
    <cfRule type="cellIs" dxfId="95" priority="179" operator="equal">
      <formula>0</formula>
    </cfRule>
  </conditionalFormatting>
  <conditionalFormatting sqref="AS180">
    <cfRule type="cellIs" dxfId="94" priority="175" operator="equal">
      <formula>0</formula>
    </cfRule>
  </conditionalFormatting>
  <conditionalFormatting sqref="AS191">
    <cfRule type="cellIs" dxfId="93" priority="174" operator="equal">
      <formula>0</formula>
    </cfRule>
  </conditionalFormatting>
  <conditionalFormatting sqref="AS202">
    <cfRule type="cellIs" dxfId="92" priority="173" operator="equal">
      <formula>0</formula>
    </cfRule>
  </conditionalFormatting>
  <conditionalFormatting sqref="AS213">
    <cfRule type="cellIs" dxfId="91" priority="172" operator="equal">
      <formula>0</formula>
    </cfRule>
  </conditionalFormatting>
  <conditionalFormatting sqref="AS224">
    <cfRule type="cellIs" dxfId="90" priority="171" operator="equal">
      <formula>0</formula>
    </cfRule>
  </conditionalFormatting>
  <conditionalFormatting sqref="AS235">
    <cfRule type="cellIs" dxfId="89" priority="170" operator="equal">
      <formula>0</formula>
    </cfRule>
  </conditionalFormatting>
  <conditionalFormatting sqref="AS246">
    <cfRule type="cellIs" dxfId="88" priority="169" operator="equal">
      <formula>0</formula>
    </cfRule>
  </conditionalFormatting>
  <conditionalFormatting sqref="AS257">
    <cfRule type="cellIs" dxfId="87" priority="168" operator="equal">
      <formula>0</formula>
    </cfRule>
  </conditionalFormatting>
  <conditionalFormatting sqref="AS268">
    <cfRule type="cellIs" dxfId="86" priority="167" operator="equal">
      <formula>0</formula>
    </cfRule>
  </conditionalFormatting>
  <conditionalFormatting sqref="AS279">
    <cfRule type="cellIs" dxfId="85" priority="166" operator="equal">
      <formula>0</formula>
    </cfRule>
  </conditionalFormatting>
  <conditionalFormatting sqref="AS290">
    <cfRule type="cellIs" dxfId="84" priority="165" operator="equal">
      <formula>0</formula>
    </cfRule>
  </conditionalFormatting>
  <conditionalFormatting sqref="AS301">
    <cfRule type="cellIs" dxfId="83" priority="164" operator="equal">
      <formula>0</formula>
    </cfRule>
  </conditionalFormatting>
  <conditionalFormatting sqref="AS312">
    <cfRule type="cellIs" dxfId="82" priority="163" operator="equal">
      <formula>0</formula>
    </cfRule>
  </conditionalFormatting>
  <conditionalFormatting sqref="AS323">
    <cfRule type="cellIs" dxfId="81" priority="162" operator="equal">
      <formula>0</formula>
    </cfRule>
  </conditionalFormatting>
  <conditionalFormatting sqref="AS334">
    <cfRule type="cellIs" dxfId="80" priority="161" operator="equal">
      <formula>0</formula>
    </cfRule>
  </conditionalFormatting>
  <conditionalFormatting sqref="AS345">
    <cfRule type="cellIs" dxfId="79" priority="160" operator="equal">
      <formula>0</formula>
    </cfRule>
  </conditionalFormatting>
  <conditionalFormatting sqref="AS356">
    <cfRule type="cellIs" dxfId="78" priority="118" operator="equal">
      <formula>0</formula>
    </cfRule>
  </conditionalFormatting>
  <conditionalFormatting sqref="AS367">
    <cfRule type="cellIs" dxfId="77" priority="74" operator="equal">
      <formula>0</formula>
    </cfRule>
  </conditionalFormatting>
  <conditionalFormatting sqref="AS378">
    <cfRule type="cellIs" dxfId="76" priority="28" operator="equal">
      <formula>0</formula>
    </cfRule>
  </conditionalFormatting>
  <conditionalFormatting sqref="AS389">
    <cfRule type="cellIs" dxfId="75" priority="4" operator="equal">
      <formula>0</formula>
    </cfRule>
  </conditionalFormatting>
  <conditionalFormatting sqref="AU125">
    <cfRule type="cellIs" dxfId="74" priority="155" operator="equal">
      <formula>0</formula>
    </cfRule>
  </conditionalFormatting>
  <conditionalFormatting sqref="AU136">
    <cfRule type="cellIs" dxfId="73" priority="156" operator="equal">
      <formula>0</formula>
    </cfRule>
  </conditionalFormatting>
  <conditionalFormatting sqref="AU147">
    <cfRule type="cellIs" dxfId="72" priority="157" operator="equal">
      <formula>0</formula>
    </cfRule>
  </conditionalFormatting>
  <conditionalFormatting sqref="AU158">
    <cfRule type="cellIs" dxfId="71" priority="159" operator="equal">
      <formula>0</formula>
    </cfRule>
  </conditionalFormatting>
  <conditionalFormatting sqref="AU169">
    <cfRule type="cellIs" dxfId="70" priority="158" operator="equal">
      <formula>0</formula>
    </cfRule>
  </conditionalFormatting>
  <conditionalFormatting sqref="AU180">
    <cfRule type="cellIs" dxfId="69" priority="154" operator="equal">
      <formula>0</formula>
    </cfRule>
  </conditionalFormatting>
  <conditionalFormatting sqref="AU191">
    <cfRule type="cellIs" dxfId="68" priority="153" operator="equal">
      <formula>0</formula>
    </cfRule>
  </conditionalFormatting>
  <conditionalFormatting sqref="AU202">
    <cfRule type="cellIs" dxfId="67" priority="152" operator="equal">
      <formula>0</formula>
    </cfRule>
  </conditionalFormatting>
  <conditionalFormatting sqref="AU213">
    <cfRule type="cellIs" dxfId="66" priority="151" operator="equal">
      <formula>0</formula>
    </cfRule>
  </conditionalFormatting>
  <conditionalFormatting sqref="AU224">
    <cfRule type="cellIs" dxfId="65" priority="150" operator="equal">
      <formula>0</formula>
    </cfRule>
  </conditionalFormatting>
  <conditionalFormatting sqref="AU235">
    <cfRule type="cellIs" dxfId="64" priority="149" operator="equal">
      <formula>0</formula>
    </cfRule>
  </conditionalFormatting>
  <conditionalFormatting sqref="AU246">
    <cfRule type="cellIs" dxfId="63" priority="148" operator="equal">
      <formula>0</formula>
    </cfRule>
  </conditionalFormatting>
  <conditionalFormatting sqref="AU257">
    <cfRule type="cellIs" dxfId="62" priority="147" operator="equal">
      <formula>0</formula>
    </cfRule>
  </conditionalFormatting>
  <conditionalFormatting sqref="AU268">
    <cfRule type="cellIs" dxfId="61" priority="146" operator="equal">
      <formula>0</formula>
    </cfRule>
  </conditionalFormatting>
  <conditionalFormatting sqref="AU279">
    <cfRule type="cellIs" dxfId="60" priority="145" operator="equal">
      <formula>0</formula>
    </cfRule>
  </conditionalFormatting>
  <conditionalFormatting sqref="AU290">
    <cfRule type="cellIs" dxfId="59" priority="144" operator="equal">
      <formula>0</formula>
    </cfRule>
  </conditionalFormatting>
  <conditionalFormatting sqref="AU301">
    <cfRule type="cellIs" dxfId="58" priority="143" operator="equal">
      <formula>0</formula>
    </cfRule>
  </conditionalFormatting>
  <conditionalFormatting sqref="AU312">
    <cfRule type="cellIs" dxfId="57" priority="142" operator="equal">
      <formula>0</formula>
    </cfRule>
  </conditionalFormatting>
  <conditionalFormatting sqref="AU323">
    <cfRule type="cellIs" dxfId="56" priority="141" operator="equal">
      <formula>0</formula>
    </cfRule>
  </conditionalFormatting>
  <conditionalFormatting sqref="AU334">
    <cfRule type="cellIs" dxfId="55" priority="140" operator="equal">
      <formula>0</formula>
    </cfRule>
  </conditionalFormatting>
  <conditionalFormatting sqref="AU345">
    <cfRule type="cellIs" dxfId="54" priority="139" operator="equal">
      <formula>0</formula>
    </cfRule>
  </conditionalFormatting>
  <conditionalFormatting sqref="AU356">
    <cfRule type="cellIs" dxfId="53" priority="117" operator="equal">
      <formula>0</formula>
    </cfRule>
  </conditionalFormatting>
  <conditionalFormatting sqref="AU367">
    <cfRule type="cellIs" dxfId="52" priority="73" operator="equal">
      <formula>0</formula>
    </cfRule>
  </conditionalFormatting>
  <conditionalFormatting sqref="AU378">
    <cfRule type="cellIs" dxfId="51" priority="27" operator="equal">
      <formula>0</formula>
    </cfRule>
  </conditionalFormatting>
  <conditionalFormatting sqref="AU389">
    <cfRule type="cellIs" dxfId="50" priority="3" operator="equal">
      <formula>0</formula>
    </cfRule>
  </conditionalFormatting>
  <conditionalFormatting sqref="AW125">
    <cfRule type="cellIs" dxfId="49" priority="112" operator="equal">
      <formula>0</formula>
    </cfRule>
  </conditionalFormatting>
  <conditionalFormatting sqref="AW136">
    <cfRule type="cellIs" dxfId="48" priority="113" operator="equal">
      <formula>0</formula>
    </cfRule>
  </conditionalFormatting>
  <conditionalFormatting sqref="AW147">
    <cfRule type="cellIs" dxfId="47" priority="114" operator="equal">
      <formula>0</formula>
    </cfRule>
  </conditionalFormatting>
  <conditionalFormatting sqref="AW158">
    <cfRule type="cellIs" dxfId="46" priority="116" operator="equal">
      <formula>0</formula>
    </cfRule>
  </conditionalFormatting>
  <conditionalFormatting sqref="AW169">
    <cfRule type="cellIs" dxfId="45" priority="115" operator="equal">
      <formula>0</formula>
    </cfRule>
  </conditionalFormatting>
  <conditionalFormatting sqref="AW180">
    <cfRule type="cellIs" dxfId="44" priority="111" operator="equal">
      <formula>0</formula>
    </cfRule>
  </conditionalFormatting>
  <conditionalFormatting sqref="AW191">
    <cfRule type="cellIs" dxfId="43" priority="110" operator="equal">
      <formula>0</formula>
    </cfRule>
  </conditionalFormatting>
  <conditionalFormatting sqref="AW202">
    <cfRule type="cellIs" dxfId="42" priority="109" operator="equal">
      <formula>0</formula>
    </cfRule>
  </conditionalFormatting>
  <conditionalFormatting sqref="AW213">
    <cfRule type="cellIs" dxfId="41" priority="108" operator="equal">
      <formula>0</formula>
    </cfRule>
  </conditionalFormatting>
  <conditionalFormatting sqref="AW224">
    <cfRule type="cellIs" dxfId="40" priority="107" operator="equal">
      <formula>0</formula>
    </cfRule>
  </conditionalFormatting>
  <conditionalFormatting sqref="AW235">
    <cfRule type="cellIs" dxfId="39" priority="106" operator="equal">
      <formula>0</formula>
    </cfRule>
  </conditionalFormatting>
  <conditionalFormatting sqref="AW246">
    <cfRule type="cellIs" dxfId="38" priority="105" operator="equal">
      <formula>0</formula>
    </cfRule>
  </conditionalFormatting>
  <conditionalFormatting sqref="AW257">
    <cfRule type="cellIs" dxfId="37" priority="104" operator="equal">
      <formula>0</formula>
    </cfRule>
  </conditionalFormatting>
  <conditionalFormatting sqref="AW268">
    <cfRule type="cellIs" dxfId="36" priority="103" operator="equal">
      <formula>0</formula>
    </cfRule>
  </conditionalFormatting>
  <conditionalFormatting sqref="AW279">
    <cfRule type="cellIs" dxfId="35" priority="102" operator="equal">
      <formula>0</formula>
    </cfRule>
  </conditionalFormatting>
  <conditionalFormatting sqref="AW290">
    <cfRule type="cellIs" dxfId="34" priority="101" operator="equal">
      <formula>0</formula>
    </cfRule>
  </conditionalFormatting>
  <conditionalFormatting sqref="AW301">
    <cfRule type="cellIs" dxfId="33" priority="100" operator="equal">
      <formula>0</formula>
    </cfRule>
  </conditionalFormatting>
  <conditionalFormatting sqref="AW312">
    <cfRule type="cellIs" dxfId="32" priority="99" operator="equal">
      <formula>0</formula>
    </cfRule>
  </conditionalFormatting>
  <conditionalFormatting sqref="AW323">
    <cfRule type="cellIs" dxfId="31" priority="98" operator="equal">
      <formula>0</formula>
    </cfRule>
  </conditionalFormatting>
  <conditionalFormatting sqref="AW334">
    <cfRule type="cellIs" dxfId="30" priority="97" operator="equal">
      <formula>0</formula>
    </cfRule>
  </conditionalFormatting>
  <conditionalFormatting sqref="AW345">
    <cfRule type="cellIs" dxfId="29" priority="96" operator="equal">
      <formula>0</formula>
    </cfRule>
  </conditionalFormatting>
  <conditionalFormatting sqref="AW356">
    <cfRule type="cellIs" dxfId="28" priority="95" operator="equal">
      <formula>0</formula>
    </cfRule>
  </conditionalFormatting>
  <conditionalFormatting sqref="AW367">
    <cfRule type="cellIs" dxfId="27" priority="72" operator="equal">
      <formula>0</formula>
    </cfRule>
  </conditionalFormatting>
  <conditionalFormatting sqref="AW378">
    <cfRule type="cellIs" dxfId="26" priority="26" operator="equal">
      <formula>0</formula>
    </cfRule>
  </conditionalFormatting>
  <conditionalFormatting sqref="AW389">
    <cfRule type="cellIs" dxfId="25" priority="2" operator="equal">
      <formula>0</formula>
    </cfRule>
  </conditionalFormatting>
  <conditionalFormatting sqref="AY125 BA125">
    <cfRule type="cellIs" dxfId="24" priority="67" operator="equal">
      <formula>0</formula>
    </cfRule>
  </conditionalFormatting>
  <conditionalFormatting sqref="AY136 BA136">
    <cfRule type="cellIs" dxfId="23" priority="68" operator="equal">
      <formula>0</formula>
    </cfRule>
  </conditionalFormatting>
  <conditionalFormatting sqref="AY147 BA147">
    <cfRule type="cellIs" dxfId="22" priority="69" operator="equal">
      <formula>0</formula>
    </cfRule>
  </conditionalFormatting>
  <conditionalFormatting sqref="AY158 BA158">
    <cfRule type="cellIs" dxfId="21" priority="71" operator="equal">
      <formula>0</formula>
    </cfRule>
  </conditionalFormatting>
  <conditionalFormatting sqref="AY169 BA169">
    <cfRule type="cellIs" dxfId="20" priority="70" operator="equal">
      <formula>0</formula>
    </cfRule>
  </conditionalFormatting>
  <conditionalFormatting sqref="AY180 BA180">
    <cfRule type="cellIs" dxfId="19" priority="66" operator="equal">
      <formula>0</formula>
    </cfRule>
  </conditionalFormatting>
  <conditionalFormatting sqref="AY191 BA191">
    <cfRule type="cellIs" dxfId="18" priority="65" operator="equal">
      <formula>0</formula>
    </cfRule>
  </conditionalFormatting>
  <conditionalFormatting sqref="AY202 BA202">
    <cfRule type="cellIs" dxfId="17" priority="64" operator="equal">
      <formula>0</formula>
    </cfRule>
  </conditionalFormatting>
  <conditionalFormatting sqref="AY213 BA213">
    <cfRule type="cellIs" dxfId="16" priority="63" operator="equal">
      <formula>0</formula>
    </cfRule>
  </conditionalFormatting>
  <conditionalFormatting sqref="AY224 BA224">
    <cfRule type="cellIs" dxfId="15" priority="62" operator="equal">
      <formula>0</formula>
    </cfRule>
  </conditionalFormatting>
  <conditionalFormatting sqref="AY235 BA235">
    <cfRule type="cellIs" dxfId="14" priority="61" operator="equal">
      <formula>0</formula>
    </cfRule>
  </conditionalFormatting>
  <conditionalFormatting sqref="AY246 BA246">
    <cfRule type="cellIs" dxfId="13" priority="60" operator="equal">
      <formula>0</formula>
    </cfRule>
  </conditionalFormatting>
  <conditionalFormatting sqref="AY257 BA257">
    <cfRule type="cellIs" dxfId="12" priority="59" operator="equal">
      <formula>0</formula>
    </cfRule>
  </conditionalFormatting>
  <conditionalFormatting sqref="AY268 BA268">
    <cfRule type="cellIs" dxfId="11" priority="58" operator="equal">
      <formula>0</formula>
    </cfRule>
  </conditionalFormatting>
  <conditionalFormatting sqref="AY279 BA279">
    <cfRule type="cellIs" dxfId="10" priority="57" operator="equal">
      <formula>0</formula>
    </cfRule>
  </conditionalFormatting>
  <conditionalFormatting sqref="AY290 BA290">
    <cfRule type="cellIs" dxfId="9" priority="56" operator="equal">
      <formula>0</formula>
    </cfRule>
  </conditionalFormatting>
  <conditionalFormatting sqref="AY301 BA301">
    <cfRule type="cellIs" dxfId="8" priority="55" operator="equal">
      <formula>0</formula>
    </cfRule>
  </conditionalFormatting>
  <conditionalFormatting sqref="AY312 BA312">
    <cfRule type="cellIs" dxfId="7" priority="54" operator="equal">
      <formula>0</formula>
    </cfRule>
  </conditionalFormatting>
  <conditionalFormatting sqref="AY323 BA323">
    <cfRule type="cellIs" dxfId="6" priority="53" operator="equal">
      <formula>0</formula>
    </cfRule>
  </conditionalFormatting>
  <conditionalFormatting sqref="AY334 BA334">
    <cfRule type="cellIs" dxfId="5" priority="52" operator="equal">
      <formula>0</formula>
    </cfRule>
  </conditionalFormatting>
  <conditionalFormatting sqref="AY345 BA345">
    <cfRule type="cellIs" dxfId="4" priority="51" operator="equal">
      <formula>0</formula>
    </cfRule>
  </conditionalFormatting>
  <conditionalFormatting sqref="AY356 BA356">
    <cfRule type="cellIs" dxfId="3" priority="50" operator="equal">
      <formula>0</formula>
    </cfRule>
  </conditionalFormatting>
  <conditionalFormatting sqref="AY367 BA367">
    <cfRule type="cellIs" dxfId="2" priority="49" operator="equal">
      <formula>0</formula>
    </cfRule>
  </conditionalFormatting>
  <conditionalFormatting sqref="AY378 BA378">
    <cfRule type="cellIs" dxfId="1" priority="25" operator="equal">
      <formula>0</formula>
    </cfRule>
  </conditionalFormatting>
  <conditionalFormatting sqref="AY389 BA389">
    <cfRule type="cellIs" dxfId="0" priority="1" operator="equal">
      <formula>0</formula>
    </cfRule>
  </conditionalFormatting>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613EA-4CE5-4345-9990-52BFB653CED3}">
  <dimension ref="A1:O2160"/>
  <sheetViews>
    <sheetView topLeftCell="A1404" workbookViewId="0">
      <selection activeCell="A2" sqref="A2:I2"/>
    </sheetView>
  </sheetViews>
  <sheetFormatPr defaultColWidth="25.7265625" defaultRowHeight="13" x14ac:dyDescent="0.3"/>
  <cols>
    <col min="1" max="1" width="26.7265625" style="137" bestFit="1" customWidth="1"/>
    <col min="2" max="2" width="27.1796875" style="137" bestFit="1" customWidth="1"/>
    <col min="3" max="3" width="8.453125" style="137" bestFit="1" customWidth="1"/>
    <col min="4" max="4" width="19.81640625" style="137" bestFit="1" customWidth="1"/>
    <col min="5" max="5" width="25.26953125" style="137" bestFit="1" customWidth="1"/>
    <col min="6" max="6" width="17.54296875" style="137" bestFit="1" customWidth="1"/>
    <col min="7" max="7" width="7.453125" style="137" bestFit="1" customWidth="1"/>
    <col min="8" max="8" width="15.1796875" style="137" bestFit="1" customWidth="1"/>
    <col min="9" max="9" width="6" style="137" bestFit="1" customWidth="1"/>
    <col min="10" max="10" width="19.1796875" style="137" bestFit="1" customWidth="1"/>
    <col min="11" max="11" width="16.81640625" style="137" bestFit="1" customWidth="1"/>
    <col min="12" max="12" width="16.7265625" style="137" bestFit="1" customWidth="1"/>
    <col min="13" max="13" width="19" style="137" bestFit="1" customWidth="1"/>
    <col min="14" max="14" width="16.54296875" style="137" bestFit="1" customWidth="1"/>
    <col min="15" max="15" width="15.1796875" style="137" bestFit="1" customWidth="1"/>
    <col min="16" max="16384" width="25.7265625" style="137"/>
  </cols>
  <sheetData>
    <row r="1" spans="1:15" x14ac:dyDescent="0.3">
      <c r="A1" s="338" t="s">
        <v>2453</v>
      </c>
      <c r="B1" s="338"/>
      <c r="C1" s="338"/>
      <c r="D1" s="338"/>
      <c r="E1" s="338"/>
      <c r="F1" s="338"/>
      <c r="G1" s="338"/>
      <c r="H1" s="338"/>
      <c r="I1" s="338"/>
      <c r="J1" s="136"/>
      <c r="K1" s="136"/>
      <c r="L1" s="136"/>
      <c r="M1" s="136"/>
      <c r="N1" s="136"/>
      <c r="O1" s="136"/>
    </row>
    <row r="2" spans="1:15" x14ac:dyDescent="0.3">
      <c r="A2" s="338" t="s">
        <v>2454</v>
      </c>
      <c r="B2" s="338"/>
      <c r="C2" s="338"/>
      <c r="D2" s="338"/>
      <c r="E2" s="338"/>
      <c r="F2" s="338"/>
      <c r="G2" s="338"/>
      <c r="H2" s="338"/>
      <c r="I2" s="338"/>
      <c r="J2" s="136"/>
      <c r="K2" s="136"/>
      <c r="L2" s="136"/>
      <c r="M2" s="136"/>
      <c r="N2" s="136"/>
      <c r="O2" s="136"/>
    </row>
    <row r="3" spans="1:15" x14ac:dyDescent="0.3">
      <c r="A3" s="138"/>
      <c r="B3" s="139"/>
      <c r="C3" s="139"/>
      <c r="D3" s="139"/>
      <c r="E3" s="140"/>
      <c r="F3" s="139"/>
      <c r="G3" s="139"/>
      <c r="H3" s="139"/>
      <c r="I3" s="139"/>
      <c r="J3" s="136"/>
      <c r="K3" s="136"/>
      <c r="L3" s="136"/>
      <c r="M3" s="136"/>
      <c r="N3" s="136"/>
      <c r="O3" s="136"/>
    </row>
    <row r="4" spans="1:15" x14ac:dyDescent="0.3">
      <c r="A4" s="136"/>
      <c r="B4" s="136"/>
      <c r="C4" s="136"/>
      <c r="D4" s="136"/>
      <c r="E4" s="141"/>
      <c r="F4" s="136"/>
      <c r="G4" s="136"/>
      <c r="H4" s="136"/>
      <c r="I4" s="136"/>
      <c r="J4" s="136"/>
      <c r="K4" s="142"/>
      <c r="L4" s="142"/>
      <c r="M4" s="142"/>
      <c r="N4" s="142"/>
      <c r="O4" s="136"/>
    </row>
    <row r="5" spans="1:15" ht="13.5" thickBot="1" x14ac:dyDescent="0.35">
      <c r="A5" s="143" t="s">
        <v>2455</v>
      </c>
      <c r="B5" s="143" t="s">
        <v>2456</v>
      </c>
      <c r="C5" s="143" t="s">
        <v>2457</v>
      </c>
      <c r="D5" s="143" t="s">
        <v>2458</v>
      </c>
      <c r="E5" s="144" t="s">
        <v>2459</v>
      </c>
      <c r="F5" s="143" t="s">
        <v>2460</v>
      </c>
      <c r="G5" s="143" t="s">
        <v>2461</v>
      </c>
      <c r="H5" s="143" t="s">
        <v>1799</v>
      </c>
      <c r="I5" s="143" t="s">
        <v>2462</v>
      </c>
      <c r="J5" s="143" t="s">
        <v>2463</v>
      </c>
      <c r="K5" s="145" t="s">
        <v>2464</v>
      </c>
      <c r="L5" s="145" t="s">
        <v>2465</v>
      </c>
      <c r="M5" s="145" t="s">
        <v>2466</v>
      </c>
      <c r="N5" s="145" t="s">
        <v>2467</v>
      </c>
      <c r="O5" s="145" t="s">
        <v>2468</v>
      </c>
    </row>
    <row r="6" spans="1:15" x14ac:dyDescent="0.3">
      <c r="A6" s="139" t="s">
        <v>2469</v>
      </c>
      <c r="B6" s="139" t="s">
        <v>2470</v>
      </c>
      <c r="C6" s="139" t="s">
        <v>2471</v>
      </c>
      <c r="D6" s="139" t="s">
        <v>2399</v>
      </c>
      <c r="E6" s="141">
        <v>7500005</v>
      </c>
      <c r="F6" s="146" t="s">
        <v>2472</v>
      </c>
      <c r="G6" s="140">
        <v>2</v>
      </c>
      <c r="H6" s="146" t="s">
        <v>1802</v>
      </c>
      <c r="I6" s="146" t="s">
        <v>2473</v>
      </c>
      <c r="J6" s="139" t="s">
        <v>2474</v>
      </c>
      <c r="K6" s="138">
        <v>552061.54</v>
      </c>
      <c r="L6" s="147">
        <v>276030.77</v>
      </c>
      <c r="M6" s="147">
        <v>188568.89</v>
      </c>
      <c r="N6" s="148">
        <v>87461.88</v>
      </c>
      <c r="O6" s="136" t="s">
        <v>1802</v>
      </c>
    </row>
    <row r="7" spans="1:15" x14ac:dyDescent="0.3">
      <c r="A7" s="139" t="s">
        <v>2469</v>
      </c>
      <c r="B7" s="139" t="s">
        <v>2470</v>
      </c>
      <c r="C7" s="139" t="s">
        <v>2471</v>
      </c>
      <c r="D7" s="139" t="s">
        <v>2399</v>
      </c>
      <c r="E7" s="141">
        <v>7500006</v>
      </c>
      <c r="F7" s="146" t="s">
        <v>2475</v>
      </c>
      <c r="G7" s="140">
        <v>2</v>
      </c>
      <c r="H7" s="146" t="s">
        <v>1802</v>
      </c>
      <c r="I7" s="146" t="s">
        <v>2473</v>
      </c>
      <c r="J7" s="139" t="s">
        <v>2474</v>
      </c>
      <c r="K7" s="138">
        <v>469268.68</v>
      </c>
      <c r="L7" s="147">
        <v>234634.34</v>
      </c>
      <c r="M7" s="147">
        <v>160289.15</v>
      </c>
      <c r="N7" s="148">
        <v>74345.19</v>
      </c>
      <c r="O7" s="136" t="s">
        <v>1802</v>
      </c>
    </row>
    <row r="8" spans="1:15" x14ac:dyDescent="0.3">
      <c r="A8" s="139" t="s">
        <v>2469</v>
      </c>
      <c r="B8" s="139" t="s">
        <v>2470</v>
      </c>
      <c r="C8" s="139" t="s">
        <v>2476</v>
      </c>
      <c r="D8" s="139" t="s">
        <v>2399</v>
      </c>
      <c r="E8" s="141">
        <v>7000350</v>
      </c>
      <c r="F8" s="146" t="s">
        <v>2477</v>
      </c>
      <c r="G8" s="140">
        <v>9</v>
      </c>
      <c r="H8" s="146" t="s">
        <v>1801</v>
      </c>
      <c r="I8" s="146" t="s">
        <v>2478</v>
      </c>
      <c r="J8" s="139" t="s">
        <v>2474</v>
      </c>
      <c r="K8" s="138">
        <v>2850363.2</v>
      </c>
      <c r="L8" s="147">
        <v>1425181.6</v>
      </c>
      <c r="M8" s="147">
        <v>932754.34</v>
      </c>
      <c r="N8" s="148">
        <v>492427.26000000013</v>
      </c>
      <c r="O8" s="136" t="s">
        <v>1801</v>
      </c>
    </row>
    <row r="9" spans="1:15" x14ac:dyDescent="0.3">
      <c r="A9" s="139" t="s">
        <v>2469</v>
      </c>
      <c r="B9" s="139" t="s">
        <v>2470</v>
      </c>
      <c r="C9" s="139" t="s">
        <v>2476</v>
      </c>
      <c r="D9" s="139" t="s">
        <v>2399</v>
      </c>
      <c r="E9" s="141">
        <v>7501344</v>
      </c>
      <c r="F9" s="146" t="s">
        <v>2479</v>
      </c>
      <c r="G9" s="140">
        <v>9</v>
      </c>
      <c r="H9" s="146" t="s">
        <v>1801</v>
      </c>
      <c r="I9" s="146" t="s">
        <v>2473</v>
      </c>
      <c r="J9" s="139" t="s">
        <v>2474</v>
      </c>
      <c r="K9" s="138">
        <v>25657.919999999998</v>
      </c>
      <c r="L9" s="147">
        <v>12828.96</v>
      </c>
      <c r="M9" s="147">
        <v>8396.31</v>
      </c>
      <c r="N9" s="148">
        <v>4432.6499999999996</v>
      </c>
      <c r="O9" s="136" t="s">
        <v>1801</v>
      </c>
    </row>
    <row r="10" spans="1:15" x14ac:dyDescent="0.3">
      <c r="A10" s="139" t="s">
        <v>2469</v>
      </c>
      <c r="B10" s="139" t="s">
        <v>2470</v>
      </c>
      <c r="C10" s="139" t="s">
        <v>2476</v>
      </c>
      <c r="D10" s="139" t="s">
        <v>2399</v>
      </c>
      <c r="E10" s="141">
        <v>7501760</v>
      </c>
      <c r="F10" s="146" t="s">
        <v>2480</v>
      </c>
      <c r="G10" s="140">
        <v>1</v>
      </c>
      <c r="H10" s="146" t="s">
        <v>1803</v>
      </c>
      <c r="I10" s="146" t="s">
        <v>2478</v>
      </c>
      <c r="J10" s="139" t="s">
        <v>2474</v>
      </c>
      <c r="K10" s="138">
        <v>1143200.04</v>
      </c>
      <c r="L10" s="147">
        <v>571600.02</v>
      </c>
      <c r="M10" s="147">
        <v>374101.38</v>
      </c>
      <c r="N10" s="148">
        <v>197498.64</v>
      </c>
      <c r="O10" s="136" t="s">
        <v>1803</v>
      </c>
    </row>
    <row r="11" spans="1:15" x14ac:dyDescent="0.3">
      <c r="A11" s="139" t="s">
        <v>2469</v>
      </c>
      <c r="B11" s="139" t="s">
        <v>2470</v>
      </c>
      <c r="C11" s="139" t="s">
        <v>2476</v>
      </c>
      <c r="D11" s="139" t="s">
        <v>2399</v>
      </c>
      <c r="E11" s="141">
        <v>40109944</v>
      </c>
      <c r="F11" s="146" t="s">
        <v>2481</v>
      </c>
      <c r="G11" s="140">
        <v>1</v>
      </c>
      <c r="H11" s="146" t="s">
        <v>1803</v>
      </c>
      <c r="I11" s="146" t="s">
        <v>2473</v>
      </c>
      <c r="J11" s="139" t="s">
        <v>2474</v>
      </c>
      <c r="K11" s="138">
        <v>66312.86</v>
      </c>
      <c r="L11" s="147">
        <v>33156.43</v>
      </c>
      <c r="M11" s="147">
        <v>21700.25</v>
      </c>
      <c r="N11" s="148">
        <v>11456.18</v>
      </c>
      <c r="O11" s="136" t="s">
        <v>1803</v>
      </c>
    </row>
    <row r="12" spans="1:15" x14ac:dyDescent="0.3">
      <c r="A12" s="139" t="s">
        <v>2469</v>
      </c>
      <c r="B12" s="139" t="s">
        <v>2470</v>
      </c>
      <c r="C12" s="139" t="s">
        <v>2476</v>
      </c>
      <c r="D12" s="139" t="s">
        <v>2399</v>
      </c>
      <c r="E12" s="141">
        <v>40122054</v>
      </c>
      <c r="F12" s="146" t="s">
        <v>2482</v>
      </c>
      <c r="G12" s="140">
        <v>1</v>
      </c>
      <c r="H12" s="146" t="s">
        <v>1803</v>
      </c>
      <c r="I12" s="146" t="s">
        <v>2478</v>
      </c>
      <c r="J12" s="139" t="s">
        <v>2474</v>
      </c>
      <c r="K12" s="138">
        <v>35260.410000000003</v>
      </c>
      <c r="L12" s="147">
        <v>17630.205000000002</v>
      </c>
      <c r="M12" s="147">
        <v>11538.63</v>
      </c>
      <c r="N12" s="148">
        <v>6091.5750000000025</v>
      </c>
      <c r="O12" s="136" t="s">
        <v>1803</v>
      </c>
    </row>
    <row r="13" spans="1:15" x14ac:dyDescent="0.3">
      <c r="A13" s="139" t="s">
        <v>2469</v>
      </c>
      <c r="B13" s="139" t="s">
        <v>2470</v>
      </c>
      <c r="C13" s="139" t="s">
        <v>2483</v>
      </c>
      <c r="D13" s="139" t="s">
        <v>2399</v>
      </c>
      <c r="E13" s="141">
        <v>40157563</v>
      </c>
      <c r="F13" s="146" t="s">
        <v>2484</v>
      </c>
      <c r="G13" s="140">
        <v>10</v>
      </c>
      <c r="H13" s="146" t="s">
        <v>1804</v>
      </c>
      <c r="I13" s="146" t="s">
        <v>2485</v>
      </c>
      <c r="J13" s="139" t="s">
        <v>2474</v>
      </c>
      <c r="K13" s="138">
        <v>10980.93</v>
      </c>
      <c r="L13" s="147">
        <v>5490.4650000000001</v>
      </c>
      <c r="M13" s="147">
        <v>3364.97</v>
      </c>
      <c r="N13" s="148">
        <v>2125.4950000000003</v>
      </c>
      <c r="O13" s="136" t="s">
        <v>1804</v>
      </c>
    </row>
    <row r="14" spans="1:15" x14ac:dyDescent="0.3">
      <c r="A14" s="139" t="s">
        <v>2469</v>
      </c>
      <c r="B14" s="139" t="s">
        <v>2470</v>
      </c>
      <c r="C14" s="139" t="s">
        <v>2483</v>
      </c>
      <c r="D14" s="139" t="s">
        <v>2399</v>
      </c>
      <c r="E14" s="141">
        <v>40162018</v>
      </c>
      <c r="F14" s="146" t="s">
        <v>2486</v>
      </c>
      <c r="G14" s="140">
        <v>1</v>
      </c>
      <c r="H14" s="146" t="s">
        <v>1803</v>
      </c>
      <c r="I14" s="146" t="s">
        <v>2478</v>
      </c>
      <c r="J14" s="139" t="s">
        <v>2474</v>
      </c>
      <c r="K14" s="138">
        <v>445095.4</v>
      </c>
      <c r="L14" s="147">
        <v>222547.7</v>
      </c>
      <c r="M14" s="147">
        <v>136393.78</v>
      </c>
      <c r="N14" s="148">
        <v>86153.920000000013</v>
      </c>
      <c r="O14" s="136" t="s">
        <v>1803</v>
      </c>
    </row>
    <row r="15" spans="1:15" x14ac:dyDescent="0.3">
      <c r="A15" s="139" t="s">
        <v>2469</v>
      </c>
      <c r="B15" s="139" t="s">
        <v>2470</v>
      </c>
      <c r="C15" s="139" t="s">
        <v>2483</v>
      </c>
      <c r="D15" s="139" t="s">
        <v>2399</v>
      </c>
      <c r="E15" s="141">
        <v>40200841</v>
      </c>
      <c r="F15" s="146" t="s">
        <v>2487</v>
      </c>
      <c r="G15" s="140">
        <v>1</v>
      </c>
      <c r="H15" s="146" t="s">
        <v>1805</v>
      </c>
      <c r="I15" s="146" t="s">
        <v>2485</v>
      </c>
      <c r="J15" s="139" t="s">
        <v>2474</v>
      </c>
      <c r="K15" s="138">
        <v>31097.19</v>
      </c>
      <c r="L15" s="147">
        <v>15548.594999999999</v>
      </c>
      <c r="M15" s="147">
        <v>9529.34</v>
      </c>
      <c r="N15" s="148">
        <v>6019.2549999999992</v>
      </c>
      <c r="O15" s="136" t="s">
        <v>1805</v>
      </c>
    </row>
    <row r="16" spans="1:15" x14ac:dyDescent="0.3">
      <c r="A16" s="139" t="s">
        <v>2469</v>
      </c>
      <c r="B16" s="139" t="s">
        <v>2470</v>
      </c>
      <c r="C16" s="139" t="s">
        <v>2483</v>
      </c>
      <c r="D16" s="139" t="s">
        <v>2399</v>
      </c>
      <c r="E16" s="141">
        <v>40212814</v>
      </c>
      <c r="F16" s="146" t="s">
        <v>2488</v>
      </c>
      <c r="G16" s="140">
        <v>2</v>
      </c>
      <c r="H16" s="146" t="s">
        <v>1806</v>
      </c>
      <c r="I16" s="146" t="s">
        <v>2473</v>
      </c>
      <c r="J16" s="139" t="s">
        <v>2474</v>
      </c>
      <c r="K16" s="138">
        <v>52522.54</v>
      </c>
      <c r="L16" s="147">
        <v>26261.27</v>
      </c>
      <c r="M16" s="147">
        <v>16094.86</v>
      </c>
      <c r="N16" s="148">
        <v>10166.41</v>
      </c>
      <c r="O16" s="136" t="s">
        <v>1806</v>
      </c>
    </row>
    <row r="17" spans="1:15" x14ac:dyDescent="0.3">
      <c r="A17" s="139" t="s">
        <v>2469</v>
      </c>
      <c r="B17" s="139" t="s">
        <v>2470</v>
      </c>
      <c r="C17" s="139" t="s">
        <v>2483</v>
      </c>
      <c r="D17" s="139" t="s">
        <v>2399</v>
      </c>
      <c r="E17" s="141">
        <v>40277069</v>
      </c>
      <c r="F17" s="146" t="s">
        <v>2489</v>
      </c>
      <c r="G17" s="140">
        <v>2</v>
      </c>
      <c r="H17" s="146" t="s">
        <v>1802</v>
      </c>
      <c r="I17" s="146" t="s">
        <v>2485</v>
      </c>
      <c r="J17" s="139" t="s">
        <v>2474</v>
      </c>
      <c r="K17" s="138">
        <v>64422.47</v>
      </c>
      <c r="L17" s="147">
        <v>32211.235000000001</v>
      </c>
      <c r="M17" s="147">
        <v>19741.439999999999</v>
      </c>
      <c r="N17" s="148">
        <v>12469.795000000002</v>
      </c>
      <c r="O17" s="136" t="s">
        <v>1802</v>
      </c>
    </row>
    <row r="18" spans="1:15" x14ac:dyDescent="0.3">
      <c r="A18" s="139" t="s">
        <v>2469</v>
      </c>
      <c r="B18" s="139" t="s">
        <v>2470</v>
      </c>
      <c r="C18" s="139" t="s">
        <v>2483</v>
      </c>
      <c r="D18" s="139" t="s">
        <v>2399</v>
      </c>
      <c r="E18" s="141">
        <v>40277069</v>
      </c>
      <c r="F18" s="146" t="s">
        <v>2489</v>
      </c>
      <c r="G18" s="140">
        <v>2</v>
      </c>
      <c r="H18" s="146" t="s">
        <v>1802</v>
      </c>
      <c r="I18" s="146" t="s">
        <v>2485</v>
      </c>
      <c r="J18" s="139" t="s">
        <v>2474</v>
      </c>
      <c r="K18" s="138">
        <v>15031.91</v>
      </c>
      <c r="L18" s="147">
        <v>7515.9549999999999</v>
      </c>
      <c r="M18" s="147">
        <v>4606.34</v>
      </c>
      <c r="N18" s="148">
        <v>2909.6149999999998</v>
      </c>
      <c r="O18" s="136" t="s">
        <v>1802</v>
      </c>
    </row>
    <row r="19" spans="1:15" x14ac:dyDescent="0.3">
      <c r="A19" s="139" t="s">
        <v>2469</v>
      </c>
      <c r="B19" s="139" t="s">
        <v>2470</v>
      </c>
      <c r="C19" s="139" t="s">
        <v>2490</v>
      </c>
      <c r="D19" s="139" t="s">
        <v>2399</v>
      </c>
      <c r="E19" s="141">
        <v>40282569</v>
      </c>
      <c r="F19" s="146" t="s">
        <v>2480</v>
      </c>
      <c r="G19" s="140">
        <v>1</v>
      </c>
      <c r="H19" s="146" t="s">
        <v>1803</v>
      </c>
      <c r="I19" s="146" t="s">
        <v>2478</v>
      </c>
      <c r="J19" s="139" t="s">
        <v>2474</v>
      </c>
      <c r="K19" s="138">
        <v>9227.74</v>
      </c>
      <c r="L19" s="147">
        <v>4613.87</v>
      </c>
      <c r="M19" s="147">
        <v>2719.35</v>
      </c>
      <c r="N19" s="148">
        <v>1894.52</v>
      </c>
      <c r="O19" s="136" t="s">
        <v>1803</v>
      </c>
    </row>
    <row r="20" spans="1:15" x14ac:dyDescent="0.3">
      <c r="A20" s="139" t="s">
        <v>2469</v>
      </c>
      <c r="B20" s="139" t="s">
        <v>2470</v>
      </c>
      <c r="C20" s="139" t="s">
        <v>2490</v>
      </c>
      <c r="D20" s="139" t="s">
        <v>2399</v>
      </c>
      <c r="E20" s="141">
        <v>40285626</v>
      </c>
      <c r="F20" s="146" t="s">
        <v>2484</v>
      </c>
      <c r="G20" s="140">
        <v>10</v>
      </c>
      <c r="H20" s="146" t="s">
        <v>1804</v>
      </c>
      <c r="I20" s="146" t="s">
        <v>2485</v>
      </c>
      <c r="J20" s="139" t="s">
        <v>2474</v>
      </c>
      <c r="K20" s="138">
        <v>38244.54</v>
      </c>
      <c r="L20" s="147">
        <v>19122.27</v>
      </c>
      <c r="M20" s="147">
        <v>11270.39</v>
      </c>
      <c r="N20" s="148">
        <v>7851.880000000001</v>
      </c>
      <c r="O20" s="136" t="s">
        <v>1804</v>
      </c>
    </row>
    <row r="21" spans="1:15" x14ac:dyDescent="0.3">
      <c r="A21" s="139" t="s">
        <v>2469</v>
      </c>
      <c r="B21" s="139" t="s">
        <v>2470</v>
      </c>
      <c r="C21" s="139" t="s">
        <v>2490</v>
      </c>
      <c r="D21" s="139" t="s">
        <v>2399</v>
      </c>
      <c r="E21" s="141">
        <v>40285762</v>
      </c>
      <c r="F21" s="146" t="s">
        <v>2488</v>
      </c>
      <c r="G21" s="140">
        <v>10</v>
      </c>
      <c r="H21" s="146" t="s">
        <v>1804</v>
      </c>
      <c r="I21" s="146" t="s">
        <v>2485</v>
      </c>
      <c r="J21" s="139" t="s">
        <v>2474</v>
      </c>
      <c r="K21" s="138">
        <v>27719.01</v>
      </c>
      <c r="L21" s="147">
        <v>13859.504999999999</v>
      </c>
      <c r="M21" s="147">
        <v>8168.59</v>
      </c>
      <c r="N21" s="148">
        <v>5690.9149999999991</v>
      </c>
      <c r="O21" s="136" t="s">
        <v>1804</v>
      </c>
    </row>
    <row r="22" spans="1:15" x14ac:dyDescent="0.3">
      <c r="A22" s="139" t="s">
        <v>2469</v>
      </c>
      <c r="B22" s="139" t="s">
        <v>2470</v>
      </c>
      <c r="C22" s="139" t="s">
        <v>2490</v>
      </c>
      <c r="D22" s="139" t="s">
        <v>2399</v>
      </c>
      <c r="E22" s="141">
        <v>40293199</v>
      </c>
      <c r="F22" s="146" t="s">
        <v>2491</v>
      </c>
      <c r="G22" s="140">
        <v>1</v>
      </c>
      <c r="H22" s="146" t="s">
        <v>1803</v>
      </c>
      <c r="I22" s="146" t="s">
        <v>2473</v>
      </c>
      <c r="J22" s="139" t="s">
        <v>2474</v>
      </c>
      <c r="K22" s="138">
        <v>2111.7199999999998</v>
      </c>
      <c r="L22" s="147">
        <v>1055.8599999999999</v>
      </c>
      <c r="M22" s="147">
        <v>622.30999999999995</v>
      </c>
      <c r="N22" s="148">
        <v>433.54999999999995</v>
      </c>
      <c r="O22" s="136" t="s">
        <v>1803</v>
      </c>
    </row>
    <row r="23" spans="1:15" x14ac:dyDescent="0.3">
      <c r="A23" s="139" t="s">
        <v>2469</v>
      </c>
      <c r="B23" s="139" t="s">
        <v>2470</v>
      </c>
      <c r="C23" s="139" t="s">
        <v>2490</v>
      </c>
      <c r="D23" s="139" t="s">
        <v>2399</v>
      </c>
      <c r="E23" s="141">
        <v>40293205</v>
      </c>
      <c r="F23" s="146" t="s">
        <v>2491</v>
      </c>
      <c r="G23" s="140">
        <v>1</v>
      </c>
      <c r="H23" s="146" t="s">
        <v>1803</v>
      </c>
      <c r="I23" s="146" t="s">
        <v>2473</v>
      </c>
      <c r="J23" s="139" t="s">
        <v>2474</v>
      </c>
      <c r="K23" s="138">
        <v>7851.57</v>
      </c>
      <c r="L23" s="147">
        <v>3925.7849999999999</v>
      </c>
      <c r="M23" s="147">
        <v>2313.8000000000002</v>
      </c>
      <c r="N23" s="148">
        <v>1611.9849999999997</v>
      </c>
      <c r="O23" s="136" t="s">
        <v>1803</v>
      </c>
    </row>
    <row r="24" spans="1:15" x14ac:dyDescent="0.3">
      <c r="A24" s="139" t="s">
        <v>2469</v>
      </c>
      <c r="B24" s="139" t="s">
        <v>2470</v>
      </c>
      <c r="C24" s="139" t="s">
        <v>2490</v>
      </c>
      <c r="D24" s="139" t="s">
        <v>2399</v>
      </c>
      <c r="E24" s="141">
        <v>40301938</v>
      </c>
      <c r="F24" s="146" t="s">
        <v>2492</v>
      </c>
      <c r="G24" s="140">
        <v>1</v>
      </c>
      <c r="H24" s="146" t="s">
        <v>1803</v>
      </c>
      <c r="I24" s="146" t="s">
        <v>2473</v>
      </c>
      <c r="J24" s="139" t="s">
        <v>2474</v>
      </c>
      <c r="K24" s="138">
        <v>391925.24</v>
      </c>
      <c r="L24" s="147">
        <v>195962.62</v>
      </c>
      <c r="M24" s="147">
        <v>115497.57</v>
      </c>
      <c r="N24" s="148">
        <v>80465.049999999988</v>
      </c>
      <c r="O24" s="136" t="s">
        <v>1803</v>
      </c>
    </row>
    <row r="25" spans="1:15" x14ac:dyDescent="0.3">
      <c r="A25" s="139" t="s">
        <v>2469</v>
      </c>
      <c r="B25" s="139" t="s">
        <v>2470</v>
      </c>
      <c r="C25" s="139" t="s">
        <v>2490</v>
      </c>
      <c r="D25" s="139" t="s">
        <v>2399</v>
      </c>
      <c r="E25" s="141">
        <v>40314438</v>
      </c>
      <c r="F25" s="146" t="s">
        <v>2491</v>
      </c>
      <c r="G25" s="140">
        <v>2</v>
      </c>
      <c r="H25" s="146" t="s">
        <v>1806</v>
      </c>
      <c r="I25" s="146" t="s">
        <v>2473</v>
      </c>
      <c r="J25" s="139" t="s">
        <v>2474</v>
      </c>
      <c r="K25" s="138">
        <v>326260.58</v>
      </c>
      <c r="L25" s="147">
        <v>163130.29</v>
      </c>
      <c r="M25" s="147">
        <v>96146.67</v>
      </c>
      <c r="N25" s="148">
        <v>66983.62000000001</v>
      </c>
      <c r="O25" s="136" t="s">
        <v>1806</v>
      </c>
    </row>
    <row r="26" spans="1:15" x14ac:dyDescent="0.3">
      <c r="A26" s="139" t="s">
        <v>2469</v>
      </c>
      <c r="B26" s="139" t="s">
        <v>2470</v>
      </c>
      <c r="C26" s="139" t="s">
        <v>2490</v>
      </c>
      <c r="D26" s="139" t="s">
        <v>2399</v>
      </c>
      <c r="E26" s="141">
        <v>40370400</v>
      </c>
      <c r="F26" s="146" t="s">
        <v>2491</v>
      </c>
      <c r="G26" s="140">
        <v>1</v>
      </c>
      <c r="H26" s="146" t="s">
        <v>1803</v>
      </c>
      <c r="I26" s="146" t="s">
        <v>2473</v>
      </c>
      <c r="J26" s="139" t="s">
        <v>2474</v>
      </c>
      <c r="K26" s="138">
        <v>86351.01</v>
      </c>
      <c r="L26" s="147">
        <v>43175.504999999997</v>
      </c>
      <c r="M26" s="147">
        <v>25447.03</v>
      </c>
      <c r="N26" s="148">
        <v>17728.474999999999</v>
      </c>
      <c r="O26" s="136" t="s">
        <v>1803</v>
      </c>
    </row>
    <row r="27" spans="1:15" x14ac:dyDescent="0.3">
      <c r="A27" s="139" t="s">
        <v>2469</v>
      </c>
      <c r="B27" s="139" t="s">
        <v>2470</v>
      </c>
      <c r="C27" s="139" t="s">
        <v>2490</v>
      </c>
      <c r="D27" s="139" t="s">
        <v>2399</v>
      </c>
      <c r="E27" s="141">
        <v>40384055</v>
      </c>
      <c r="F27" s="146" t="s">
        <v>2492</v>
      </c>
      <c r="G27" s="140">
        <v>1</v>
      </c>
      <c r="H27" s="146" t="s">
        <v>1807</v>
      </c>
      <c r="I27" s="146" t="s">
        <v>2473</v>
      </c>
      <c r="J27" s="139" t="s">
        <v>2474</v>
      </c>
      <c r="K27" s="138">
        <v>234643.17</v>
      </c>
      <c r="L27" s="147">
        <v>117321.58500000001</v>
      </c>
      <c r="M27" s="147">
        <v>69147.67</v>
      </c>
      <c r="N27" s="148">
        <v>48173.915000000008</v>
      </c>
      <c r="O27" s="136" t="s">
        <v>1807</v>
      </c>
    </row>
    <row r="28" spans="1:15" x14ac:dyDescent="0.3">
      <c r="A28" s="139" t="s">
        <v>2469</v>
      </c>
      <c r="B28" s="139" t="s">
        <v>2470</v>
      </c>
      <c r="C28" s="139" t="s">
        <v>2490</v>
      </c>
      <c r="D28" s="139" t="s">
        <v>2399</v>
      </c>
      <c r="E28" s="141">
        <v>40387903</v>
      </c>
      <c r="F28" s="146" t="s">
        <v>2491</v>
      </c>
      <c r="G28" s="140">
        <v>1</v>
      </c>
      <c r="H28" s="146" t="s">
        <v>1803</v>
      </c>
      <c r="I28" s="146" t="s">
        <v>2473</v>
      </c>
      <c r="J28" s="139" t="s">
        <v>2474</v>
      </c>
      <c r="K28" s="138">
        <v>5212.0200000000004</v>
      </c>
      <c r="L28" s="147">
        <v>2606.0100000000002</v>
      </c>
      <c r="M28" s="147">
        <v>1535.95</v>
      </c>
      <c r="N28" s="148">
        <v>1070.0600000000002</v>
      </c>
      <c r="O28" s="136" t="s">
        <v>1803</v>
      </c>
    </row>
    <row r="29" spans="1:15" x14ac:dyDescent="0.3">
      <c r="A29" s="139" t="s">
        <v>2469</v>
      </c>
      <c r="B29" s="139" t="s">
        <v>2470</v>
      </c>
      <c r="C29" s="139" t="s">
        <v>2490</v>
      </c>
      <c r="D29" s="139" t="s">
        <v>2399</v>
      </c>
      <c r="E29" s="141">
        <v>40390921</v>
      </c>
      <c r="F29" s="146" t="s">
        <v>2487</v>
      </c>
      <c r="G29" s="140">
        <v>1</v>
      </c>
      <c r="H29" s="146" t="s">
        <v>1805</v>
      </c>
      <c r="I29" s="146" t="s">
        <v>2473</v>
      </c>
      <c r="J29" s="139" t="s">
        <v>2474</v>
      </c>
      <c r="K29" s="138">
        <v>8041.34</v>
      </c>
      <c r="L29" s="147">
        <v>4020.67</v>
      </c>
      <c r="M29" s="147">
        <v>2369.73</v>
      </c>
      <c r="N29" s="148">
        <v>1650.94</v>
      </c>
      <c r="O29" s="136" t="s">
        <v>1805</v>
      </c>
    </row>
    <row r="30" spans="1:15" x14ac:dyDescent="0.3">
      <c r="A30" s="139" t="s">
        <v>2469</v>
      </c>
      <c r="B30" s="139" t="s">
        <v>2470</v>
      </c>
      <c r="C30" s="139" t="s">
        <v>2490</v>
      </c>
      <c r="D30" s="139" t="s">
        <v>2399</v>
      </c>
      <c r="E30" s="141">
        <v>40392874</v>
      </c>
      <c r="F30" s="146" t="s">
        <v>2493</v>
      </c>
      <c r="G30" s="140">
        <v>2</v>
      </c>
      <c r="H30" s="146" t="s">
        <v>1802</v>
      </c>
      <c r="I30" s="146" t="s">
        <v>2473</v>
      </c>
      <c r="J30" s="139" t="s">
        <v>2474</v>
      </c>
      <c r="K30" s="138">
        <v>6206.94</v>
      </c>
      <c r="L30" s="147">
        <v>3103.47</v>
      </c>
      <c r="M30" s="147">
        <v>1829.14</v>
      </c>
      <c r="N30" s="148">
        <v>1274.3299999999997</v>
      </c>
      <c r="O30" s="136" t="s">
        <v>1802</v>
      </c>
    </row>
    <row r="31" spans="1:15" x14ac:dyDescent="0.3">
      <c r="A31" s="139" t="s">
        <v>2469</v>
      </c>
      <c r="B31" s="139" t="s">
        <v>2470</v>
      </c>
      <c r="C31" s="139" t="s">
        <v>2490</v>
      </c>
      <c r="D31" s="139" t="s">
        <v>2399</v>
      </c>
      <c r="E31" s="141">
        <v>40392874</v>
      </c>
      <c r="F31" s="146" t="s">
        <v>2493</v>
      </c>
      <c r="G31" s="140">
        <v>2</v>
      </c>
      <c r="H31" s="146" t="s">
        <v>1802</v>
      </c>
      <c r="I31" s="146" t="s">
        <v>2473</v>
      </c>
      <c r="J31" s="139" t="s">
        <v>2474</v>
      </c>
      <c r="K31" s="138">
        <v>14965.64</v>
      </c>
      <c r="L31" s="147">
        <v>7482.82</v>
      </c>
      <c r="M31" s="147">
        <v>4410.2700000000004</v>
      </c>
      <c r="N31" s="148">
        <v>3072.5499999999993</v>
      </c>
      <c r="O31" s="136" t="s">
        <v>1802</v>
      </c>
    </row>
    <row r="32" spans="1:15" x14ac:dyDescent="0.3">
      <c r="A32" s="139" t="s">
        <v>2469</v>
      </c>
      <c r="B32" s="139" t="s">
        <v>2470</v>
      </c>
      <c r="C32" s="139" t="s">
        <v>2490</v>
      </c>
      <c r="D32" s="139" t="s">
        <v>2399</v>
      </c>
      <c r="E32" s="141">
        <v>40444431</v>
      </c>
      <c r="F32" s="146" t="s">
        <v>2489</v>
      </c>
      <c r="G32" s="140">
        <v>10</v>
      </c>
      <c r="H32" s="146" t="s">
        <v>1804</v>
      </c>
      <c r="I32" s="146" t="s">
        <v>2485</v>
      </c>
      <c r="J32" s="139" t="s">
        <v>2474</v>
      </c>
      <c r="K32" s="138">
        <v>490.72</v>
      </c>
      <c r="L32" s="147">
        <v>245.36</v>
      </c>
      <c r="M32" s="147">
        <v>144.61000000000001</v>
      </c>
      <c r="N32" s="148">
        <v>100.75</v>
      </c>
      <c r="O32" s="136" t="s">
        <v>1804</v>
      </c>
    </row>
    <row r="33" spans="1:15" x14ac:dyDescent="0.3">
      <c r="A33" s="139" t="s">
        <v>2469</v>
      </c>
      <c r="B33" s="139" t="s">
        <v>2470</v>
      </c>
      <c r="C33" s="139" t="s">
        <v>2490</v>
      </c>
      <c r="D33" s="139" t="s">
        <v>2399</v>
      </c>
      <c r="E33" s="141">
        <v>40444476</v>
      </c>
      <c r="F33" s="146" t="s">
        <v>2489</v>
      </c>
      <c r="G33" s="140">
        <v>10</v>
      </c>
      <c r="H33" s="146" t="s">
        <v>1804</v>
      </c>
      <c r="I33" s="146" t="s">
        <v>2485</v>
      </c>
      <c r="J33" s="139" t="s">
        <v>2474</v>
      </c>
      <c r="K33" s="138">
        <v>56817.43</v>
      </c>
      <c r="L33" s="147">
        <v>28408.715</v>
      </c>
      <c r="M33" s="147">
        <v>16743.689999999999</v>
      </c>
      <c r="N33" s="148">
        <v>11665.025000000001</v>
      </c>
      <c r="O33" s="136" t="s">
        <v>1804</v>
      </c>
    </row>
    <row r="34" spans="1:15" x14ac:dyDescent="0.3">
      <c r="A34" s="139" t="s">
        <v>2469</v>
      </c>
      <c r="B34" s="139" t="s">
        <v>2470</v>
      </c>
      <c r="C34" s="139" t="s">
        <v>2490</v>
      </c>
      <c r="D34" s="139" t="s">
        <v>2399</v>
      </c>
      <c r="E34" s="141">
        <v>40507320</v>
      </c>
      <c r="F34" s="146" t="s">
        <v>2492</v>
      </c>
      <c r="G34" s="140">
        <v>1</v>
      </c>
      <c r="H34" s="146" t="s">
        <v>1803</v>
      </c>
      <c r="I34" s="146" t="s">
        <v>2473</v>
      </c>
      <c r="J34" s="139" t="s">
        <v>2474</v>
      </c>
      <c r="K34" s="138">
        <v>5598.21</v>
      </c>
      <c r="L34" s="147">
        <v>2799.105</v>
      </c>
      <c r="M34" s="147">
        <v>1649.75</v>
      </c>
      <c r="N34" s="148">
        <v>1149.355</v>
      </c>
      <c r="O34" s="136" t="s">
        <v>1803</v>
      </c>
    </row>
    <row r="35" spans="1:15" x14ac:dyDescent="0.3">
      <c r="A35" s="139" t="s">
        <v>2469</v>
      </c>
      <c r="B35" s="139" t="s">
        <v>2470</v>
      </c>
      <c r="C35" s="139" t="s">
        <v>2494</v>
      </c>
      <c r="D35" s="139" t="s">
        <v>2399</v>
      </c>
      <c r="E35" s="141">
        <v>40465411</v>
      </c>
      <c r="F35" s="146" t="s">
        <v>2495</v>
      </c>
      <c r="G35" s="140" t="s">
        <v>2496</v>
      </c>
      <c r="H35" s="146" t="s">
        <v>1808</v>
      </c>
      <c r="I35" s="146" t="s">
        <v>2473</v>
      </c>
      <c r="J35" s="139" t="s">
        <v>2474</v>
      </c>
      <c r="K35" s="138">
        <v>1941126.05</v>
      </c>
      <c r="L35" s="147">
        <v>970563.02500000002</v>
      </c>
      <c r="M35" s="147">
        <v>544657.07999999996</v>
      </c>
      <c r="N35" s="148">
        <v>425905.94500000007</v>
      </c>
      <c r="O35" s="136" t="s">
        <v>1808</v>
      </c>
    </row>
    <row r="36" spans="1:15" x14ac:dyDescent="0.3">
      <c r="A36" s="139" t="s">
        <v>2469</v>
      </c>
      <c r="B36" s="139" t="s">
        <v>2470</v>
      </c>
      <c r="C36" s="139" t="s">
        <v>2494</v>
      </c>
      <c r="D36" s="139" t="s">
        <v>2399</v>
      </c>
      <c r="E36" s="141">
        <v>40469398</v>
      </c>
      <c r="F36" s="146" t="s">
        <v>2497</v>
      </c>
      <c r="G36" s="140">
        <v>1</v>
      </c>
      <c r="H36" s="146" t="s">
        <v>1800</v>
      </c>
      <c r="I36" s="146" t="s">
        <v>2473</v>
      </c>
      <c r="J36" s="139" t="s">
        <v>2474</v>
      </c>
      <c r="K36" s="138">
        <v>2833749.09</v>
      </c>
      <c r="L36" s="147">
        <v>1416874.5449999999</v>
      </c>
      <c r="M36" s="147">
        <v>795116.58</v>
      </c>
      <c r="N36" s="148">
        <v>621757.96499999997</v>
      </c>
      <c r="O36" s="136" t="s">
        <v>1800</v>
      </c>
    </row>
    <row r="37" spans="1:15" x14ac:dyDescent="0.3">
      <c r="A37" s="139" t="s">
        <v>2469</v>
      </c>
      <c r="B37" s="139" t="s">
        <v>2470</v>
      </c>
      <c r="C37" s="139" t="s">
        <v>2494</v>
      </c>
      <c r="D37" s="139" t="s">
        <v>2399</v>
      </c>
      <c r="E37" s="141">
        <v>40504341</v>
      </c>
      <c r="F37" s="146" t="s">
        <v>2498</v>
      </c>
      <c r="G37" s="140">
        <v>2</v>
      </c>
      <c r="H37" s="146" t="s">
        <v>1806</v>
      </c>
      <c r="I37" s="146" t="s">
        <v>2473</v>
      </c>
      <c r="J37" s="139" t="s">
        <v>2474</v>
      </c>
      <c r="K37" s="138">
        <v>336240.93</v>
      </c>
      <c r="L37" s="147">
        <v>168120.465</v>
      </c>
      <c r="M37" s="147">
        <v>94345.24</v>
      </c>
      <c r="N37" s="148">
        <v>73775.224999999991</v>
      </c>
      <c r="O37" s="136" t="s">
        <v>1806</v>
      </c>
    </row>
    <row r="38" spans="1:15" x14ac:dyDescent="0.3">
      <c r="A38" s="139" t="s">
        <v>2469</v>
      </c>
      <c r="B38" s="139" t="s">
        <v>2470</v>
      </c>
      <c r="C38" s="139" t="s">
        <v>2494</v>
      </c>
      <c r="D38" s="139" t="s">
        <v>2399</v>
      </c>
      <c r="E38" s="141">
        <v>40504342</v>
      </c>
      <c r="F38" s="146" t="s">
        <v>2499</v>
      </c>
      <c r="G38" s="140">
        <v>2</v>
      </c>
      <c r="H38" s="146" t="s">
        <v>1806</v>
      </c>
      <c r="I38" s="146" t="s">
        <v>2473</v>
      </c>
      <c r="J38" s="139" t="s">
        <v>2474</v>
      </c>
      <c r="K38" s="138">
        <v>300158.57</v>
      </c>
      <c r="L38" s="147">
        <v>150079.285</v>
      </c>
      <c r="M38" s="147">
        <v>84220.95</v>
      </c>
      <c r="N38" s="148">
        <v>65858.335000000006</v>
      </c>
      <c r="O38" s="136" t="s">
        <v>1806</v>
      </c>
    </row>
    <row r="39" spans="1:15" x14ac:dyDescent="0.3">
      <c r="A39" s="139" t="s">
        <v>2469</v>
      </c>
      <c r="B39" s="139" t="s">
        <v>2470</v>
      </c>
      <c r="C39" s="139" t="s">
        <v>2494</v>
      </c>
      <c r="D39" s="139" t="s">
        <v>2399</v>
      </c>
      <c r="E39" s="141">
        <v>40504394</v>
      </c>
      <c r="F39" s="146" t="s">
        <v>2488</v>
      </c>
      <c r="G39" s="140">
        <v>10</v>
      </c>
      <c r="H39" s="146" t="s">
        <v>1804</v>
      </c>
      <c r="I39" s="146" t="s">
        <v>2485</v>
      </c>
      <c r="J39" s="139" t="s">
        <v>2474</v>
      </c>
      <c r="K39" s="138">
        <v>7395.21</v>
      </c>
      <c r="L39" s="147">
        <v>3697.605</v>
      </c>
      <c r="M39" s="147">
        <v>2075.0100000000002</v>
      </c>
      <c r="N39" s="148">
        <v>1622.5949999999998</v>
      </c>
      <c r="O39" s="136" t="s">
        <v>1804</v>
      </c>
    </row>
    <row r="40" spans="1:15" x14ac:dyDescent="0.3">
      <c r="A40" s="139" t="s">
        <v>2469</v>
      </c>
      <c r="B40" s="139" t="s">
        <v>2470</v>
      </c>
      <c r="C40" s="139" t="s">
        <v>2494</v>
      </c>
      <c r="D40" s="139" t="s">
        <v>2399</v>
      </c>
      <c r="E40" s="141">
        <v>40504423</v>
      </c>
      <c r="F40" s="146" t="s">
        <v>2500</v>
      </c>
      <c r="G40" s="140">
        <v>1</v>
      </c>
      <c r="H40" s="146" t="s">
        <v>1803</v>
      </c>
      <c r="I40" s="146" t="s">
        <v>2473</v>
      </c>
      <c r="J40" s="139" t="s">
        <v>2474</v>
      </c>
      <c r="K40" s="138">
        <v>2816970.86</v>
      </c>
      <c r="L40" s="147">
        <v>1408485.43</v>
      </c>
      <c r="M40" s="147">
        <v>790408.8</v>
      </c>
      <c r="N40" s="148">
        <v>618076.62999999989</v>
      </c>
      <c r="O40" s="136" t="s">
        <v>1803</v>
      </c>
    </row>
    <row r="41" spans="1:15" x14ac:dyDescent="0.3">
      <c r="A41" s="139" t="s">
        <v>2469</v>
      </c>
      <c r="B41" s="139" t="s">
        <v>2470</v>
      </c>
      <c r="C41" s="139" t="s">
        <v>2494</v>
      </c>
      <c r="D41" s="139" t="s">
        <v>2399</v>
      </c>
      <c r="E41" s="141">
        <v>40523307</v>
      </c>
      <c r="F41" s="146" t="s">
        <v>2501</v>
      </c>
      <c r="G41" s="140">
        <v>1</v>
      </c>
      <c r="H41" s="146" t="s">
        <v>1805</v>
      </c>
      <c r="I41" s="146" t="s">
        <v>2485</v>
      </c>
      <c r="J41" s="139" t="s">
        <v>2474</v>
      </c>
      <c r="K41" s="138">
        <v>38440.99</v>
      </c>
      <c r="L41" s="147">
        <v>19220.494999999999</v>
      </c>
      <c r="M41" s="147">
        <v>10786.09</v>
      </c>
      <c r="N41" s="148">
        <v>8434.4049999999988</v>
      </c>
      <c r="O41" s="136" t="s">
        <v>1805</v>
      </c>
    </row>
    <row r="42" spans="1:15" x14ac:dyDescent="0.3">
      <c r="A42" s="139" t="s">
        <v>2469</v>
      </c>
      <c r="B42" s="139" t="s">
        <v>2470</v>
      </c>
      <c r="C42" s="139" t="s">
        <v>2494</v>
      </c>
      <c r="D42" s="139" t="s">
        <v>2399</v>
      </c>
      <c r="E42" s="141">
        <v>40616462</v>
      </c>
      <c r="F42" s="146" t="s">
        <v>2502</v>
      </c>
      <c r="G42" s="140">
        <v>2</v>
      </c>
      <c r="H42" s="146" t="s">
        <v>1806</v>
      </c>
      <c r="I42" s="146" t="s">
        <v>2473</v>
      </c>
      <c r="J42" s="139" t="s">
        <v>2474</v>
      </c>
      <c r="K42" s="138">
        <v>25687.86</v>
      </c>
      <c r="L42" s="147">
        <v>12843.93</v>
      </c>
      <c r="M42" s="147">
        <v>7207.71</v>
      </c>
      <c r="N42" s="148">
        <v>5636.22</v>
      </c>
      <c r="O42" s="136" t="s">
        <v>1806</v>
      </c>
    </row>
    <row r="43" spans="1:15" x14ac:dyDescent="0.3">
      <c r="A43" s="139" t="s">
        <v>2469</v>
      </c>
      <c r="B43" s="139" t="s">
        <v>2470</v>
      </c>
      <c r="C43" s="139" t="s">
        <v>2494</v>
      </c>
      <c r="D43" s="139" t="s">
        <v>2399</v>
      </c>
      <c r="E43" s="141">
        <v>40616462</v>
      </c>
      <c r="F43" s="146" t="s">
        <v>2502</v>
      </c>
      <c r="G43" s="140">
        <v>2</v>
      </c>
      <c r="H43" s="146" t="s">
        <v>1806</v>
      </c>
      <c r="I43" s="146" t="s">
        <v>2473</v>
      </c>
      <c r="J43" s="139" t="s">
        <v>2474</v>
      </c>
      <c r="K43" s="138">
        <v>32109.84</v>
      </c>
      <c r="L43" s="147">
        <v>16054.92</v>
      </c>
      <c r="M43" s="147">
        <v>9009.64</v>
      </c>
      <c r="N43" s="148">
        <v>7045.2800000000007</v>
      </c>
      <c r="O43" s="136" t="s">
        <v>1806</v>
      </c>
    </row>
    <row r="44" spans="1:15" x14ac:dyDescent="0.3">
      <c r="A44" s="139" t="s">
        <v>2469</v>
      </c>
      <c r="B44" s="139" t="s">
        <v>2470</v>
      </c>
      <c r="C44" s="139" t="s">
        <v>2494</v>
      </c>
      <c r="D44" s="139" t="s">
        <v>2399</v>
      </c>
      <c r="E44" s="140" t="s">
        <v>1819</v>
      </c>
      <c r="F44" s="146" t="s">
        <v>2503</v>
      </c>
      <c r="G44" s="140" t="s">
        <v>2496</v>
      </c>
      <c r="H44" s="146" t="s">
        <v>1808</v>
      </c>
      <c r="I44" s="146" t="s">
        <v>2478</v>
      </c>
      <c r="J44" s="139" t="s">
        <v>2474</v>
      </c>
      <c r="K44" s="138">
        <v>1149370.3700000001</v>
      </c>
      <c r="L44" s="147">
        <v>574685.18500000006</v>
      </c>
      <c r="M44" s="147">
        <v>322499.77</v>
      </c>
      <c r="N44" s="148">
        <v>252185.41500000004</v>
      </c>
      <c r="O44" s="136" t="s">
        <v>1808</v>
      </c>
    </row>
    <row r="45" spans="1:15" x14ac:dyDescent="0.3">
      <c r="A45" s="139" t="s">
        <v>2469</v>
      </c>
      <c r="B45" s="139" t="s">
        <v>2470</v>
      </c>
      <c r="C45" s="139" t="s">
        <v>2494</v>
      </c>
      <c r="D45" s="139" t="s">
        <v>2399</v>
      </c>
      <c r="E45" s="140" t="s">
        <v>1826</v>
      </c>
      <c r="F45" s="146" t="s">
        <v>2504</v>
      </c>
      <c r="G45" s="140" t="s">
        <v>2496</v>
      </c>
      <c r="H45" s="146" t="s">
        <v>1808</v>
      </c>
      <c r="I45" s="146" t="s">
        <v>2473</v>
      </c>
      <c r="J45" s="139" t="s">
        <v>2474</v>
      </c>
      <c r="K45" s="138">
        <v>981738.69</v>
      </c>
      <c r="L45" s="147">
        <v>490869.34499999997</v>
      </c>
      <c r="M45" s="147">
        <v>275464.3</v>
      </c>
      <c r="N45" s="148">
        <v>215405.04499999998</v>
      </c>
      <c r="O45" s="136" t="s">
        <v>1808</v>
      </c>
    </row>
    <row r="46" spans="1:15" x14ac:dyDescent="0.3">
      <c r="A46" s="139" t="s">
        <v>2469</v>
      </c>
      <c r="B46" s="139" t="s">
        <v>2470</v>
      </c>
      <c r="C46" s="139" t="s">
        <v>2494</v>
      </c>
      <c r="D46" s="139" t="s">
        <v>2399</v>
      </c>
      <c r="E46" s="140" t="s">
        <v>1829</v>
      </c>
      <c r="F46" s="146" t="s">
        <v>2504</v>
      </c>
      <c r="G46" s="140" t="s">
        <v>2496</v>
      </c>
      <c r="H46" s="146" t="s">
        <v>1808</v>
      </c>
      <c r="I46" s="146" t="s">
        <v>2473</v>
      </c>
      <c r="J46" s="139" t="s">
        <v>2474</v>
      </c>
      <c r="K46" s="138">
        <v>1040327.27</v>
      </c>
      <c r="L46" s="147">
        <v>520163.63500000001</v>
      </c>
      <c r="M46" s="147">
        <v>291903.56</v>
      </c>
      <c r="N46" s="148">
        <v>228260.07500000001</v>
      </c>
      <c r="O46" s="136" t="s">
        <v>1808</v>
      </c>
    </row>
    <row r="47" spans="1:15" x14ac:dyDescent="0.3">
      <c r="A47" s="139" t="s">
        <v>2469</v>
      </c>
      <c r="B47" s="139" t="s">
        <v>2470</v>
      </c>
      <c r="C47" s="139" t="s">
        <v>2494</v>
      </c>
      <c r="D47" s="139" t="s">
        <v>2399</v>
      </c>
      <c r="E47" s="140" t="s">
        <v>1864</v>
      </c>
      <c r="F47" s="146" t="s">
        <v>2497</v>
      </c>
      <c r="G47" s="140">
        <v>10</v>
      </c>
      <c r="H47" s="146" t="s">
        <v>1804</v>
      </c>
      <c r="I47" s="146" t="s">
        <v>2473</v>
      </c>
      <c r="J47" s="139" t="s">
        <v>2474</v>
      </c>
      <c r="K47" s="138">
        <v>9196666.9600000009</v>
      </c>
      <c r="L47" s="147">
        <v>4598333.4800000004</v>
      </c>
      <c r="M47" s="147">
        <v>2580476.29</v>
      </c>
      <c r="N47" s="148">
        <v>2017857.1900000004</v>
      </c>
      <c r="O47" s="136" t="s">
        <v>1804</v>
      </c>
    </row>
    <row r="48" spans="1:15" x14ac:dyDescent="0.3">
      <c r="A48" s="139" t="s">
        <v>2469</v>
      </c>
      <c r="B48" s="139" t="s">
        <v>2470</v>
      </c>
      <c r="C48" s="139" t="s">
        <v>2494</v>
      </c>
      <c r="D48" s="139" t="s">
        <v>2399</v>
      </c>
      <c r="E48" s="140" t="s">
        <v>1865</v>
      </c>
      <c r="F48" s="146" t="s">
        <v>2495</v>
      </c>
      <c r="G48" s="140">
        <v>2</v>
      </c>
      <c r="H48" s="146" t="s">
        <v>1806</v>
      </c>
      <c r="I48" s="146" t="s">
        <v>2473</v>
      </c>
      <c r="J48" s="139" t="s">
        <v>2474</v>
      </c>
      <c r="K48" s="138">
        <v>6048235.4299999997</v>
      </c>
      <c r="L48" s="147">
        <v>3024117.7149999999</v>
      </c>
      <c r="M48" s="147">
        <v>1697063.53</v>
      </c>
      <c r="N48" s="148">
        <v>1327054.1849999998</v>
      </c>
      <c r="O48" s="136" t="s">
        <v>1806</v>
      </c>
    </row>
    <row r="49" spans="1:15" x14ac:dyDescent="0.3">
      <c r="A49" s="139" t="s">
        <v>2469</v>
      </c>
      <c r="B49" s="139" t="s">
        <v>2470</v>
      </c>
      <c r="C49" s="139" t="s">
        <v>2494</v>
      </c>
      <c r="D49" s="139" t="s">
        <v>2399</v>
      </c>
      <c r="E49" s="140" t="s">
        <v>1866</v>
      </c>
      <c r="F49" s="146" t="s">
        <v>2500</v>
      </c>
      <c r="G49" s="140">
        <v>1</v>
      </c>
      <c r="H49" s="146" t="s">
        <v>1867</v>
      </c>
      <c r="I49" s="146" t="s">
        <v>2473</v>
      </c>
      <c r="J49" s="139" t="s">
        <v>2474</v>
      </c>
      <c r="K49" s="138">
        <v>7496103.6799999997</v>
      </c>
      <c r="L49" s="147">
        <v>3748051.84</v>
      </c>
      <c r="M49" s="147">
        <v>2103318.29</v>
      </c>
      <c r="N49" s="148">
        <v>1644733.5499999998</v>
      </c>
      <c r="O49" s="136" t="s">
        <v>1867</v>
      </c>
    </row>
    <row r="50" spans="1:15" x14ac:dyDescent="0.3">
      <c r="A50" s="139" t="s">
        <v>2469</v>
      </c>
      <c r="B50" s="139" t="s">
        <v>2470</v>
      </c>
      <c r="C50" s="139" t="s">
        <v>2494</v>
      </c>
      <c r="D50" s="139" t="s">
        <v>2399</v>
      </c>
      <c r="E50" s="140" t="s">
        <v>1878</v>
      </c>
      <c r="F50" s="146" t="s">
        <v>2505</v>
      </c>
      <c r="G50" s="140" t="s">
        <v>2496</v>
      </c>
      <c r="H50" s="146" t="s">
        <v>1808</v>
      </c>
      <c r="I50" s="146" t="s">
        <v>2473</v>
      </c>
      <c r="J50" s="139" t="s">
        <v>2474</v>
      </c>
      <c r="K50" s="138">
        <v>2300239.4500000002</v>
      </c>
      <c r="L50" s="147">
        <v>1150119.7250000001</v>
      </c>
      <c r="M50" s="147">
        <v>645420.06000000006</v>
      </c>
      <c r="N50" s="148">
        <v>504699.66500000004</v>
      </c>
      <c r="O50" s="136" t="s">
        <v>1808</v>
      </c>
    </row>
    <row r="51" spans="1:15" x14ac:dyDescent="0.3">
      <c r="A51" s="139" t="s">
        <v>2469</v>
      </c>
      <c r="B51" s="139" t="s">
        <v>2470</v>
      </c>
      <c r="C51" s="139" t="s">
        <v>2494</v>
      </c>
      <c r="D51" s="139" t="s">
        <v>2399</v>
      </c>
      <c r="E51" s="140" t="s">
        <v>1890</v>
      </c>
      <c r="F51" s="146" t="s">
        <v>2497</v>
      </c>
      <c r="G51" s="140">
        <v>1</v>
      </c>
      <c r="H51" s="146" t="s">
        <v>1800</v>
      </c>
      <c r="I51" s="146" t="s">
        <v>2473</v>
      </c>
      <c r="J51" s="139" t="s">
        <v>2474</v>
      </c>
      <c r="K51" s="138">
        <v>79093.94</v>
      </c>
      <c r="L51" s="147">
        <v>39546.97</v>
      </c>
      <c r="M51" s="147">
        <v>22192.83</v>
      </c>
      <c r="N51" s="148">
        <v>17354.14</v>
      </c>
      <c r="O51" s="136" t="s">
        <v>1800</v>
      </c>
    </row>
    <row r="52" spans="1:15" x14ac:dyDescent="0.3">
      <c r="A52" s="139" t="s">
        <v>2469</v>
      </c>
      <c r="B52" s="139" t="s">
        <v>2470</v>
      </c>
      <c r="C52" s="139" t="s">
        <v>2506</v>
      </c>
      <c r="D52" s="139" t="s">
        <v>2399</v>
      </c>
      <c r="E52" s="141">
        <v>40411069</v>
      </c>
      <c r="F52" s="146" t="s">
        <v>2486</v>
      </c>
      <c r="G52" s="140">
        <v>2</v>
      </c>
      <c r="H52" s="146" t="s">
        <v>1806</v>
      </c>
      <c r="I52" s="146" t="s">
        <v>2478</v>
      </c>
      <c r="J52" s="139" t="s">
        <v>2474</v>
      </c>
      <c r="K52" s="138">
        <v>1331.68</v>
      </c>
      <c r="L52" s="147">
        <v>665.84</v>
      </c>
      <c r="M52" s="147">
        <v>358.64</v>
      </c>
      <c r="N52" s="148">
        <v>307.20000000000005</v>
      </c>
      <c r="O52" s="136" t="s">
        <v>1806</v>
      </c>
    </row>
    <row r="53" spans="1:15" x14ac:dyDescent="0.3">
      <c r="A53" s="139" t="s">
        <v>2469</v>
      </c>
      <c r="B53" s="139" t="s">
        <v>2470</v>
      </c>
      <c r="C53" s="139" t="s">
        <v>2506</v>
      </c>
      <c r="D53" s="139" t="s">
        <v>2399</v>
      </c>
      <c r="E53" s="141">
        <v>40504438</v>
      </c>
      <c r="F53" s="146" t="s">
        <v>2507</v>
      </c>
      <c r="G53" s="140">
        <v>1</v>
      </c>
      <c r="H53" s="146" t="s">
        <v>1803</v>
      </c>
      <c r="I53" s="146" t="s">
        <v>2478</v>
      </c>
      <c r="J53" s="139" t="s">
        <v>2474</v>
      </c>
      <c r="K53" s="138">
        <v>176698.1</v>
      </c>
      <c r="L53" s="147">
        <v>88349.05</v>
      </c>
      <c r="M53" s="147">
        <v>47587.21</v>
      </c>
      <c r="N53" s="148">
        <v>40761.840000000004</v>
      </c>
      <c r="O53" s="136" t="s">
        <v>1803</v>
      </c>
    </row>
    <row r="54" spans="1:15" x14ac:dyDescent="0.3">
      <c r="A54" s="139" t="s">
        <v>2469</v>
      </c>
      <c r="B54" s="139" t="s">
        <v>2470</v>
      </c>
      <c r="C54" s="139" t="s">
        <v>2506</v>
      </c>
      <c r="D54" s="139" t="s">
        <v>2399</v>
      </c>
      <c r="E54" s="141">
        <v>40504442</v>
      </c>
      <c r="F54" s="146" t="s">
        <v>2508</v>
      </c>
      <c r="G54" s="140">
        <v>9</v>
      </c>
      <c r="H54" s="146" t="s">
        <v>1801</v>
      </c>
      <c r="I54" s="146" t="s">
        <v>2478</v>
      </c>
      <c r="J54" s="139" t="s">
        <v>2474</v>
      </c>
      <c r="K54" s="138">
        <v>4131010.8</v>
      </c>
      <c r="L54" s="147">
        <v>2065505.4</v>
      </c>
      <c r="M54" s="147">
        <v>1112537.6499999999</v>
      </c>
      <c r="N54" s="148">
        <v>952967.75</v>
      </c>
      <c r="O54" s="136" t="s">
        <v>1801</v>
      </c>
    </row>
    <row r="55" spans="1:15" x14ac:dyDescent="0.3">
      <c r="A55" s="139" t="s">
        <v>2469</v>
      </c>
      <c r="B55" s="139" t="s">
        <v>2470</v>
      </c>
      <c r="C55" s="139" t="s">
        <v>2506</v>
      </c>
      <c r="D55" s="139" t="s">
        <v>2399</v>
      </c>
      <c r="E55" s="141">
        <v>40504450</v>
      </c>
      <c r="F55" s="146" t="s">
        <v>2509</v>
      </c>
      <c r="G55" s="140">
        <v>1</v>
      </c>
      <c r="H55" s="146" t="s">
        <v>1800</v>
      </c>
      <c r="I55" s="146" t="s">
        <v>2478</v>
      </c>
      <c r="J55" s="139" t="s">
        <v>2474</v>
      </c>
      <c r="K55" s="138">
        <v>260043.1</v>
      </c>
      <c r="L55" s="147">
        <v>130021.55</v>
      </c>
      <c r="M55" s="147">
        <v>70033.16</v>
      </c>
      <c r="N55" s="148">
        <v>59988.39</v>
      </c>
      <c r="O55" s="136" t="s">
        <v>1800</v>
      </c>
    </row>
    <row r="56" spans="1:15" x14ac:dyDescent="0.3">
      <c r="A56" s="139" t="s">
        <v>2469</v>
      </c>
      <c r="B56" s="139" t="s">
        <v>2470</v>
      </c>
      <c r="C56" s="139" t="s">
        <v>2506</v>
      </c>
      <c r="D56" s="139" t="s">
        <v>2399</v>
      </c>
      <c r="E56" s="141">
        <v>40544894</v>
      </c>
      <c r="F56" s="146" t="s">
        <v>2501</v>
      </c>
      <c r="G56" s="140">
        <v>1</v>
      </c>
      <c r="H56" s="146" t="s">
        <v>1805</v>
      </c>
      <c r="I56" s="146" t="s">
        <v>2485</v>
      </c>
      <c r="J56" s="139" t="s">
        <v>2474</v>
      </c>
      <c r="K56" s="138">
        <v>42302.400000000001</v>
      </c>
      <c r="L56" s="147">
        <v>21151.200000000001</v>
      </c>
      <c r="M56" s="147">
        <v>11392.61</v>
      </c>
      <c r="N56" s="148">
        <v>9758.59</v>
      </c>
      <c r="O56" s="136" t="s">
        <v>1805</v>
      </c>
    </row>
    <row r="57" spans="1:15" x14ac:dyDescent="0.3">
      <c r="A57" s="139" t="s">
        <v>2469</v>
      </c>
      <c r="B57" s="139" t="s">
        <v>2470</v>
      </c>
      <c r="C57" s="139" t="s">
        <v>2506</v>
      </c>
      <c r="D57" s="139" t="s">
        <v>2399</v>
      </c>
      <c r="E57" s="141">
        <v>40572382</v>
      </c>
      <c r="F57" s="146" t="s">
        <v>2510</v>
      </c>
      <c r="G57" s="140">
        <v>9</v>
      </c>
      <c r="H57" s="146" t="s">
        <v>1801</v>
      </c>
      <c r="I57" s="146" t="s">
        <v>2478</v>
      </c>
      <c r="J57" s="139" t="s">
        <v>2474</v>
      </c>
      <c r="K57" s="138">
        <v>94238.8</v>
      </c>
      <c r="L57" s="147">
        <v>47119.4</v>
      </c>
      <c r="M57" s="147">
        <v>25379.8</v>
      </c>
      <c r="N57" s="148">
        <v>21739.600000000002</v>
      </c>
      <c r="O57" s="136" t="s">
        <v>1801</v>
      </c>
    </row>
    <row r="58" spans="1:15" x14ac:dyDescent="0.3">
      <c r="A58" s="139" t="s">
        <v>2469</v>
      </c>
      <c r="B58" s="139" t="s">
        <v>2470</v>
      </c>
      <c r="C58" s="139" t="s">
        <v>2506</v>
      </c>
      <c r="D58" s="139" t="s">
        <v>2399</v>
      </c>
      <c r="E58" s="141">
        <v>40621125</v>
      </c>
      <c r="F58" s="146" t="s">
        <v>2501</v>
      </c>
      <c r="G58" s="140">
        <v>1</v>
      </c>
      <c r="H58" s="146" t="s">
        <v>1805</v>
      </c>
      <c r="I58" s="146" t="s">
        <v>2485</v>
      </c>
      <c r="J58" s="139" t="s">
        <v>2474</v>
      </c>
      <c r="K58" s="138">
        <v>5715.37</v>
      </c>
      <c r="L58" s="147">
        <v>2857.6849999999999</v>
      </c>
      <c r="M58" s="147">
        <v>1539.23</v>
      </c>
      <c r="N58" s="148">
        <v>1318.4549999999999</v>
      </c>
      <c r="O58" s="136" t="s">
        <v>1805</v>
      </c>
    </row>
    <row r="59" spans="1:15" x14ac:dyDescent="0.3">
      <c r="A59" s="139" t="s">
        <v>2469</v>
      </c>
      <c r="B59" s="139" t="s">
        <v>2470</v>
      </c>
      <c r="C59" s="139" t="s">
        <v>2506</v>
      </c>
      <c r="D59" s="139" t="s">
        <v>2399</v>
      </c>
      <c r="E59" s="141">
        <v>40673004</v>
      </c>
      <c r="F59" s="146" t="s">
        <v>2511</v>
      </c>
      <c r="G59" s="140">
        <v>10</v>
      </c>
      <c r="H59" s="146" t="s">
        <v>1804</v>
      </c>
      <c r="I59" s="146" t="s">
        <v>2485</v>
      </c>
      <c r="J59" s="139" t="s">
        <v>2474</v>
      </c>
      <c r="K59" s="138">
        <v>27962.59</v>
      </c>
      <c r="L59" s="147">
        <v>13981.295</v>
      </c>
      <c r="M59" s="147">
        <v>7530.71</v>
      </c>
      <c r="N59" s="148">
        <v>6450.585</v>
      </c>
      <c r="O59" s="136" t="s">
        <v>1804</v>
      </c>
    </row>
    <row r="60" spans="1:15" x14ac:dyDescent="0.3">
      <c r="A60" s="139" t="s">
        <v>2469</v>
      </c>
      <c r="B60" s="139" t="s">
        <v>2470</v>
      </c>
      <c r="C60" s="139" t="s">
        <v>2506</v>
      </c>
      <c r="D60" s="139" t="s">
        <v>2399</v>
      </c>
      <c r="E60" s="141">
        <v>40680837</v>
      </c>
      <c r="F60" s="146" t="s">
        <v>2512</v>
      </c>
      <c r="G60" s="140">
        <v>2</v>
      </c>
      <c r="H60" s="146" t="s">
        <v>1802</v>
      </c>
      <c r="I60" s="146" t="s">
        <v>2478</v>
      </c>
      <c r="J60" s="139" t="s">
        <v>2474</v>
      </c>
      <c r="K60" s="138">
        <v>177383.06</v>
      </c>
      <c r="L60" s="147">
        <v>88691.53</v>
      </c>
      <c r="M60" s="147">
        <v>47771.68</v>
      </c>
      <c r="N60" s="148">
        <v>40919.85</v>
      </c>
      <c r="O60" s="136" t="s">
        <v>1802</v>
      </c>
    </row>
    <row r="61" spans="1:15" x14ac:dyDescent="0.3">
      <c r="A61" s="139" t="s">
        <v>2469</v>
      </c>
      <c r="B61" s="139" t="s">
        <v>2470</v>
      </c>
      <c r="C61" s="139" t="s">
        <v>2506</v>
      </c>
      <c r="D61" s="139" t="s">
        <v>2399</v>
      </c>
      <c r="E61" s="141">
        <v>40684300</v>
      </c>
      <c r="F61" s="146" t="s">
        <v>2513</v>
      </c>
      <c r="G61" s="140">
        <v>2</v>
      </c>
      <c r="H61" s="146" t="s">
        <v>1806</v>
      </c>
      <c r="I61" s="146" t="s">
        <v>2478</v>
      </c>
      <c r="J61" s="139" t="s">
        <v>2474</v>
      </c>
      <c r="K61" s="138">
        <v>166711.07999999999</v>
      </c>
      <c r="L61" s="147">
        <v>83355.539999999994</v>
      </c>
      <c r="M61" s="147">
        <v>44897.57</v>
      </c>
      <c r="N61" s="148">
        <v>38457.969999999994</v>
      </c>
      <c r="O61" s="136" t="s">
        <v>1806</v>
      </c>
    </row>
    <row r="62" spans="1:15" x14ac:dyDescent="0.3">
      <c r="A62" s="139" t="s">
        <v>2469</v>
      </c>
      <c r="B62" s="139" t="s">
        <v>2470</v>
      </c>
      <c r="C62" s="139" t="s">
        <v>2506</v>
      </c>
      <c r="D62" s="139" t="s">
        <v>2399</v>
      </c>
      <c r="E62" s="141">
        <v>40707301</v>
      </c>
      <c r="F62" s="146" t="s">
        <v>2514</v>
      </c>
      <c r="G62" s="140">
        <v>2</v>
      </c>
      <c r="H62" s="146" t="s">
        <v>1806</v>
      </c>
      <c r="I62" s="146" t="s">
        <v>2473</v>
      </c>
      <c r="J62" s="139" t="s">
        <v>2474</v>
      </c>
      <c r="K62" s="138">
        <v>4082.36</v>
      </c>
      <c r="L62" s="147">
        <v>2041.18</v>
      </c>
      <c r="M62" s="147">
        <v>1099.44</v>
      </c>
      <c r="N62" s="148">
        <v>941.74</v>
      </c>
      <c r="O62" s="136" t="s">
        <v>1806</v>
      </c>
    </row>
    <row r="63" spans="1:15" x14ac:dyDescent="0.3">
      <c r="A63" s="139" t="s">
        <v>2469</v>
      </c>
      <c r="B63" s="139" t="s">
        <v>2470</v>
      </c>
      <c r="C63" s="139" t="s">
        <v>2506</v>
      </c>
      <c r="D63" s="139" t="s">
        <v>2399</v>
      </c>
      <c r="E63" s="141">
        <v>40713992</v>
      </c>
      <c r="F63" s="146" t="s">
        <v>2515</v>
      </c>
      <c r="G63" s="140">
        <v>10</v>
      </c>
      <c r="H63" s="146" t="s">
        <v>1804</v>
      </c>
      <c r="I63" s="146" t="s">
        <v>2485</v>
      </c>
      <c r="J63" s="139" t="s">
        <v>2474</v>
      </c>
      <c r="K63" s="138">
        <v>14972.1</v>
      </c>
      <c r="L63" s="147">
        <v>7486.05</v>
      </c>
      <c r="M63" s="147">
        <v>4032.19</v>
      </c>
      <c r="N63" s="148">
        <v>3453.86</v>
      </c>
      <c r="O63" s="136" t="s">
        <v>1804</v>
      </c>
    </row>
    <row r="64" spans="1:15" x14ac:dyDescent="0.3">
      <c r="A64" s="139" t="s">
        <v>2469</v>
      </c>
      <c r="B64" s="139" t="s">
        <v>2470</v>
      </c>
      <c r="C64" s="139" t="s">
        <v>2506</v>
      </c>
      <c r="D64" s="139" t="s">
        <v>2399</v>
      </c>
      <c r="E64" s="141">
        <v>40725326</v>
      </c>
      <c r="F64" s="146" t="s">
        <v>2516</v>
      </c>
      <c r="G64" s="140">
        <v>10</v>
      </c>
      <c r="H64" s="146" t="s">
        <v>1804</v>
      </c>
      <c r="I64" s="146" t="s">
        <v>2485</v>
      </c>
      <c r="J64" s="139" t="s">
        <v>2474</v>
      </c>
      <c r="K64" s="138">
        <v>-22579.35</v>
      </c>
      <c r="L64" s="147">
        <v>-11289.674999999999</v>
      </c>
      <c r="M64" s="147">
        <v>-6080.93</v>
      </c>
      <c r="N64" s="148">
        <v>-5208.744999999999</v>
      </c>
      <c r="O64" s="136" t="s">
        <v>1804</v>
      </c>
    </row>
    <row r="65" spans="1:15" x14ac:dyDescent="0.3">
      <c r="A65" s="139" t="s">
        <v>2469</v>
      </c>
      <c r="B65" s="139" t="s">
        <v>2470</v>
      </c>
      <c r="C65" s="139" t="s">
        <v>2506</v>
      </c>
      <c r="D65" s="139" t="s">
        <v>2399</v>
      </c>
      <c r="E65" s="141">
        <v>40727855</v>
      </c>
      <c r="F65" s="146" t="s">
        <v>2517</v>
      </c>
      <c r="G65" s="140" t="s">
        <v>2496</v>
      </c>
      <c r="H65" s="146" t="s">
        <v>1808</v>
      </c>
      <c r="I65" s="146" t="s">
        <v>2485</v>
      </c>
      <c r="J65" s="139" t="s">
        <v>2474</v>
      </c>
      <c r="K65" s="138">
        <v>508472.27</v>
      </c>
      <c r="L65" s="147">
        <v>254236.13500000001</v>
      </c>
      <c r="M65" s="147">
        <v>136938.53</v>
      </c>
      <c r="N65" s="148">
        <v>117297.60500000001</v>
      </c>
      <c r="O65" s="136" t="s">
        <v>1808</v>
      </c>
    </row>
    <row r="66" spans="1:15" x14ac:dyDescent="0.3">
      <c r="A66" s="139" t="s">
        <v>2469</v>
      </c>
      <c r="B66" s="139" t="s">
        <v>2470</v>
      </c>
      <c r="C66" s="139" t="s">
        <v>2506</v>
      </c>
      <c r="D66" s="139" t="s">
        <v>2399</v>
      </c>
      <c r="E66" s="141">
        <v>40777592</v>
      </c>
      <c r="F66" s="146" t="s">
        <v>2517</v>
      </c>
      <c r="G66" s="140" t="s">
        <v>2496</v>
      </c>
      <c r="H66" s="146" t="s">
        <v>1808</v>
      </c>
      <c r="I66" s="146" t="s">
        <v>2485</v>
      </c>
      <c r="J66" s="139" t="s">
        <v>2474</v>
      </c>
      <c r="K66" s="138">
        <v>52063.96</v>
      </c>
      <c r="L66" s="147">
        <v>26031.98</v>
      </c>
      <c r="M66" s="147">
        <v>14021.54</v>
      </c>
      <c r="N66" s="148">
        <v>12010.439999999999</v>
      </c>
      <c r="O66" s="136" t="s">
        <v>1808</v>
      </c>
    </row>
    <row r="67" spans="1:15" x14ac:dyDescent="0.3">
      <c r="A67" s="139" t="s">
        <v>2469</v>
      </c>
      <c r="B67" s="139" t="s">
        <v>2470</v>
      </c>
      <c r="C67" s="139" t="s">
        <v>2506</v>
      </c>
      <c r="D67" s="139" t="s">
        <v>2399</v>
      </c>
      <c r="E67" s="141">
        <v>40782617</v>
      </c>
      <c r="F67" s="146" t="s">
        <v>2514</v>
      </c>
      <c r="G67" s="140">
        <v>2</v>
      </c>
      <c r="H67" s="146" t="s">
        <v>1806</v>
      </c>
      <c r="I67" s="146" t="s">
        <v>2473</v>
      </c>
      <c r="J67" s="139" t="s">
        <v>2474</v>
      </c>
      <c r="K67" s="138">
        <v>3297.23</v>
      </c>
      <c r="L67" s="147">
        <v>1648.615</v>
      </c>
      <c r="M67" s="147">
        <v>887.99</v>
      </c>
      <c r="N67" s="148">
        <v>760.625</v>
      </c>
      <c r="O67" s="136" t="s">
        <v>1806</v>
      </c>
    </row>
    <row r="68" spans="1:15" x14ac:dyDescent="0.3">
      <c r="A68" s="139" t="s">
        <v>2469</v>
      </c>
      <c r="B68" s="139" t="s">
        <v>2470</v>
      </c>
      <c r="C68" s="139" t="s">
        <v>2506</v>
      </c>
      <c r="D68" s="139" t="s">
        <v>2399</v>
      </c>
      <c r="E68" s="141">
        <v>40829130</v>
      </c>
      <c r="F68" s="146" t="s">
        <v>2514</v>
      </c>
      <c r="G68" s="140">
        <v>2</v>
      </c>
      <c r="H68" s="146" t="s">
        <v>1806</v>
      </c>
      <c r="I68" s="146" t="s">
        <v>2473</v>
      </c>
      <c r="J68" s="139" t="s">
        <v>2474</v>
      </c>
      <c r="K68" s="138">
        <v>3419.1</v>
      </c>
      <c r="L68" s="147">
        <v>1709.55</v>
      </c>
      <c r="M68" s="147">
        <v>920.81</v>
      </c>
      <c r="N68" s="148">
        <v>788.74</v>
      </c>
      <c r="O68" s="136" t="s">
        <v>1806</v>
      </c>
    </row>
    <row r="69" spans="1:15" x14ac:dyDescent="0.3">
      <c r="A69" s="139" t="s">
        <v>2469</v>
      </c>
      <c r="B69" s="139" t="s">
        <v>2470</v>
      </c>
      <c r="C69" s="139" t="s">
        <v>2506</v>
      </c>
      <c r="D69" s="139" t="s">
        <v>2399</v>
      </c>
      <c r="E69" s="140" t="s">
        <v>1813</v>
      </c>
      <c r="F69" s="146" t="s">
        <v>2518</v>
      </c>
      <c r="G69" s="140">
        <v>2</v>
      </c>
      <c r="H69" s="146" t="s">
        <v>1810</v>
      </c>
      <c r="I69" s="146" t="s">
        <v>2485</v>
      </c>
      <c r="J69" s="139" t="s">
        <v>2474</v>
      </c>
      <c r="K69" s="138">
        <v>485355.65</v>
      </c>
      <c r="L69" s="147">
        <v>242677.82500000001</v>
      </c>
      <c r="M69" s="147">
        <v>130712.91</v>
      </c>
      <c r="N69" s="148">
        <v>111964.91500000001</v>
      </c>
      <c r="O69" s="136" t="s">
        <v>1810</v>
      </c>
    </row>
    <row r="70" spans="1:15" x14ac:dyDescent="0.3">
      <c r="A70" s="139" t="s">
        <v>2469</v>
      </c>
      <c r="B70" s="139" t="s">
        <v>2470</v>
      </c>
      <c r="C70" s="139" t="s">
        <v>2506</v>
      </c>
      <c r="D70" s="139" t="s">
        <v>2399</v>
      </c>
      <c r="E70" s="140" t="s">
        <v>1820</v>
      </c>
      <c r="F70" s="146" t="s">
        <v>2503</v>
      </c>
      <c r="G70" s="140" t="s">
        <v>2496</v>
      </c>
      <c r="H70" s="146" t="s">
        <v>1808</v>
      </c>
      <c r="I70" s="146" t="s">
        <v>2478</v>
      </c>
      <c r="J70" s="139" t="s">
        <v>2474</v>
      </c>
      <c r="K70" s="138">
        <v>2530788.8199999998</v>
      </c>
      <c r="L70" s="147">
        <v>1265394.4099999999</v>
      </c>
      <c r="M70" s="147">
        <v>681576.01</v>
      </c>
      <c r="N70" s="148">
        <v>583818.39999999991</v>
      </c>
      <c r="O70" s="136" t="s">
        <v>1808</v>
      </c>
    </row>
    <row r="71" spans="1:15" x14ac:dyDescent="0.3">
      <c r="A71" s="139" t="s">
        <v>2469</v>
      </c>
      <c r="B71" s="139" t="s">
        <v>2470</v>
      </c>
      <c r="C71" s="139" t="s">
        <v>2506</v>
      </c>
      <c r="D71" s="139" t="s">
        <v>2399</v>
      </c>
      <c r="E71" s="140" t="s">
        <v>1830</v>
      </c>
      <c r="F71" s="146" t="s">
        <v>2504</v>
      </c>
      <c r="G71" s="140" t="s">
        <v>2496</v>
      </c>
      <c r="H71" s="146" t="s">
        <v>1808</v>
      </c>
      <c r="I71" s="146" t="s">
        <v>2473</v>
      </c>
      <c r="J71" s="139" t="s">
        <v>2474</v>
      </c>
      <c r="K71" s="138">
        <v>2530788.7999999998</v>
      </c>
      <c r="L71" s="147">
        <v>1265394.3999999999</v>
      </c>
      <c r="M71" s="147">
        <v>681576</v>
      </c>
      <c r="N71" s="148">
        <v>583818.39999999991</v>
      </c>
      <c r="O71" s="136" t="s">
        <v>1808</v>
      </c>
    </row>
    <row r="72" spans="1:15" x14ac:dyDescent="0.3">
      <c r="A72" s="139" t="s">
        <v>2469</v>
      </c>
      <c r="B72" s="139" t="s">
        <v>2470</v>
      </c>
      <c r="C72" s="139" t="s">
        <v>2506</v>
      </c>
      <c r="D72" s="139" t="s">
        <v>2399</v>
      </c>
      <c r="E72" s="140" t="s">
        <v>1836</v>
      </c>
      <c r="F72" s="146" t="s">
        <v>2519</v>
      </c>
      <c r="G72" s="140">
        <v>1</v>
      </c>
      <c r="H72" s="146" t="s">
        <v>1809</v>
      </c>
      <c r="I72" s="146" t="s">
        <v>2485</v>
      </c>
      <c r="J72" s="139" t="s">
        <v>2474</v>
      </c>
      <c r="K72" s="138">
        <v>103.83</v>
      </c>
      <c r="L72" s="147">
        <v>51.914999999999999</v>
      </c>
      <c r="M72" s="147">
        <v>27.96</v>
      </c>
      <c r="N72" s="148">
        <v>23.954999999999998</v>
      </c>
      <c r="O72" s="136" t="s">
        <v>1809</v>
      </c>
    </row>
    <row r="73" spans="1:15" x14ac:dyDescent="0.3">
      <c r="A73" s="139" t="s">
        <v>2469</v>
      </c>
      <c r="B73" s="139" t="s">
        <v>2470</v>
      </c>
      <c r="C73" s="139" t="s">
        <v>2506</v>
      </c>
      <c r="D73" s="139" t="s">
        <v>2399</v>
      </c>
      <c r="E73" s="140" t="s">
        <v>1870</v>
      </c>
      <c r="F73" s="146" t="s">
        <v>2507</v>
      </c>
      <c r="G73" s="140">
        <v>1</v>
      </c>
      <c r="H73" s="146" t="s">
        <v>1867</v>
      </c>
      <c r="I73" s="146" t="s">
        <v>2478</v>
      </c>
      <c r="J73" s="139" t="s">
        <v>2474</v>
      </c>
      <c r="K73" s="138">
        <v>4319879.26</v>
      </c>
      <c r="L73" s="147">
        <v>2159939.63</v>
      </c>
      <c r="M73" s="147">
        <v>1163402.51</v>
      </c>
      <c r="N73" s="148">
        <v>996537.11999999988</v>
      </c>
      <c r="O73" s="136" t="s">
        <v>1867</v>
      </c>
    </row>
    <row r="74" spans="1:15" x14ac:dyDescent="0.3">
      <c r="A74" s="139" t="s">
        <v>2469</v>
      </c>
      <c r="B74" s="139" t="s">
        <v>2470</v>
      </c>
      <c r="C74" s="139" t="s">
        <v>2506</v>
      </c>
      <c r="D74" s="139" t="s">
        <v>2399</v>
      </c>
      <c r="E74" s="140" t="s">
        <v>1871</v>
      </c>
      <c r="F74" s="146" t="s">
        <v>2520</v>
      </c>
      <c r="G74" s="140">
        <v>2</v>
      </c>
      <c r="H74" s="146" t="s">
        <v>1806</v>
      </c>
      <c r="I74" s="146" t="s">
        <v>2478</v>
      </c>
      <c r="J74" s="139" t="s">
        <v>2474</v>
      </c>
      <c r="K74" s="138">
        <v>1111255.6200000001</v>
      </c>
      <c r="L74" s="147">
        <v>555627.81000000006</v>
      </c>
      <c r="M74" s="147">
        <v>299276.32</v>
      </c>
      <c r="N74" s="148">
        <v>256351.49000000005</v>
      </c>
      <c r="O74" s="136" t="s">
        <v>1806</v>
      </c>
    </row>
    <row r="75" spans="1:15" x14ac:dyDescent="0.3">
      <c r="A75" s="139" t="s">
        <v>2469</v>
      </c>
      <c r="B75" s="139" t="s">
        <v>2470</v>
      </c>
      <c r="C75" s="139" t="s">
        <v>2506</v>
      </c>
      <c r="D75" s="139" t="s">
        <v>2399</v>
      </c>
      <c r="E75" s="140" t="s">
        <v>1884</v>
      </c>
      <c r="F75" s="146" t="s">
        <v>2508</v>
      </c>
      <c r="G75" s="140" t="s">
        <v>2496</v>
      </c>
      <c r="H75" s="146" t="s">
        <v>1808</v>
      </c>
      <c r="I75" s="146" t="s">
        <v>2478</v>
      </c>
      <c r="J75" s="139" t="s">
        <v>2474</v>
      </c>
      <c r="K75" s="138">
        <v>2925307.94</v>
      </c>
      <c r="L75" s="147">
        <v>1462653.97</v>
      </c>
      <c r="M75" s="147">
        <v>787825.4</v>
      </c>
      <c r="N75" s="148">
        <v>674828.57</v>
      </c>
      <c r="O75" s="136" t="s">
        <v>1808</v>
      </c>
    </row>
    <row r="76" spans="1:15" x14ac:dyDescent="0.3">
      <c r="A76" s="139" t="s">
        <v>2469</v>
      </c>
      <c r="B76" s="139" t="s">
        <v>2470</v>
      </c>
      <c r="C76" s="139" t="s">
        <v>2506</v>
      </c>
      <c r="D76" s="139" t="s">
        <v>2399</v>
      </c>
      <c r="E76" s="140" t="s">
        <v>1885</v>
      </c>
      <c r="F76" s="146" t="s">
        <v>2507</v>
      </c>
      <c r="G76" s="140">
        <v>1</v>
      </c>
      <c r="H76" s="146" t="s">
        <v>1867</v>
      </c>
      <c r="I76" s="146" t="s">
        <v>2478</v>
      </c>
      <c r="J76" s="139" t="s">
        <v>2474</v>
      </c>
      <c r="K76" s="138">
        <v>7304556.5800000001</v>
      </c>
      <c r="L76" s="147">
        <v>3652278.29</v>
      </c>
      <c r="M76" s="147">
        <v>1967216.89</v>
      </c>
      <c r="N76" s="148">
        <v>1685061.4000000001</v>
      </c>
      <c r="O76" s="136" t="s">
        <v>1867</v>
      </c>
    </row>
    <row r="77" spans="1:15" x14ac:dyDescent="0.3">
      <c r="A77" s="139" t="s">
        <v>2469</v>
      </c>
      <c r="B77" s="139" t="s">
        <v>2470</v>
      </c>
      <c r="C77" s="139" t="s">
        <v>2506</v>
      </c>
      <c r="D77" s="139" t="s">
        <v>2399</v>
      </c>
      <c r="E77" s="140" t="s">
        <v>1886</v>
      </c>
      <c r="F77" s="146" t="s">
        <v>2509</v>
      </c>
      <c r="G77" s="140">
        <v>1</v>
      </c>
      <c r="H77" s="146" t="s">
        <v>1800</v>
      </c>
      <c r="I77" s="146" t="s">
        <v>2478</v>
      </c>
      <c r="J77" s="139" t="s">
        <v>2474</v>
      </c>
      <c r="K77" s="138">
        <v>1467518.57</v>
      </c>
      <c r="L77" s="147">
        <v>733759.28500000003</v>
      </c>
      <c r="M77" s="147">
        <v>395222.8</v>
      </c>
      <c r="N77" s="148">
        <v>338536.48500000004</v>
      </c>
      <c r="O77" s="136" t="s">
        <v>1800</v>
      </c>
    </row>
    <row r="78" spans="1:15" x14ac:dyDescent="0.3">
      <c r="A78" s="139" t="s">
        <v>2469</v>
      </c>
      <c r="B78" s="139" t="s">
        <v>2470</v>
      </c>
      <c r="C78" s="139" t="s">
        <v>2506</v>
      </c>
      <c r="D78" s="139" t="s">
        <v>2399</v>
      </c>
      <c r="E78" s="140" t="s">
        <v>1891</v>
      </c>
      <c r="F78" s="146" t="s">
        <v>2509</v>
      </c>
      <c r="G78" s="140">
        <v>2</v>
      </c>
      <c r="H78" s="146" t="s">
        <v>1806</v>
      </c>
      <c r="I78" s="146" t="s">
        <v>2478</v>
      </c>
      <c r="J78" s="139" t="s">
        <v>2474</v>
      </c>
      <c r="K78" s="138">
        <v>44788.99</v>
      </c>
      <c r="L78" s="147">
        <v>22394.494999999999</v>
      </c>
      <c r="M78" s="147">
        <v>12062.29</v>
      </c>
      <c r="N78" s="148">
        <v>10332.204999999998</v>
      </c>
      <c r="O78" s="136" t="s">
        <v>1806</v>
      </c>
    </row>
    <row r="79" spans="1:15" x14ac:dyDescent="0.3">
      <c r="A79" s="139" t="s">
        <v>2469</v>
      </c>
      <c r="B79" s="139" t="s">
        <v>2470</v>
      </c>
      <c r="C79" s="139" t="s">
        <v>2521</v>
      </c>
      <c r="D79" s="139" t="s">
        <v>2399</v>
      </c>
      <c r="E79" s="141">
        <v>7502476</v>
      </c>
      <c r="F79" s="146" t="s">
        <v>2522</v>
      </c>
      <c r="G79" s="140">
        <v>1</v>
      </c>
      <c r="H79" s="146" t="s">
        <v>1800</v>
      </c>
      <c r="I79" s="146" t="s">
        <v>2485</v>
      </c>
      <c r="J79" s="139" t="s">
        <v>2474</v>
      </c>
      <c r="K79" s="138">
        <v>4461.1499999999996</v>
      </c>
      <c r="L79" s="147">
        <v>2230.5749999999998</v>
      </c>
      <c r="M79" s="147">
        <v>1137.6600000000001</v>
      </c>
      <c r="N79" s="148">
        <v>1092.9149999999997</v>
      </c>
      <c r="O79" s="136" t="s">
        <v>1800</v>
      </c>
    </row>
    <row r="80" spans="1:15" x14ac:dyDescent="0.3">
      <c r="A80" s="139" t="s">
        <v>2469</v>
      </c>
      <c r="B80" s="139" t="s">
        <v>2470</v>
      </c>
      <c r="C80" s="139" t="s">
        <v>2521</v>
      </c>
      <c r="D80" s="139" t="s">
        <v>2399</v>
      </c>
      <c r="E80" s="141">
        <v>40379782</v>
      </c>
      <c r="F80" s="146" t="s">
        <v>2523</v>
      </c>
      <c r="G80" s="140">
        <v>2</v>
      </c>
      <c r="H80" s="146" t="s">
        <v>1802</v>
      </c>
      <c r="I80" s="146" t="s">
        <v>2473</v>
      </c>
      <c r="J80" s="139" t="s">
        <v>2474</v>
      </c>
      <c r="K80" s="138">
        <v>14834.58</v>
      </c>
      <c r="L80" s="147">
        <v>7417.29</v>
      </c>
      <c r="M80" s="147">
        <v>3783.02</v>
      </c>
      <c r="N80" s="148">
        <v>3634.27</v>
      </c>
      <c r="O80" s="136" t="s">
        <v>1802</v>
      </c>
    </row>
    <row r="81" spans="1:15" x14ac:dyDescent="0.3">
      <c r="A81" s="139" t="s">
        <v>2469</v>
      </c>
      <c r="B81" s="139" t="s">
        <v>2470</v>
      </c>
      <c r="C81" s="139" t="s">
        <v>2521</v>
      </c>
      <c r="D81" s="139" t="s">
        <v>2399</v>
      </c>
      <c r="E81" s="141">
        <v>40504321</v>
      </c>
      <c r="F81" s="146" t="s">
        <v>2524</v>
      </c>
      <c r="G81" s="140">
        <v>9</v>
      </c>
      <c r="H81" s="146" t="s">
        <v>1801</v>
      </c>
      <c r="I81" s="146" t="s">
        <v>2473</v>
      </c>
      <c r="J81" s="139" t="s">
        <v>2474</v>
      </c>
      <c r="K81" s="138">
        <v>6713981.4100000001</v>
      </c>
      <c r="L81" s="147">
        <v>3356990.7050000001</v>
      </c>
      <c r="M81" s="147">
        <v>1712158.2</v>
      </c>
      <c r="N81" s="148">
        <v>1644832.5050000001</v>
      </c>
      <c r="O81" s="136" t="s">
        <v>1801</v>
      </c>
    </row>
    <row r="82" spans="1:15" x14ac:dyDescent="0.3">
      <c r="A82" s="139" t="s">
        <v>2469</v>
      </c>
      <c r="B82" s="139" t="s">
        <v>2470</v>
      </c>
      <c r="C82" s="139" t="s">
        <v>2521</v>
      </c>
      <c r="D82" s="139" t="s">
        <v>2399</v>
      </c>
      <c r="E82" s="141">
        <v>40647491</v>
      </c>
      <c r="F82" s="146" t="s">
        <v>2525</v>
      </c>
      <c r="G82" s="140">
        <v>9</v>
      </c>
      <c r="H82" s="146" t="s">
        <v>1801</v>
      </c>
      <c r="I82" s="146" t="s">
        <v>2478</v>
      </c>
      <c r="J82" s="139" t="s">
        <v>2474</v>
      </c>
      <c r="K82" s="138">
        <v>74394.36</v>
      </c>
      <c r="L82" s="147">
        <v>37197.18</v>
      </c>
      <c r="M82" s="147">
        <v>18971.59</v>
      </c>
      <c r="N82" s="148">
        <v>18225.59</v>
      </c>
      <c r="O82" s="136" t="s">
        <v>1801</v>
      </c>
    </row>
    <row r="83" spans="1:15" x14ac:dyDescent="0.3">
      <c r="A83" s="139" t="s">
        <v>2469</v>
      </c>
      <c r="B83" s="139" t="s">
        <v>2470</v>
      </c>
      <c r="C83" s="139" t="s">
        <v>2521</v>
      </c>
      <c r="D83" s="139" t="s">
        <v>2399</v>
      </c>
      <c r="E83" s="141">
        <v>40676910</v>
      </c>
      <c r="F83" s="146" t="s">
        <v>2526</v>
      </c>
      <c r="G83" s="140">
        <v>9</v>
      </c>
      <c r="H83" s="146" t="s">
        <v>1801</v>
      </c>
      <c r="I83" s="146" t="s">
        <v>2473</v>
      </c>
      <c r="J83" s="139" t="s">
        <v>2474</v>
      </c>
      <c r="K83" s="138">
        <v>15831.64</v>
      </c>
      <c r="L83" s="147">
        <v>7915.82</v>
      </c>
      <c r="M83" s="147">
        <v>4037.29</v>
      </c>
      <c r="N83" s="148">
        <v>3878.5299999999997</v>
      </c>
      <c r="O83" s="136" t="s">
        <v>1801</v>
      </c>
    </row>
    <row r="84" spans="1:15" x14ac:dyDescent="0.3">
      <c r="A84" s="139" t="s">
        <v>2469</v>
      </c>
      <c r="B84" s="139" t="s">
        <v>2470</v>
      </c>
      <c r="C84" s="139" t="s">
        <v>2521</v>
      </c>
      <c r="D84" s="139" t="s">
        <v>2399</v>
      </c>
      <c r="E84" s="141">
        <v>40793031</v>
      </c>
      <c r="F84" s="146" t="s">
        <v>2503</v>
      </c>
      <c r="G84" s="140" t="s">
        <v>2496</v>
      </c>
      <c r="H84" s="146" t="s">
        <v>1808</v>
      </c>
      <c r="I84" s="146" t="s">
        <v>2478</v>
      </c>
      <c r="J84" s="139" t="s">
        <v>2474</v>
      </c>
      <c r="K84" s="138">
        <v>40215.31</v>
      </c>
      <c r="L84" s="147">
        <v>20107.654999999999</v>
      </c>
      <c r="M84" s="147">
        <v>10255.459999999999</v>
      </c>
      <c r="N84" s="148">
        <v>9852.1949999999997</v>
      </c>
      <c r="O84" s="136" t="s">
        <v>1808</v>
      </c>
    </row>
    <row r="85" spans="1:15" x14ac:dyDescent="0.3">
      <c r="A85" s="139" t="s">
        <v>2469</v>
      </c>
      <c r="B85" s="139" t="s">
        <v>2470</v>
      </c>
      <c r="C85" s="139" t="s">
        <v>2521</v>
      </c>
      <c r="D85" s="139" t="s">
        <v>2399</v>
      </c>
      <c r="E85" s="141">
        <v>40822234</v>
      </c>
      <c r="F85" s="146" t="s">
        <v>2527</v>
      </c>
      <c r="G85" s="140">
        <v>1</v>
      </c>
      <c r="H85" s="146" t="s">
        <v>1805</v>
      </c>
      <c r="I85" s="146" t="s">
        <v>2485</v>
      </c>
      <c r="J85" s="139" t="s">
        <v>2474</v>
      </c>
      <c r="K85" s="138">
        <v>28044.11</v>
      </c>
      <c r="L85" s="147">
        <v>14022.055</v>
      </c>
      <c r="M85" s="147">
        <v>7151.64</v>
      </c>
      <c r="N85" s="148">
        <v>6870.415</v>
      </c>
      <c r="O85" s="136" t="s">
        <v>1805</v>
      </c>
    </row>
    <row r="86" spans="1:15" x14ac:dyDescent="0.3">
      <c r="A86" s="139" t="s">
        <v>2469</v>
      </c>
      <c r="B86" s="139" t="s">
        <v>2470</v>
      </c>
      <c r="C86" s="139" t="s">
        <v>2521</v>
      </c>
      <c r="D86" s="139" t="s">
        <v>2399</v>
      </c>
      <c r="E86" s="141">
        <v>40865720</v>
      </c>
      <c r="F86" s="146" t="s">
        <v>2503</v>
      </c>
      <c r="G86" s="140" t="s">
        <v>2496</v>
      </c>
      <c r="H86" s="146" t="s">
        <v>1808</v>
      </c>
      <c r="I86" s="146" t="s">
        <v>2478</v>
      </c>
      <c r="J86" s="139" t="s">
        <v>2474</v>
      </c>
      <c r="K86" s="138">
        <v>3576121.79</v>
      </c>
      <c r="L86" s="147">
        <v>1788060.895</v>
      </c>
      <c r="M86" s="147">
        <v>911960.56</v>
      </c>
      <c r="N86" s="148">
        <v>876100.33499999996</v>
      </c>
      <c r="O86" s="136" t="s">
        <v>1808</v>
      </c>
    </row>
    <row r="87" spans="1:15" x14ac:dyDescent="0.3">
      <c r="A87" s="139" t="s">
        <v>2469</v>
      </c>
      <c r="B87" s="139" t="s">
        <v>2470</v>
      </c>
      <c r="C87" s="139" t="s">
        <v>2521</v>
      </c>
      <c r="D87" s="139" t="s">
        <v>2399</v>
      </c>
      <c r="E87" s="141">
        <v>40865722</v>
      </c>
      <c r="F87" s="146" t="s">
        <v>2504</v>
      </c>
      <c r="G87" s="140" t="s">
        <v>2496</v>
      </c>
      <c r="H87" s="146" t="s">
        <v>1808</v>
      </c>
      <c r="I87" s="146" t="s">
        <v>2473</v>
      </c>
      <c r="J87" s="139" t="s">
        <v>2474</v>
      </c>
      <c r="K87" s="138">
        <v>3534752.84</v>
      </c>
      <c r="L87" s="147">
        <v>1767376.42</v>
      </c>
      <c r="M87" s="147">
        <v>901410.91</v>
      </c>
      <c r="N87" s="148">
        <v>865965.50999999989</v>
      </c>
      <c r="O87" s="136" t="s">
        <v>1808</v>
      </c>
    </row>
    <row r="88" spans="1:15" x14ac:dyDescent="0.3">
      <c r="A88" s="139" t="s">
        <v>2469</v>
      </c>
      <c r="B88" s="139" t="s">
        <v>2470</v>
      </c>
      <c r="C88" s="139" t="s">
        <v>2521</v>
      </c>
      <c r="D88" s="139" t="s">
        <v>2399</v>
      </c>
      <c r="E88" s="141">
        <v>40874477</v>
      </c>
      <c r="F88" s="146" t="s">
        <v>2528</v>
      </c>
      <c r="G88" s="140">
        <v>9</v>
      </c>
      <c r="H88" s="146" t="s">
        <v>1801</v>
      </c>
      <c r="I88" s="146" t="s">
        <v>2478</v>
      </c>
      <c r="J88" s="139" t="s">
        <v>2474</v>
      </c>
      <c r="K88" s="138">
        <v>446975.93</v>
      </c>
      <c r="L88" s="147">
        <v>223487.965</v>
      </c>
      <c r="M88" s="147">
        <v>113985.05</v>
      </c>
      <c r="N88" s="148">
        <v>109502.91499999999</v>
      </c>
      <c r="O88" s="136" t="s">
        <v>1801</v>
      </c>
    </row>
    <row r="89" spans="1:15" x14ac:dyDescent="0.3">
      <c r="A89" s="139" t="s">
        <v>2469</v>
      </c>
      <c r="B89" s="139" t="s">
        <v>2470</v>
      </c>
      <c r="C89" s="139" t="s">
        <v>2521</v>
      </c>
      <c r="D89" s="139" t="s">
        <v>2399</v>
      </c>
      <c r="E89" s="141">
        <v>40876990</v>
      </c>
      <c r="F89" s="146" t="s">
        <v>2529</v>
      </c>
      <c r="G89" s="140">
        <v>9</v>
      </c>
      <c r="H89" s="146" t="s">
        <v>1801</v>
      </c>
      <c r="I89" s="146" t="s">
        <v>2473</v>
      </c>
      <c r="J89" s="139" t="s">
        <v>2474</v>
      </c>
      <c r="K89" s="138">
        <v>15127.98</v>
      </c>
      <c r="L89" s="147">
        <v>7563.99</v>
      </c>
      <c r="M89" s="147">
        <v>3857.84</v>
      </c>
      <c r="N89" s="148">
        <v>3706.1499999999996</v>
      </c>
      <c r="O89" s="136" t="s">
        <v>1801</v>
      </c>
    </row>
    <row r="90" spans="1:15" x14ac:dyDescent="0.3">
      <c r="A90" s="139" t="s">
        <v>2469</v>
      </c>
      <c r="B90" s="139" t="s">
        <v>2470</v>
      </c>
      <c r="C90" s="139" t="s">
        <v>2521</v>
      </c>
      <c r="D90" s="139" t="s">
        <v>2399</v>
      </c>
      <c r="E90" s="141">
        <v>40884632</v>
      </c>
      <c r="F90" s="146" t="s">
        <v>2529</v>
      </c>
      <c r="G90" s="140">
        <v>10</v>
      </c>
      <c r="H90" s="146" t="s">
        <v>1804</v>
      </c>
      <c r="I90" s="146" t="s">
        <v>2485</v>
      </c>
      <c r="J90" s="139" t="s">
        <v>2474</v>
      </c>
      <c r="K90" s="138">
        <v>2933.01</v>
      </c>
      <c r="L90" s="147">
        <v>1466.5050000000001</v>
      </c>
      <c r="M90" s="147">
        <v>747.96</v>
      </c>
      <c r="N90" s="148">
        <v>718.54500000000007</v>
      </c>
      <c r="O90" s="136" t="s">
        <v>1804</v>
      </c>
    </row>
    <row r="91" spans="1:15" x14ac:dyDescent="0.3">
      <c r="A91" s="139" t="s">
        <v>2469</v>
      </c>
      <c r="B91" s="139" t="s">
        <v>2470</v>
      </c>
      <c r="C91" s="139" t="s">
        <v>2521</v>
      </c>
      <c r="D91" s="139" t="s">
        <v>2399</v>
      </c>
      <c r="E91" s="141">
        <v>40907054</v>
      </c>
      <c r="F91" s="146" t="s">
        <v>2530</v>
      </c>
      <c r="G91" s="140">
        <v>10</v>
      </c>
      <c r="H91" s="146" t="s">
        <v>1804</v>
      </c>
      <c r="I91" s="146" t="s">
        <v>2485</v>
      </c>
      <c r="J91" s="139" t="s">
        <v>2474</v>
      </c>
      <c r="K91" s="138">
        <v>40800.76</v>
      </c>
      <c r="L91" s="147">
        <v>20400.38</v>
      </c>
      <c r="M91" s="147">
        <v>10404.76</v>
      </c>
      <c r="N91" s="148">
        <v>9995.6200000000008</v>
      </c>
      <c r="O91" s="136" t="s">
        <v>1804</v>
      </c>
    </row>
    <row r="92" spans="1:15" x14ac:dyDescent="0.3">
      <c r="A92" s="139" t="s">
        <v>2469</v>
      </c>
      <c r="B92" s="139" t="s">
        <v>2470</v>
      </c>
      <c r="C92" s="139" t="s">
        <v>2521</v>
      </c>
      <c r="D92" s="139" t="s">
        <v>2399</v>
      </c>
      <c r="E92" s="141">
        <v>40913584</v>
      </c>
      <c r="F92" s="146" t="s">
        <v>2531</v>
      </c>
      <c r="G92" s="140">
        <v>2</v>
      </c>
      <c r="H92" s="146" t="s">
        <v>1806</v>
      </c>
      <c r="I92" s="146" t="s">
        <v>2478</v>
      </c>
      <c r="J92" s="139" t="s">
        <v>2474</v>
      </c>
      <c r="K92" s="138">
        <v>4278.07</v>
      </c>
      <c r="L92" s="147">
        <v>2139.0349999999999</v>
      </c>
      <c r="M92" s="147">
        <v>1090.97</v>
      </c>
      <c r="N92" s="148">
        <v>1048.0649999999998</v>
      </c>
      <c r="O92" s="136" t="s">
        <v>1806</v>
      </c>
    </row>
    <row r="93" spans="1:15" x14ac:dyDescent="0.3">
      <c r="A93" s="139" t="s">
        <v>2469</v>
      </c>
      <c r="B93" s="139" t="s">
        <v>2470</v>
      </c>
      <c r="C93" s="139" t="s">
        <v>2521</v>
      </c>
      <c r="D93" s="139" t="s">
        <v>2399</v>
      </c>
      <c r="E93" s="141">
        <v>40913590</v>
      </c>
      <c r="F93" s="146" t="s">
        <v>2531</v>
      </c>
      <c r="G93" s="140">
        <v>2</v>
      </c>
      <c r="H93" s="146" t="s">
        <v>1806</v>
      </c>
      <c r="I93" s="146" t="s">
        <v>2478</v>
      </c>
      <c r="J93" s="139" t="s">
        <v>2474</v>
      </c>
      <c r="K93" s="138">
        <v>2195.44</v>
      </c>
      <c r="L93" s="147">
        <v>1097.72</v>
      </c>
      <c r="M93" s="147">
        <v>559.87</v>
      </c>
      <c r="N93" s="148">
        <v>537.85</v>
      </c>
      <c r="O93" s="136" t="s">
        <v>1806</v>
      </c>
    </row>
    <row r="94" spans="1:15" x14ac:dyDescent="0.3">
      <c r="A94" s="139" t="s">
        <v>2469</v>
      </c>
      <c r="B94" s="139" t="s">
        <v>2470</v>
      </c>
      <c r="C94" s="139" t="s">
        <v>2521</v>
      </c>
      <c r="D94" s="139" t="s">
        <v>2399</v>
      </c>
      <c r="E94" s="141">
        <v>40913597</v>
      </c>
      <c r="F94" s="146" t="s">
        <v>2531</v>
      </c>
      <c r="G94" s="140">
        <v>2</v>
      </c>
      <c r="H94" s="146" t="s">
        <v>1806</v>
      </c>
      <c r="I94" s="146" t="s">
        <v>2478</v>
      </c>
      <c r="J94" s="139" t="s">
        <v>2474</v>
      </c>
      <c r="K94" s="138">
        <v>8240</v>
      </c>
      <c r="L94" s="147">
        <v>4120</v>
      </c>
      <c r="M94" s="147">
        <v>2101.31</v>
      </c>
      <c r="N94" s="148">
        <v>2018.69</v>
      </c>
      <c r="O94" s="136" t="s">
        <v>1806</v>
      </c>
    </row>
    <row r="95" spans="1:15" x14ac:dyDescent="0.3">
      <c r="A95" s="139" t="s">
        <v>2469</v>
      </c>
      <c r="B95" s="139" t="s">
        <v>2470</v>
      </c>
      <c r="C95" s="139" t="s">
        <v>2521</v>
      </c>
      <c r="D95" s="139" t="s">
        <v>2399</v>
      </c>
      <c r="E95" s="141">
        <v>40913598</v>
      </c>
      <c r="F95" s="146" t="s">
        <v>2531</v>
      </c>
      <c r="G95" s="140">
        <v>2</v>
      </c>
      <c r="H95" s="146" t="s">
        <v>1806</v>
      </c>
      <c r="I95" s="146" t="s">
        <v>2478</v>
      </c>
      <c r="J95" s="139" t="s">
        <v>2474</v>
      </c>
      <c r="K95" s="138">
        <v>6910.4</v>
      </c>
      <c r="L95" s="147">
        <v>3455.2</v>
      </c>
      <c r="M95" s="147">
        <v>1762.25</v>
      </c>
      <c r="N95" s="148">
        <v>1692.9499999999998</v>
      </c>
      <c r="O95" s="136" t="s">
        <v>1806</v>
      </c>
    </row>
    <row r="96" spans="1:15" x14ac:dyDescent="0.3">
      <c r="A96" s="139" t="s">
        <v>2469</v>
      </c>
      <c r="B96" s="139" t="s">
        <v>2470</v>
      </c>
      <c r="C96" s="139" t="s">
        <v>2521</v>
      </c>
      <c r="D96" s="139" t="s">
        <v>2399</v>
      </c>
      <c r="E96" s="141">
        <v>40913599</v>
      </c>
      <c r="F96" s="146" t="s">
        <v>2531</v>
      </c>
      <c r="G96" s="140">
        <v>2</v>
      </c>
      <c r="H96" s="146" t="s">
        <v>1806</v>
      </c>
      <c r="I96" s="146" t="s">
        <v>2478</v>
      </c>
      <c r="J96" s="139" t="s">
        <v>2474</v>
      </c>
      <c r="K96" s="138">
        <v>4686.63</v>
      </c>
      <c r="L96" s="147">
        <v>2343.3150000000001</v>
      </c>
      <c r="M96" s="147">
        <v>1195.1600000000001</v>
      </c>
      <c r="N96" s="148">
        <v>1148.155</v>
      </c>
      <c r="O96" s="136" t="s">
        <v>1806</v>
      </c>
    </row>
    <row r="97" spans="1:15" x14ac:dyDescent="0.3">
      <c r="A97" s="139" t="s">
        <v>2469</v>
      </c>
      <c r="B97" s="139" t="s">
        <v>2470</v>
      </c>
      <c r="C97" s="139" t="s">
        <v>2521</v>
      </c>
      <c r="D97" s="139" t="s">
        <v>2399</v>
      </c>
      <c r="E97" s="141">
        <v>40913606</v>
      </c>
      <c r="F97" s="146" t="s">
        <v>2531</v>
      </c>
      <c r="G97" s="140">
        <v>2</v>
      </c>
      <c r="H97" s="146" t="s">
        <v>1806</v>
      </c>
      <c r="I97" s="146" t="s">
        <v>2478</v>
      </c>
      <c r="J97" s="139" t="s">
        <v>2474</v>
      </c>
      <c r="K97" s="138">
        <v>2641.56</v>
      </c>
      <c r="L97" s="147">
        <v>1320.78</v>
      </c>
      <c r="M97" s="147">
        <v>673.63</v>
      </c>
      <c r="N97" s="148">
        <v>647.15</v>
      </c>
      <c r="O97" s="136" t="s">
        <v>1806</v>
      </c>
    </row>
    <row r="98" spans="1:15" x14ac:dyDescent="0.3">
      <c r="A98" s="139" t="s">
        <v>2469</v>
      </c>
      <c r="B98" s="139" t="s">
        <v>2470</v>
      </c>
      <c r="C98" s="139" t="s">
        <v>2521</v>
      </c>
      <c r="D98" s="139" t="s">
        <v>2399</v>
      </c>
      <c r="E98" s="141">
        <v>40913612</v>
      </c>
      <c r="F98" s="146" t="s">
        <v>2531</v>
      </c>
      <c r="G98" s="140">
        <v>2</v>
      </c>
      <c r="H98" s="146" t="s">
        <v>1806</v>
      </c>
      <c r="I98" s="146" t="s">
        <v>2478</v>
      </c>
      <c r="J98" s="139" t="s">
        <v>2474</v>
      </c>
      <c r="K98" s="138">
        <v>3633.17</v>
      </c>
      <c r="L98" s="147">
        <v>1816.585</v>
      </c>
      <c r="M98" s="147">
        <v>926.51</v>
      </c>
      <c r="N98" s="148">
        <v>890.07500000000005</v>
      </c>
      <c r="O98" s="136" t="s">
        <v>1806</v>
      </c>
    </row>
    <row r="99" spans="1:15" x14ac:dyDescent="0.3">
      <c r="A99" s="139" t="s">
        <v>2469</v>
      </c>
      <c r="B99" s="139" t="s">
        <v>2470</v>
      </c>
      <c r="C99" s="139" t="s">
        <v>2521</v>
      </c>
      <c r="D99" s="139" t="s">
        <v>2399</v>
      </c>
      <c r="E99" s="141">
        <v>40921938</v>
      </c>
      <c r="F99" s="146" t="s">
        <v>2532</v>
      </c>
      <c r="G99" s="140">
        <v>10</v>
      </c>
      <c r="H99" s="146" t="s">
        <v>1804</v>
      </c>
      <c r="I99" s="146" t="s">
        <v>2485</v>
      </c>
      <c r="J99" s="139" t="s">
        <v>2474</v>
      </c>
      <c r="K99" s="138">
        <v>6894.54</v>
      </c>
      <c r="L99" s="147">
        <v>3447.27</v>
      </c>
      <c r="M99" s="147">
        <v>1758.2</v>
      </c>
      <c r="N99" s="148">
        <v>1689.07</v>
      </c>
      <c r="O99" s="136" t="s">
        <v>1804</v>
      </c>
    </row>
    <row r="100" spans="1:15" x14ac:dyDescent="0.3">
      <c r="A100" s="139" t="s">
        <v>2469</v>
      </c>
      <c r="B100" s="139" t="s">
        <v>2470</v>
      </c>
      <c r="C100" s="139" t="s">
        <v>2521</v>
      </c>
      <c r="D100" s="139" t="s">
        <v>2399</v>
      </c>
      <c r="E100" s="141">
        <v>40929639</v>
      </c>
      <c r="F100" s="146" t="s">
        <v>2533</v>
      </c>
      <c r="G100" s="140">
        <v>10</v>
      </c>
      <c r="H100" s="146" t="s">
        <v>1804</v>
      </c>
      <c r="I100" s="146" t="s">
        <v>2485</v>
      </c>
      <c r="J100" s="139" t="s">
        <v>2474</v>
      </c>
      <c r="K100" s="138">
        <v>12839.78</v>
      </c>
      <c r="L100" s="147">
        <v>6419.89</v>
      </c>
      <c r="M100" s="147">
        <v>3274.32</v>
      </c>
      <c r="N100" s="148">
        <v>3145.57</v>
      </c>
      <c r="O100" s="136" t="s">
        <v>1804</v>
      </c>
    </row>
    <row r="101" spans="1:15" x14ac:dyDescent="0.3">
      <c r="A101" s="139" t="s">
        <v>2469</v>
      </c>
      <c r="B101" s="139" t="s">
        <v>2470</v>
      </c>
      <c r="C101" s="139" t="s">
        <v>2521</v>
      </c>
      <c r="D101" s="139" t="s">
        <v>2399</v>
      </c>
      <c r="E101" s="141">
        <v>40943360</v>
      </c>
      <c r="F101" s="146" t="s">
        <v>2529</v>
      </c>
      <c r="G101" s="140">
        <v>9</v>
      </c>
      <c r="H101" s="146" t="s">
        <v>1801</v>
      </c>
      <c r="I101" s="146" t="s">
        <v>2478</v>
      </c>
      <c r="J101" s="139" t="s">
        <v>2474</v>
      </c>
      <c r="K101" s="138">
        <v>10516.26</v>
      </c>
      <c r="L101" s="147">
        <v>5258.13</v>
      </c>
      <c r="M101" s="147">
        <v>2681.79</v>
      </c>
      <c r="N101" s="148">
        <v>2576.34</v>
      </c>
      <c r="O101" s="136" t="s">
        <v>1801</v>
      </c>
    </row>
    <row r="102" spans="1:15" x14ac:dyDescent="0.3">
      <c r="A102" s="139" t="s">
        <v>2469</v>
      </c>
      <c r="B102" s="139" t="s">
        <v>2470</v>
      </c>
      <c r="C102" s="139" t="s">
        <v>2521</v>
      </c>
      <c r="D102" s="139" t="s">
        <v>2399</v>
      </c>
      <c r="E102" s="141">
        <v>40946665</v>
      </c>
      <c r="F102" s="146" t="s">
        <v>2503</v>
      </c>
      <c r="G102" s="140" t="s">
        <v>2496</v>
      </c>
      <c r="H102" s="146" t="s">
        <v>1808</v>
      </c>
      <c r="I102" s="146" t="s">
        <v>2478</v>
      </c>
      <c r="J102" s="139" t="s">
        <v>2474</v>
      </c>
      <c r="K102" s="138">
        <v>2244276.54</v>
      </c>
      <c r="L102" s="147">
        <v>1122138.27</v>
      </c>
      <c r="M102" s="147">
        <v>572321.59</v>
      </c>
      <c r="N102" s="148">
        <v>549816.68000000005</v>
      </c>
      <c r="O102" s="136" t="s">
        <v>1808</v>
      </c>
    </row>
    <row r="103" spans="1:15" x14ac:dyDescent="0.3">
      <c r="A103" s="139" t="s">
        <v>2469</v>
      </c>
      <c r="B103" s="139" t="s">
        <v>2470</v>
      </c>
      <c r="C103" s="139" t="s">
        <v>2521</v>
      </c>
      <c r="D103" s="139" t="s">
        <v>2399</v>
      </c>
      <c r="E103" s="141">
        <v>40946666</v>
      </c>
      <c r="F103" s="146" t="s">
        <v>2504</v>
      </c>
      <c r="G103" s="140" t="s">
        <v>2496</v>
      </c>
      <c r="H103" s="146" t="s">
        <v>1808</v>
      </c>
      <c r="I103" s="146" t="s">
        <v>2473</v>
      </c>
      <c r="J103" s="139" t="s">
        <v>2474</v>
      </c>
      <c r="K103" s="138">
        <v>2147392.5</v>
      </c>
      <c r="L103" s="147">
        <v>1073696.25</v>
      </c>
      <c r="M103" s="147">
        <v>547614.81000000006</v>
      </c>
      <c r="N103" s="148">
        <v>526081.43999999994</v>
      </c>
      <c r="O103" s="136" t="s">
        <v>1808</v>
      </c>
    </row>
    <row r="104" spans="1:15" x14ac:dyDescent="0.3">
      <c r="A104" s="139" t="s">
        <v>2469</v>
      </c>
      <c r="B104" s="139" t="s">
        <v>2470</v>
      </c>
      <c r="C104" s="139" t="s">
        <v>2521</v>
      </c>
      <c r="D104" s="139" t="s">
        <v>2399</v>
      </c>
      <c r="E104" s="141">
        <v>40953712</v>
      </c>
      <c r="F104" s="146" t="s">
        <v>2533</v>
      </c>
      <c r="G104" s="140">
        <v>1</v>
      </c>
      <c r="H104" s="146" t="s">
        <v>1809</v>
      </c>
      <c r="I104" s="146" t="s">
        <v>2485</v>
      </c>
      <c r="J104" s="139" t="s">
        <v>2474</v>
      </c>
      <c r="K104" s="138">
        <v>-725.48</v>
      </c>
      <c r="L104" s="147">
        <v>-362.74</v>
      </c>
      <c r="M104" s="147">
        <v>-185.01</v>
      </c>
      <c r="N104" s="148">
        <v>-177.73000000000002</v>
      </c>
      <c r="O104" s="136" t="s">
        <v>1809</v>
      </c>
    </row>
    <row r="105" spans="1:15" x14ac:dyDescent="0.3">
      <c r="A105" s="139" t="s">
        <v>2469</v>
      </c>
      <c r="B105" s="139" t="s">
        <v>2470</v>
      </c>
      <c r="C105" s="139" t="s">
        <v>2521</v>
      </c>
      <c r="D105" s="139" t="s">
        <v>2399</v>
      </c>
      <c r="E105" s="141">
        <v>40970324</v>
      </c>
      <c r="F105" s="146" t="s">
        <v>2530</v>
      </c>
      <c r="G105" s="140">
        <v>1</v>
      </c>
      <c r="H105" s="146" t="s">
        <v>1809</v>
      </c>
      <c r="I105" s="146" t="s">
        <v>2485</v>
      </c>
      <c r="J105" s="139" t="s">
        <v>2474</v>
      </c>
      <c r="K105" s="138">
        <v>29342.94</v>
      </c>
      <c r="L105" s="147">
        <v>14671.47</v>
      </c>
      <c r="M105" s="147">
        <v>7482.86</v>
      </c>
      <c r="N105" s="148">
        <v>7188.61</v>
      </c>
      <c r="O105" s="136" t="s">
        <v>1809</v>
      </c>
    </row>
    <row r="106" spans="1:15" x14ac:dyDescent="0.3">
      <c r="A106" s="139" t="s">
        <v>2469</v>
      </c>
      <c r="B106" s="139" t="s">
        <v>2470</v>
      </c>
      <c r="C106" s="139" t="s">
        <v>2521</v>
      </c>
      <c r="D106" s="139" t="s">
        <v>2399</v>
      </c>
      <c r="E106" s="141">
        <v>40972728</v>
      </c>
      <c r="F106" s="146" t="s">
        <v>2533</v>
      </c>
      <c r="G106" s="140">
        <v>10</v>
      </c>
      <c r="H106" s="146" t="s">
        <v>1804</v>
      </c>
      <c r="I106" s="146" t="s">
        <v>2485</v>
      </c>
      <c r="J106" s="139" t="s">
        <v>2474</v>
      </c>
      <c r="K106" s="138">
        <v>8491.07</v>
      </c>
      <c r="L106" s="147">
        <v>4245.5349999999999</v>
      </c>
      <c r="M106" s="147">
        <v>2165.34</v>
      </c>
      <c r="N106" s="148">
        <v>2080.1949999999997</v>
      </c>
      <c r="O106" s="136" t="s">
        <v>1804</v>
      </c>
    </row>
    <row r="107" spans="1:15" x14ac:dyDescent="0.3">
      <c r="A107" s="139" t="s">
        <v>2469</v>
      </c>
      <c r="B107" s="139" t="s">
        <v>2470</v>
      </c>
      <c r="C107" s="139" t="s">
        <v>2521</v>
      </c>
      <c r="D107" s="139" t="s">
        <v>2399</v>
      </c>
      <c r="E107" s="141">
        <v>41003848</v>
      </c>
      <c r="F107" s="146" t="s">
        <v>2533</v>
      </c>
      <c r="G107" s="140">
        <v>1</v>
      </c>
      <c r="H107" s="146" t="s">
        <v>1809</v>
      </c>
      <c r="I107" s="146" t="s">
        <v>2485</v>
      </c>
      <c r="J107" s="139" t="s">
        <v>2474</v>
      </c>
      <c r="K107" s="138">
        <v>10295.6</v>
      </c>
      <c r="L107" s="147">
        <v>5147.8</v>
      </c>
      <c r="M107" s="147">
        <v>2625.52</v>
      </c>
      <c r="N107" s="148">
        <v>2522.2800000000002</v>
      </c>
      <c r="O107" s="136" t="s">
        <v>1809</v>
      </c>
    </row>
    <row r="108" spans="1:15" x14ac:dyDescent="0.3">
      <c r="A108" s="139" t="s">
        <v>2469</v>
      </c>
      <c r="B108" s="139" t="s">
        <v>2470</v>
      </c>
      <c r="C108" s="139" t="s">
        <v>2521</v>
      </c>
      <c r="D108" s="139" t="s">
        <v>2399</v>
      </c>
      <c r="E108" s="141">
        <v>41043940</v>
      </c>
      <c r="F108" s="146" t="s">
        <v>2533</v>
      </c>
      <c r="G108" s="140">
        <v>1</v>
      </c>
      <c r="H108" s="146" t="s">
        <v>1809</v>
      </c>
      <c r="I108" s="146" t="s">
        <v>2485</v>
      </c>
      <c r="J108" s="139" t="s">
        <v>2474</v>
      </c>
      <c r="K108" s="138">
        <v>96728.06</v>
      </c>
      <c r="L108" s="147">
        <v>48364.03</v>
      </c>
      <c r="M108" s="147">
        <v>24666.99</v>
      </c>
      <c r="N108" s="148">
        <v>23697.039999999997</v>
      </c>
      <c r="O108" s="136" t="s">
        <v>1809</v>
      </c>
    </row>
    <row r="109" spans="1:15" x14ac:dyDescent="0.3">
      <c r="A109" s="139" t="s">
        <v>2469</v>
      </c>
      <c r="B109" s="139" t="s">
        <v>2470</v>
      </c>
      <c r="C109" s="139" t="s">
        <v>2521</v>
      </c>
      <c r="D109" s="139" t="s">
        <v>2399</v>
      </c>
      <c r="E109" s="141">
        <v>41049218</v>
      </c>
      <c r="F109" s="146" t="s">
        <v>2533</v>
      </c>
      <c r="G109" s="140">
        <v>1</v>
      </c>
      <c r="H109" s="146" t="s">
        <v>1805</v>
      </c>
      <c r="I109" s="146" t="s">
        <v>2478</v>
      </c>
      <c r="J109" s="139" t="s">
        <v>2474</v>
      </c>
      <c r="K109" s="138">
        <v>27706.34</v>
      </c>
      <c r="L109" s="147">
        <v>13853.17</v>
      </c>
      <c r="M109" s="147">
        <v>7065.5</v>
      </c>
      <c r="N109" s="148">
        <v>6787.67</v>
      </c>
      <c r="O109" s="136" t="s">
        <v>1805</v>
      </c>
    </row>
    <row r="110" spans="1:15" x14ac:dyDescent="0.3">
      <c r="A110" s="139" t="s">
        <v>2469</v>
      </c>
      <c r="B110" s="139" t="s">
        <v>2470</v>
      </c>
      <c r="C110" s="139" t="s">
        <v>2521</v>
      </c>
      <c r="D110" s="139" t="s">
        <v>2399</v>
      </c>
      <c r="E110" s="141">
        <v>41049226</v>
      </c>
      <c r="F110" s="146" t="s">
        <v>2533</v>
      </c>
      <c r="G110" s="140">
        <v>1</v>
      </c>
      <c r="H110" s="146" t="s">
        <v>1805</v>
      </c>
      <c r="I110" s="146" t="s">
        <v>2473</v>
      </c>
      <c r="J110" s="139" t="s">
        <v>2474</v>
      </c>
      <c r="K110" s="138">
        <v>24857.06</v>
      </c>
      <c r="L110" s="147">
        <v>12428.53</v>
      </c>
      <c r="M110" s="147">
        <v>6338.89</v>
      </c>
      <c r="N110" s="148">
        <v>6089.64</v>
      </c>
      <c r="O110" s="136" t="s">
        <v>1805</v>
      </c>
    </row>
    <row r="111" spans="1:15" x14ac:dyDescent="0.3">
      <c r="A111" s="139" t="s">
        <v>2469</v>
      </c>
      <c r="B111" s="139" t="s">
        <v>2470</v>
      </c>
      <c r="C111" s="139" t="s">
        <v>2521</v>
      </c>
      <c r="D111" s="139" t="s">
        <v>2399</v>
      </c>
      <c r="E111" s="140" t="s">
        <v>1816</v>
      </c>
      <c r="F111" s="146" t="s">
        <v>2503</v>
      </c>
      <c r="G111" s="140" t="s">
        <v>2496</v>
      </c>
      <c r="H111" s="146" t="s">
        <v>1808</v>
      </c>
      <c r="I111" s="146" t="s">
        <v>2478</v>
      </c>
      <c r="J111" s="139" t="s">
        <v>2474</v>
      </c>
      <c r="K111" s="138">
        <v>11106975.109999999</v>
      </c>
      <c r="L111" s="147">
        <v>5553487.5549999997</v>
      </c>
      <c r="M111" s="147">
        <v>2832432.41</v>
      </c>
      <c r="N111" s="148">
        <v>2721055.1449999996</v>
      </c>
      <c r="O111" s="136" t="s">
        <v>1808</v>
      </c>
    </row>
    <row r="112" spans="1:15" x14ac:dyDescent="0.3">
      <c r="A112" s="139" t="s">
        <v>2469</v>
      </c>
      <c r="B112" s="139" t="s">
        <v>2470</v>
      </c>
      <c r="C112" s="139" t="s">
        <v>2521</v>
      </c>
      <c r="D112" s="139" t="s">
        <v>2399</v>
      </c>
      <c r="E112" s="140" t="s">
        <v>1817</v>
      </c>
      <c r="F112" s="146" t="s">
        <v>2503</v>
      </c>
      <c r="G112" s="140" t="s">
        <v>2496</v>
      </c>
      <c r="H112" s="146" t="s">
        <v>1808</v>
      </c>
      <c r="I112" s="146" t="s">
        <v>2478</v>
      </c>
      <c r="J112" s="139" t="s">
        <v>2474</v>
      </c>
      <c r="K112" s="138">
        <v>115565814.14</v>
      </c>
      <c r="L112" s="147">
        <v>57782907.07</v>
      </c>
      <c r="M112" s="147">
        <v>29470882.379999999</v>
      </c>
      <c r="N112" s="148">
        <v>28312024.690000001</v>
      </c>
      <c r="O112" s="136" t="s">
        <v>1808</v>
      </c>
    </row>
    <row r="113" spans="1:15" x14ac:dyDescent="0.3">
      <c r="A113" s="139" t="s">
        <v>2469</v>
      </c>
      <c r="B113" s="139" t="s">
        <v>2470</v>
      </c>
      <c r="C113" s="139" t="s">
        <v>2521</v>
      </c>
      <c r="D113" s="139" t="s">
        <v>2399</v>
      </c>
      <c r="E113" s="140" t="s">
        <v>1818</v>
      </c>
      <c r="F113" s="146" t="s">
        <v>2503</v>
      </c>
      <c r="G113" s="140" t="s">
        <v>2496</v>
      </c>
      <c r="H113" s="146" t="s">
        <v>1808</v>
      </c>
      <c r="I113" s="146" t="s">
        <v>2478</v>
      </c>
      <c r="J113" s="139" t="s">
        <v>2474</v>
      </c>
      <c r="K113" s="138">
        <v>19846384.57</v>
      </c>
      <c r="L113" s="147">
        <v>9923192.2850000001</v>
      </c>
      <c r="M113" s="147">
        <v>5061102.8</v>
      </c>
      <c r="N113" s="148">
        <v>4862089.4850000003</v>
      </c>
      <c r="O113" s="136" t="s">
        <v>1808</v>
      </c>
    </row>
    <row r="114" spans="1:15" x14ac:dyDescent="0.3">
      <c r="A114" s="139" t="s">
        <v>2469</v>
      </c>
      <c r="B114" s="139" t="s">
        <v>2470</v>
      </c>
      <c r="C114" s="139" t="s">
        <v>2521</v>
      </c>
      <c r="D114" s="139" t="s">
        <v>2399</v>
      </c>
      <c r="E114" s="140" t="s">
        <v>1821</v>
      </c>
      <c r="F114" s="146" t="s">
        <v>2503</v>
      </c>
      <c r="G114" s="140" t="s">
        <v>2496</v>
      </c>
      <c r="H114" s="146" t="s">
        <v>1808</v>
      </c>
      <c r="I114" s="146" t="s">
        <v>2478</v>
      </c>
      <c r="J114" s="139" t="s">
        <v>2474</v>
      </c>
      <c r="K114" s="138">
        <v>1529521.5</v>
      </c>
      <c r="L114" s="147">
        <v>764760.75</v>
      </c>
      <c r="M114" s="147">
        <v>390049.16</v>
      </c>
      <c r="N114" s="148">
        <v>374711.59</v>
      </c>
      <c r="O114" s="136" t="s">
        <v>1808</v>
      </c>
    </row>
    <row r="115" spans="1:15" x14ac:dyDescent="0.3">
      <c r="A115" s="139" t="s">
        <v>2469</v>
      </c>
      <c r="B115" s="139" t="s">
        <v>2470</v>
      </c>
      <c r="C115" s="139" t="s">
        <v>2521</v>
      </c>
      <c r="D115" s="139" t="s">
        <v>2399</v>
      </c>
      <c r="E115" s="140" t="s">
        <v>1822</v>
      </c>
      <c r="F115" s="146" t="s">
        <v>2503</v>
      </c>
      <c r="G115" s="140" t="s">
        <v>2496</v>
      </c>
      <c r="H115" s="146" t="s">
        <v>1808</v>
      </c>
      <c r="I115" s="146" t="s">
        <v>2478</v>
      </c>
      <c r="J115" s="139" t="s">
        <v>2474</v>
      </c>
      <c r="K115" s="138">
        <v>2557140.94</v>
      </c>
      <c r="L115" s="147">
        <v>1278570.47</v>
      </c>
      <c r="M115" s="147">
        <v>652106.34</v>
      </c>
      <c r="N115" s="148">
        <v>626464.13</v>
      </c>
      <c r="O115" s="136" t="s">
        <v>1808</v>
      </c>
    </row>
    <row r="116" spans="1:15" x14ac:dyDescent="0.3">
      <c r="A116" s="139" t="s">
        <v>2469</v>
      </c>
      <c r="B116" s="139" t="s">
        <v>2470</v>
      </c>
      <c r="C116" s="139" t="s">
        <v>2521</v>
      </c>
      <c r="D116" s="139" t="s">
        <v>2399</v>
      </c>
      <c r="E116" s="140" t="s">
        <v>1823</v>
      </c>
      <c r="F116" s="146" t="s">
        <v>2503</v>
      </c>
      <c r="G116" s="140" t="s">
        <v>2496</v>
      </c>
      <c r="H116" s="146" t="s">
        <v>1808</v>
      </c>
      <c r="I116" s="146" t="s">
        <v>2478</v>
      </c>
      <c r="J116" s="139" t="s">
        <v>2474</v>
      </c>
      <c r="K116" s="138">
        <v>7616072.1799999997</v>
      </c>
      <c r="L116" s="147">
        <v>3808036.09</v>
      </c>
      <c r="M116" s="147">
        <v>1942203.83</v>
      </c>
      <c r="N116" s="148">
        <v>1865832.2599999998</v>
      </c>
      <c r="O116" s="136" t="s">
        <v>1808</v>
      </c>
    </row>
    <row r="117" spans="1:15" x14ac:dyDescent="0.3">
      <c r="A117" s="139" t="s">
        <v>2469</v>
      </c>
      <c r="B117" s="139" t="s">
        <v>2470</v>
      </c>
      <c r="C117" s="139" t="s">
        <v>2521</v>
      </c>
      <c r="D117" s="139" t="s">
        <v>2399</v>
      </c>
      <c r="E117" s="140" t="s">
        <v>1824</v>
      </c>
      <c r="F117" s="146" t="s">
        <v>2503</v>
      </c>
      <c r="G117" s="140" t="s">
        <v>2496</v>
      </c>
      <c r="H117" s="146" t="s">
        <v>1808</v>
      </c>
      <c r="I117" s="146" t="s">
        <v>2478</v>
      </c>
      <c r="J117" s="139" t="s">
        <v>2474</v>
      </c>
      <c r="K117" s="138">
        <v>68575282.030000001</v>
      </c>
      <c r="L117" s="147">
        <v>34287641.015000001</v>
      </c>
      <c r="M117" s="147">
        <v>17487646.199999999</v>
      </c>
      <c r="N117" s="148">
        <v>16799994.815000001</v>
      </c>
      <c r="O117" s="136" t="s">
        <v>1808</v>
      </c>
    </row>
    <row r="118" spans="1:15" x14ac:dyDescent="0.3">
      <c r="A118" s="139" t="s">
        <v>2469</v>
      </c>
      <c r="B118" s="139" t="s">
        <v>2470</v>
      </c>
      <c r="C118" s="139" t="s">
        <v>2521</v>
      </c>
      <c r="D118" s="139" t="s">
        <v>2399</v>
      </c>
      <c r="E118" s="140" t="s">
        <v>1825</v>
      </c>
      <c r="F118" s="146" t="s">
        <v>2504</v>
      </c>
      <c r="G118" s="140" t="s">
        <v>2496</v>
      </c>
      <c r="H118" s="146" t="s">
        <v>1808</v>
      </c>
      <c r="I118" s="146" t="s">
        <v>2473</v>
      </c>
      <c r="J118" s="139" t="s">
        <v>2474</v>
      </c>
      <c r="K118" s="138">
        <v>15472020.6</v>
      </c>
      <c r="L118" s="147">
        <v>7736010.2999999998</v>
      </c>
      <c r="M118" s="147">
        <v>3945579.43</v>
      </c>
      <c r="N118" s="148">
        <v>3790430.8699999996</v>
      </c>
      <c r="O118" s="136" t="s">
        <v>1808</v>
      </c>
    </row>
    <row r="119" spans="1:15" x14ac:dyDescent="0.3">
      <c r="A119" s="139" t="s">
        <v>2469</v>
      </c>
      <c r="B119" s="139" t="s">
        <v>2470</v>
      </c>
      <c r="C119" s="139" t="s">
        <v>2521</v>
      </c>
      <c r="D119" s="139" t="s">
        <v>2399</v>
      </c>
      <c r="E119" s="140" t="s">
        <v>1827</v>
      </c>
      <c r="F119" s="146" t="s">
        <v>2504</v>
      </c>
      <c r="G119" s="140" t="s">
        <v>2496</v>
      </c>
      <c r="H119" s="146" t="s">
        <v>1808</v>
      </c>
      <c r="I119" s="146" t="s">
        <v>2473</v>
      </c>
      <c r="J119" s="139" t="s">
        <v>2474</v>
      </c>
      <c r="K119" s="138">
        <v>112347167.98999999</v>
      </c>
      <c r="L119" s="147">
        <v>56173583.994999997</v>
      </c>
      <c r="M119" s="147">
        <v>28650083.050000001</v>
      </c>
      <c r="N119" s="148">
        <v>27523500.944999997</v>
      </c>
      <c r="O119" s="136" t="s">
        <v>1808</v>
      </c>
    </row>
    <row r="120" spans="1:15" x14ac:dyDescent="0.3">
      <c r="A120" s="139" t="s">
        <v>2469</v>
      </c>
      <c r="B120" s="139" t="s">
        <v>2470</v>
      </c>
      <c r="C120" s="139" t="s">
        <v>2521</v>
      </c>
      <c r="D120" s="139" t="s">
        <v>2399</v>
      </c>
      <c r="E120" s="140" t="s">
        <v>1828</v>
      </c>
      <c r="F120" s="146" t="s">
        <v>2504</v>
      </c>
      <c r="G120" s="140" t="s">
        <v>2496</v>
      </c>
      <c r="H120" s="146" t="s">
        <v>1808</v>
      </c>
      <c r="I120" s="146" t="s">
        <v>2473</v>
      </c>
      <c r="J120" s="139" t="s">
        <v>2474</v>
      </c>
      <c r="K120" s="138">
        <v>21460706.859999999</v>
      </c>
      <c r="L120" s="147">
        <v>10730353.43</v>
      </c>
      <c r="M120" s="147">
        <v>5472777.3300000001</v>
      </c>
      <c r="N120" s="148">
        <v>5257576.0999999996</v>
      </c>
      <c r="O120" s="136" t="s">
        <v>1808</v>
      </c>
    </row>
    <row r="121" spans="1:15" x14ac:dyDescent="0.3">
      <c r="A121" s="139" t="s">
        <v>2469</v>
      </c>
      <c r="B121" s="139" t="s">
        <v>2470</v>
      </c>
      <c r="C121" s="139" t="s">
        <v>2521</v>
      </c>
      <c r="D121" s="139" t="s">
        <v>2399</v>
      </c>
      <c r="E121" s="140" t="s">
        <v>1831</v>
      </c>
      <c r="F121" s="146" t="s">
        <v>2504</v>
      </c>
      <c r="G121" s="140" t="s">
        <v>2496</v>
      </c>
      <c r="H121" s="146" t="s">
        <v>1808</v>
      </c>
      <c r="I121" s="146" t="s">
        <v>2473</v>
      </c>
      <c r="J121" s="139" t="s">
        <v>2474</v>
      </c>
      <c r="K121" s="138">
        <v>1377748.32</v>
      </c>
      <c r="L121" s="147">
        <v>688874.16</v>
      </c>
      <c r="M121" s="147">
        <v>351344.89</v>
      </c>
      <c r="N121" s="148">
        <v>337529.27</v>
      </c>
      <c r="O121" s="136" t="s">
        <v>1808</v>
      </c>
    </row>
    <row r="122" spans="1:15" x14ac:dyDescent="0.3">
      <c r="A122" s="139" t="s">
        <v>2469</v>
      </c>
      <c r="B122" s="139" t="s">
        <v>2470</v>
      </c>
      <c r="C122" s="139" t="s">
        <v>2521</v>
      </c>
      <c r="D122" s="139" t="s">
        <v>2399</v>
      </c>
      <c r="E122" s="140" t="s">
        <v>1832</v>
      </c>
      <c r="F122" s="146" t="s">
        <v>2504</v>
      </c>
      <c r="G122" s="140" t="s">
        <v>2496</v>
      </c>
      <c r="H122" s="146" t="s">
        <v>1808</v>
      </c>
      <c r="I122" s="146" t="s">
        <v>2473</v>
      </c>
      <c r="J122" s="139" t="s">
        <v>2474</v>
      </c>
      <c r="K122" s="138">
        <v>937101.31</v>
      </c>
      <c r="L122" s="147">
        <v>468550.65500000003</v>
      </c>
      <c r="M122" s="147">
        <v>238973.81</v>
      </c>
      <c r="N122" s="148">
        <v>229576.84500000003</v>
      </c>
      <c r="O122" s="136" t="s">
        <v>1808</v>
      </c>
    </row>
    <row r="123" spans="1:15" x14ac:dyDescent="0.3">
      <c r="A123" s="139" t="s">
        <v>2469</v>
      </c>
      <c r="B123" s="139" t="s">
        <v>2470</v>
      </c>
      <c r="C123" s="139" t="s">
        <v>2521</v>
      </c>
      <c r="D123" s="139" t="s">
        <v>2399</v>
      </c>
      <c r="E123" s="140" t="s">
        <v>1833</v>
      </c>
      <c r="F123" s="146" t="s">
        <v>2504</v>
      </c>
      <c r="G123" s="140" t="s">
        <v>2496</v>
      </c>
      <c r="H123" s="146" t="s">
        <v>1808</v>
      </c>
      <c r="I123" s="146" t="s">
        <v>2473</v>
      </c>
      <c r="J123" s="139" t="s">
        <v>2474</v>
      </c>
      <c r="K123" s="138">
        <v>16952974.059999999</v>
      </c>
      <c r="L123" s="147">
        <v>8476487.0299999993</v>
      </c>
      <c r="M123" s="147">
        <v>4323243.0599999996</v>
      </c>
      <c r="N123" s="148">
        <v>4153243.9699999997</v>
      </c>
      <c r="O123" s="136" t="s">
        <v>1808</v>
      </c>
    </row>
    <row r="124" spans="1:15" x14ac:dyDescent="0.3">
      <c r="A124" s="139" t="s">
        <v>2469</v>
      </c>
      <c r="B124" s="139" t="s">
        <v>2470</v>
      </c>
      <c r="C124" s="139" t="s">
        <v>2521</v>
      </c>
      <c r="D124" s="139" t="s">
        <v>2399</v>
      </c>
      <c r="E124" s="140" t="s">
        <v>1834</v>
      </c>
      <c r="F124" s="146" t="s">
        <v>2504</v>
      </c>
      <c r="G124" s="140" t="s">
        <v>2496</v>
      </c>
      <c r="H124" s="146" t="s">
        <v>1808</v>
      </c>
      <c r="I124" s="146" t="s">
        <v>2473</v>
      </c>
      <c r="J124" s="139" t="s">
        <v>2474</v>
      </c>
      <c r="K124" s="138">
        <v>67457695.909999996</v>
      </c>
      <c r="L124" s="147">
        <v>33728847.954999998</v>
      </c>
      <c r="M124" s="147">
        <v>17202646.27</v>
      </c>
      <c r="N124" s="148">
        <v>16526201.684999999</v>
      </c>
      <c r="O124" s="136" t="s">
        <v>1808</v>
      </c>
    </row>
    <row r="125" spans="1:15" x14ac:dyDescent="0.3">
      <c r="A125" s="139" t="s">
        <v>2469</v>
      </c>
      <c r="B125" s="139" t="s">
        <v>2470</v>
      </c>
      <c r="C125" s="139" t="s">
        <v>2521</v>
      </c>
      <c r="D125" s="139" t="s">
        <v>2399</v>
      </c>
      <c r="E125" s="140" t="s">
        <v>1837</v>
      </c>
      <c r="F125" s="146" t="s">
        <v>2503</v>
      </c>
      <c r="G125" s="140">
        <v>1</v>
      </c>
      <c r="H125" s="146" t="s">
        <v>1800</v>
      </c>
      <c r="I125" s="146" t="s">
        <v>2478</v>
      </c>
      <c r="J125" s="139" t="s">
        <v>2474</v>
      </c>
      <c r="K125" s="138">
        <v>7673301.7400000002</v>
      </c>
      <c r="L125" s="147">
        <v>3836650.87</v>
      </c>
      <c r="M125" s="147">
        <v>1956798.16</v>
      </c>
      <c r="N125" s="148">
        <v>1879852.7100000002</v>
      </c>
      <c r="O125" s="136" t="s">
        <v>1800</v>
      </c>
    </row>
    <row r="126" spans="1:15" x14ac:dyDescent="0.3">
      <c r="A126" s="139" t="s">
        <v>2469</v>
      </c>
      <c r="B126" s="139" t="s">
        <v>2470</v>
      </c>
      <c r="C126" s="139" t="s">
        <v>2521</v>
      </c>
      <c r="D126" s="139" t="s">
        <v>2399</v>
      </c>
      <c r="E126" s="140" t="s">
        <v>1838</v>
      </c>
      <c r="F126" s="146" t="s">
        <v>2503</v>
      </c>
      <c r="G126" s="140">
        <v>1</v>
      </c>
      <c r="H126" s="146" t="s">
        <v>1800</v>
      </c>
      <c r="I126" s="146" t="s">
        <v>2478</v>
      </c>
      <c r="J126" s="139" t="s">
        <v>2474</v>
      </c>
      <c r="K126" s="138">
        <v>6186009.9000000004</v>
      </c>
      <c r="L126" s="147">
        <v>3093004.95</v>
      </c>
      <c r="M126" s="147">
        <v>1577518.16</v>
      </c>
      <c r="N126" s="148">
        <v>1515486.7900000003</v>
      </c>
      <c r="O126" s="136" t="s">
        <v>1800</v>
      </c>
    </row>
    <row r="127" spans="1:15" x14ac:dyDescent="0.3">
      <c r="A127" s="139" t="s">
        <v>2469</v>
      </c>
      <c r="B127" s="139" t="s">
        <v>2470</v>
      </c>
      <c r="C127" s="139" t="s">
        <v>2521</v>
      </c>
      <c r="D127" s="139" t="s">
        <v>2399</v>
      </c>
      <c r="E127" s="140" t="s">
        <v>1839</v>
      </c>
      <c r="F127" s="146" t="s">
        <v>2503</v>
      </c>
      <c r="G127" s="140">
        <v>1</v>
      </c>
      <c r="H127" s="146" t="s">
        <v>1800</v>
      </c>
      <c r="I127" s="146" t="s">
        <v>2478</v>
      </c>
      <c r="J127" s="139" t="s">
        <v>2474</v>
      </c>
      <c r="K127" s="138">
        <v>79582452.829999998</v>
      </c>
      <c r="L127" s="147">
        <v>39791226.414999999</v>
      </c>
      <c r="M127" s="147">
        <v>20294627.129999999</v>
      </c>
      <c r="N127" s="148">
        <v>19496599.285</v>
      </c>
      <c r="O127" s="136" t="s">
        <v>1800</v>
      </c>
    </row>
    <row r="128" spans="1:15" x14ac:dyDescent="0.3">
      <c r="A128" s="139" t="s">
        <v>2469</v>
      </c>
      <c r="B128" s="139" t="s">
        <v>2470</v>
      </c>
      <c r="C128" s="139" t="s">
        <v>2521</v>
      </c>
      <c r="D128" s="139" t="s">
        <v>2399</v>
      </c>
      <c r="E128" s="140" t="s">
        <v>1840</v>
      </c>
      <c r="F128" s="146" t="s">
        <v>2503</v>
      </c>
      <c r="G128" s="140">
        <v>1</v>
      </c>
      <c r="H128" s="146" t="s">
        <v>1800</v>
      </c>
      <c r="I128" s="146" t="s">
        <v>2478</v>
      </c>
      <c r="J128" s="139" t="s">
        <v>2474</v>
      </c>
      <c r="K128" s="138">
        <v>174004.87</v>
      </c>
      <c r="L128" s="147">
        <v>87002.434999999998</v>
      </c>
      <c r="M128" s="147">
        <v>44373.65</v>
      </c>
      <c r="N128" s="148">
        <v>42628.784999999996</v>
      </c>
      <c r="O128" s="136" t="s">
        <v>1800</v>
      </c>
    </row>
    <row r="129" spans="1:15" x14ac:dyDescent="0.3">
      <c r="A129" s="139" t="s">
        <v>2469</v>
      </c>
      <c r="B129" s="139" t="s">
        <v>2470</v>
      </c>
      <c r="C129" s="139" t="s">
        <v>2521</v>
      </c>
      <c r="D129" s="139" t="s">
        <v>2399</v>
      </c>
      <c r="E129" s="140" t="s">
        <v>1841</v>
      </c>
      <c r="F129" s="146" t="s">
        <v>2503</v>
      </c>
      <c r="G129" s="140">
        <v>1</v>
      </c>
      <c r="H129" s="146" t="s">
        <v>1800</v>
      </c>
      <c r="I129" s="146" t="s">
        <v>2478</v>
      </c>
      <c r="J129" s="139" t="s">
        <v>2474</v>
      </c>
      <c r="K129" s="138">
        <v>885508.68</v>
      </c>
      <c r="L129" s="147">
        <v>442754.34</v>
      </c>
      <c r="M129" s="147">
        <v>225816.97</v>
      </c>
      <c r="N129" s="148">
        <v>216937.37000000002</v>
      </c>
      <c r="O129" s="136" t="s">
        <v>1800</v>
      </c>
    </row>
    <row r="130" spans="1:15" x14ac:dyDescent="0.3">
      <c r="A130" s="139" t="s">
        <v>2469</v>
      </c>
      <c r="B130" s="139" t="s">
        <v>2470</v>
      </c>
      <c r="C130" s="139" t="s">
        <v>2521</v>
      </c>
      <c r="D130" s="139" t="s">
        <v>2399</v>
      </c>
      <c r="E130" s="140" t="s">
        <v>1842</v>
      </c>
      <c r="F130" s="146" t="s">
        <v>2503</v>
      </c>
      <c r="G130" s="140">
        <v>1</v>
      </c>
      <c r="H130" s="146" t="s">
        <v>1800</v>
      </c>
      <c r="I130" s="146" t="s">
        <v>2478</v>
      </c>
      <c r="J130" s="139" t="s">
        <v>2474</v>
      </c>
      <c r="K130" s="138">
        <v>308926.94</v>
      </c>
      <c r="L130" s="147">
        <v>154463.47</v>
      </c>
      <c r="M130" s="147">
        <v>78780.649999999994</v>
      </c>
      <c r="N130" s="148">
        <v>75682.820000000007</v>
      </c>
      <c r="O130" s="136" t="s">
        <v>1800</v>
      </c>
    </row>
    <row r="131" spans="1:15" x14ac:dyDescent="0.3">
      <c r="A131" s="139" t="s">
        <v>2469</v>
      </c>
      <c r="B131" s="139" t="s">
        <v>2470</v>
      </c>
      <c r="C131" s="139" t="s">
        <v>2521</v>
      </c>
      <c r="D131" s="139" t="s">
        <v>2399</v>
      </c>
      <c r="E131" s="140" t="s">
        <v>1843</v>
      </c>
      <c r="F131" s="146" t="s">
        <v>2503</v>
      </c>
      <c r="G131" s="140">
        <v>1</v>
      </c>
      <c r="H131" s="146" t="s">
        <v>1800</v>
      </c>
      <c r="I131" s="146" t="s">
        <v>2478</v>
      </c>
      <c r="J131" s="139" t="s">
        <v>2474</v>
      </c>
      <c r="K131" s="138">
        <v>126057.61</v>
      </c>
      <c r="L131" s="147">
        <v>63028.805</v>
      </c>
      <c r="M131" s="147">
        <v>32146.44</v>
      </c>
      <c r="N131" s="148">
        <v>30882.365000000002</v>
      </c>
      <c r="O131" s="136" t="s">
        <v>1800</v>
      </c>
    </row>
    <row r="132" spans="1:15" x14ac:dyDescent="0.3">
      <c r="A132" s="139" t="s">
        <v>2469</v>
      </c>
      <c r="B132" s="139" t="s">
        <v>2470</v>
      </c>
      <c r="C132" s="139" t="s">
        <v>2521</v>
      </c>
      <c r="D132" s="139" t="s">
        <v>2399</v>
      </c>
      <c r="E132" s="140" t="s">
        <v>1844</v>
      </c>
      <c r="F132" s="146" t="s">
        <v>2503</v>
      </c>
      <c r="G132" s="140">
        <v>1</v>
      </c>
      <c r="H132" s="146" t="s">
        <v>1800</v>
      </c>
      <c r="I132" s="146" t="s">
        <v>2478</v>
      </c>
      <c r="J132" s="139" t="s">
        <v>2474</v>
      </c>
      <c r="K132" s="138">
        <v>7454011.7800000003</v>
      </c>
      <c r="L132" s="147">
        <v>3727005.89</v>
      </c>
      <c r="M132" s="147">
        <v>1900876.19</v>
      </c>
      <c r="N132" s="148">
        <v>1826129.7000000002</v>
      </c>
      <c r="O132" s="136" t="s">
        <v>1800</v>
      </c>
    </row>
    <row r="133" spans="1:15" x14ac:dyDescent="0.3">
      <c r="A133" s="139" t="s">
        <v>2469</v>
      </c>
      <c r="B133" s="139" t="s">
        <v>2470</v>
      </c>
      <c r="C133" s="139" t="s">
        <v>2521</v>
      </c>
      <c r="D133" s="139" t="s">
        <v>2399</v>
      </c>
      <c r="E133" s="140" t="s">
        <v>1845</v>
      </c>
      <c r="F133" s="146" t="s">
        <v>2503</v>
      </c>
      <c r="G133" s="140">
        <v>1</v>
      </c>
      <c r="H133" s="146" t="s">
        <v>1800</v>
      </c>
      <c r="I133" s="146" t="s">
        <v>2478</v>
      </c>
      <c r="J133" s="139" t="s">
        <v>2474</v>
      </c>
      <c r="K133" s="138">
        <v>39035156.049999997</v>
      </c>
      <c r="L133" s="147">
        <v>19517578.024999999</v>
      </c>
      <c r="M133" s="147">
        <v>9954505.1500000004</v>
      </c>
      <c r="N133" s="148">
        <v>9563072.8749999981</v>
      </c>
      <c r="O133" s="136" t="s">
        <v>1800</v>
      </c>
    </row>
    <row r="134" spans="1:15" x14ac:dyDescent="0.3">
      <c r="A134" s="139" t="s">
        <v>2469</v>
      </c>
      <c r="B134" s="139" t="s">
        <v>2470</v>
      </c>
      <c r="C134" s="139" t="s">
        <v>2521</v>
      </c>
      <c r="D134" s="139" t="s">
        <v>2399</v>
      </c>
      <c r="E134" s="140" t="s">
        <v>1846</v>
      </c>
      <c r="F134" s="146" t="s">
        <v>2504</v>
      </c>
      <c r="G134" s="140">
        <v>1</v>
      </c>
      <c r="H134" s="146" t="s">
        <v>1800</v>
      </c>
      <c r="I134" s="146" t="s">
        <v>2473</v>
      </c>
      <c r="J134" s="139" t="s">
        <v>2474</v>
      </c>
      <c r="K134" s="138">
        <v>3534941.31</v>
      </c>
      <c r="L134" s="147">
        <v>1767470.655</v>
      </c>
      <c r="M134" s="147">
        <v>901458.97</v>
      </c>
      <c r="N134" s="148">
        <v>866011.68500000006</v>
      </c>
      <c r="O134" s="136" t="s">
        <v>1800</v>
      </c>
    </row>
    <row r="135" spans="1:15" x14ac:dyDescent="0.3">
      <c r="A135" s="139" t="s">
        <v>2469</v>
      </c>
      <c r="B135" s="139" t="s">
        <v>2470</v>
      </c>
      <c r="C135" s="139" t="s">
        <v>2521</v>
      </c>
      <c r="D135" s="139" t="s">
        <v>2399</v>
      </c>
      <c r="E135" s="140" t="s">
        <v>1847</v>
      </c>
      <c r="F135" s="146" t="s">
        <v>2504</v>
      </c>
      <c r="G135" s="140">
        <v>1</v>
      </c>
      <c r="H135" s="146" t="s">
        <v>1800</v>
      </c>
      <c r="I135" s="146" t="s">
        <v>2473</v>
      </c>
      <c r="J135" s="139" t="s">
        <v>2474</v>
      </c>
      <c r="K135" s="138">
        <v>6606690.9699999997</v>
      </c>
      <c r="L135" s="147">
        <v>3303345.4849999999</v>
      </c>
      <c r="M135" s="147">
        <v>1684797.65</v>
      </c>
      <c r="N135" s="148">
        <v>1618547.835</v>
      </c>
      <c r="O135" s="136" t="s">
        <v>1800</v>
      </c>
    </row>
    <row r="136" spans="1:15" x14ac:dyDescent="0.3">
      <c r="A136" s="139" t="s">
        <v>2469</v>
      </c>
      <c r="B136" s="139" t="s">
        <v>2470</v>
      </c>
      <c r="C136" s="139" t="s">
        <v>2521</v>
      </c>
      <c r="D136" s="139" t="s">
        <v>2399</v>
      </c>
      <c r="E136" s="140" t="s">
        <v>1848</v>
      </c>
      <c r="F136" s="146" t="s">
        <v>2504</v>
      </c>
      <c r="G136" s="140">
        <v>1</v>
      </c>
      <c r="H136" s="146" t="s">
        <v>1800</v>
      </c>
      <c r="I136" s="146" t="s">
        <v>2473</v>
      </c>
      <c r="J136" s="139" t="s">
        <v>2474</v>
      </c>
      <c r="K136" s="138">
        <v>80592137.810000002</v>
      </c>
      <c r="L136" s="147">
        <v>40296068.905000001</v>
      </c>
      <c r="M136" s="147">
        <v>20552110.780000001</v>
      </c>
      <c r="N136" s="148">
        <v>19743958.125</v>
      </c>
      <c r="O136" s="136" t="s">
        <v>1800</v>
      </c>
    </row>
    <row r="137" spans="1:15" x14ac:dyDescent="0.3">
      <c r="A137" s="139" t="s">
        <v>2469</v>
      </c>
      <c r="B137" s="139" t="s">
        <v>2470</v>
      </c>
      <c r="C137" s="139" t="s">
        <v>2521</v>
      </c>
      <c r="D137" s="139" t="s">
        <v>2399</v>
      </c>
      <c r="E137" s="140" t="s">
        <v>1849</v>
      </c>
      <c r="F137" s="146" t="s">
        <v>2504</v>
      </c>
      <c r="G137" s="140">
        <v>1</v>
      </c>
      <c r="H137" s="146" t="s">
        <v>1800</v>
      </c>
      <c r="I137" s="146" t="s">
        <v>2473</v>
      </c>
      <c r="J137" s="139" t="s">
        <v>2474</v>
      </c>
      <c r="K137" s="138">
        <v>32365</v>
      </c>
      <c r="L137" s="147">
        <v>16182.5</v>
      </c>
      <c r="M137" s="147">
        <v>8253.52</v>
      </c>
      <c r="N137" s="148">
        <v>7928.98</v>
      </c>
      <c r="O137" s="136" t="s">
        <v>1800</v>
      </c>
    </row>
    <row r="138" spans="1:15" x14ac:dyDescent="0.3">
      <c r="A138" s="139" t="s">
        <v>2469</v>
      </c>
      <c r="B138" s="139" t="s">
        <v>2470</v>
      </c>
      <c r="C138" s="139" t="s">
        <v>2521</v>
      </c>
      <c r="D138" s="139" t="s">
        <v>2399</v>
      </c>
      <c r="E138" s="140" t="s">
        <v>1850</v>
      </c>
      <c r="F138" s="146" t="s">
        <v>2504</v>
      </c>
      <c r="G138" s="140">
        <v>1</v>
      </c>
      <c r="H138" s="146" t="s">
        <v>1800</v>
      </c>
      <c r="I138" s="146" t="s">
        <v>2473</v>
      </c>
      <c r="J138" s="139" t="s">
        <v>2474</v>
      </c>
      <c r="K138" s="138">
        <v>144234.07999999999</v>
      </c>
      <c r="L138" s="147">
        <v>72117.039999999994</v>
      </c>
      <c r="M138" s="147">
        <v>36781.69</v>
      </c>
      <c r="N138" s="148">
        <v>35335.349999999991</v>
      </c>
      <c r="O138" s="136" t="s">
        <v>1800</v>
      </c>
    </row>
    <row r="139" spans="1:15" x14ac:dyDescent="0.3">
      <c r="A139" s="139" t="s">
        <v>2469</v>
      </c>
      <c r="B139" s="139" t="s">
        <v>2470</v>
      </c>
      <c r="C139" s="139" t="s">
        <v>2521</v>
      </c>
      <c r="D139" s="139" t="s">
        <v>2399</v>
      </c>
      <c r="E139" s="140" t="s">
        <v>1851</v>
      </c>
      <c r="F139" s="146" t="s">
        <v>2504</v>
      </c>
      <c r="G139" s="140">
        <v>1</v>
      </c>
      <c r="H139" s="146" t="s">
        <v>1800</v>
      </c>
      <c r="I139" s="146" t="s">
        <v>2473</v>
      </c>
      <c r="J139" s="139" t="s">
        <v>2474</v>
      </c>
      <c r="K139" s="138">
        <v>809548</v>
      </c>
      <c r="L139" s="147">
        <v>404774</v>
      </c>
      <c r="M139" s="147">
        <v>206445.95</v>
      </c>
      <c r="N139" s="148">
        <v>198328.05</v>
      </c>
      <c r="O139" s="136" t="s">
        <v>1800</v>
      </c>
    </row>
    <row r="140" spans="1:15" x14ac:dyDescent="0.3">
      <c r="A140" s="139" t="s">
        <v>2469</v>
      </c>
      <c r="B140" s="139" t="s">
        <v>2470</v>
      </c>
      <c r="C140" s="139" t="s">
        <v>2521</v>
      </c>
      <c r="D140" s="139" t="s">
        <v>2399</v>
      </c>
      <c r="E140" s="140" t="s">
        <v>1852</v>
      </c>
      <c r="F140" s="146" t="s">
        <v>2504</v>
      </c>
      <c r="G140" s="140">
        <v>1</v>
      </c>
      <c r="H140" s="146" t="s">
        <v>1800</v>
      </c>
      <c r="I140" s="146" t="s">
        <v>2473</v>
      </c>
      <c r="J140" s="139" t="s">
        <v>2474</v>
      </c>
      <c r="K140" s="138">
        <v>434467.79</v>
      </c>
      <c r="L140" s="147">
        <v>217233.89499999999</v>
      </c>
      <c r="M140" s="147">
        <v>110795.3</v>
      </c>
      <c r="N140" s="148">
        <v>106438.59499999999</v>
      </c>
      <c r="O140" s="136" t="s">
        <v>1800</v>
      </c>
    </row>
    <row r="141" spans="1:15" x14ac:dyDescent="0.3">
      <c r="A141" s="139" t="s">
        <v>2469</v>
      </c>
      <c r="B141" s="139" t="s">
        <v>2470</v>
      </c>
      <c r="C141" s="139" t="s">
        <v>2521</v>
      </c>
      <c r="D141" s="139" t="s">
        <v>2399</v>
      </c>
      <c r="E141" s="140" t="s">
        <v>1853</v>
      </c>
      <c r="F141" s="146" t="s">
        <v>2504</v>
      </c>
      <c r="G141" s="140">
        <v>1</v>
      </c>
      <c r="H141" s="146" t="s">
        <v>1800</v>
      </c>
      <c r="I141" s="146" t="s">
        <v>2473</v>
      </c>
      <c r="J141" s="139" t="s">
        <v>2474</v>
      </c>
      <c r="K141" s="138">
        <v>89620.04</v>
      </c>
      <c r="L141" s="147">
        <v>44810.02</v>
      </c>
      <c r="M141" s="147">
        <v>22854.35</v>
      </c>
      <c r="N141" s="148">
        <v>21955.67</v>
      </c>
      <c r="O141" s="136" t="s">
        <v>1800</v>
      </c>
    </row>
    <row r="142" spans="1:15" x14ac:dyDescent="0.3">
      <c r="A142" s="139" t="s">
        <v>2469</v>
      </c>
      <c r="B142" s="139" t="s">
        <v>2470</v>
      </c>
      <c r="C142" s="139" t="s">
        <v>2521</v>
      </c>
      <c r="D142" s="139" t="s">
        <v>2399</v>
      </c>
      <c r="E142" s="140" t="s">
        <v>1854</v>
      </c>
      <c r="F142" s="146" t="s">
        <v>2504</v>
      </c>
      <c r="G142" s="140">
        <v>1</v>
      </c>
      <c r="H142" s="146" t="s">
        <v>1800</v>
      </c>
      <c r="I142" s="146" t="s">
        <v>2473</v>
      </c>
      <c r="J142" s="139" t="s">
        <v>2474</v>
      </c>
      <c r="K142" s="138">
        <v>7419295.7199999997</v>
      </c>
      <c r="L142" s="147">
        <v>3709647.86</v>
      </c>
      <c r="M142" s="147">
        <v>1892023.11</v>
      </c>
      <c r="N142" s="148">
        <v>1817624.7499999998</v>
      </c>
      <c r="O142" s="136" t="s">
        <v>1800</v>
      </c>
    </row>
    <row r="143" spans="1:15" x14ac:dyDescent="0.3">
      <c r="A143" s="139" t="s">
        <v>2469</v>
      </c>
      <c r="B143" s="139" t="s">
        <v>2470</v>
      </c>
      <c r="C143" s="139" t="s">
        <v>2521</v>
      </c>
      <c r="D143" s="139" t="s">
        <v>2399</v>
      </c>
      <c r="E143" s="140" t="s">
        <v>1855</v>
      </c>
      <c r="F143" s="146" t="s">
        <v>2504</v>
      </c>
      <c r="G143" s="140">
        <v>1</v>
      </c>
      <c r="H143" s="146" t="s">
        <v>1800</v>
      </c>
      <c r="I143" s="146" t="s">
        <v>2473</v>
      </c>
      <c r="J143" s="139" t="s">
        <v>2474</v>
      </c>
      <c r="K143" s="138">
        <v>41502131.909999996</v>
      </c>
      <c r="L143" s="147">
        <v>20751065.954999998</v>
      </c>
      <c r="M143" s="147">
        <v>10583618.15</v>
      </c>
      <c r="N143" s="148">
        <v>10167447.804999998</v>
      </c>
      <c r="O143" s="136" t="s">
        <v>1800</v>
      </c>
    </row>
    <row r="144" spans="1:15" x14ac:dyDescent="0.3">
      <c r="A144" s="139" t="s">
        <v>2469</v>
      </c>
      <c r="B144" s="139" t="s">
        <v>2470</v>
      </c>
      <c r="C144" s="139" t="s">
        <v>2521</v>
      </c>
      <c r="D144" s="139" t="s">
        <v>2399</v>
      </c>
      <c r="E144" s="140" t="s">
        <v>1856</v>
      </c>
      <c r="F144" s="146" t="s">
        <v>2503</v>
      </c>
      <c r="G144" s="140" t="s">
        <v>2496</v>
      </c>
      <c r="H144" s="146" t="s">
        <v>1808</v>
      </c>
      <c r="I144" s="146" t="s">
        <v>2478</v>
      </c>
      <c r="J144" s="139" t="s">
        <v>2474</v>
      </c>
      <c r="K144" s="138">
        <v>17941216.350000001</v>
      </c>
      <c r="L144" s="147">
        <v>8970608.1750000007</v>
      </c>
      <c r="M144" s="147">
        <v>4575258.53</v>
      </c>
      <c r="N144" s="148">
        <v>4395349.6450000005</v>
      </c>
      <c r="O144" s="136" t="s">
        <v>1808</v>
      </c>
    </row>
    <row r="145" spans="1:15" x14ac:dyDescent="0.3">
      <c r="A145" s="139" t="s">
        <v>2469</v>
      </c>
      <c r="B145" s="139" t="s">
        <v>2470</v>
      </c>
      <c r="C145" s="139" t="s">
        <v>2521</v>
      </c>
      <c r="D145" s="139" t="s">
        <v>2399</v>
      </c>
      <c r="E145" s="140" t="s">
        <v>1857</v>
      </c>
      <c r="F145" s="146" t="s">
        <v>2504</v>
      </c>
      <c r="G145" s="140" t="s">
        <v>2496</v>
      </c>
      <c r="H145" s="146" t="s">
        <v>1808</v>
      </c>
      <c r="I145" s="146" t="s">
        <v>2473</v>
      </c>
      <c r="J145" s="139" t="s">
        <v>2474</v>
      </c>
      <c r="K145" s="138">
        <v>7484981.0599999996</v>
      </c>
      <c r="L145" s="147">
        <v>3742490.53</v>
      </c>
      <c r="M145" s="147">
        <v>1908773.78</v>
      </c>
      <c r="N145" s="148">
        <v>1833716.7499999998</v>
      </c>
      <c r="O145" s="136" t="s">
        <v>1808</v>
      </c>
    </row>
    <row r="146" spans="1:15" x14ac:dyDescent="0.3">
      <c r="A146" s="139" t="s">
        <v>2469</v>
      </c>
      <c r="B146" s="139" t="s">
        <v>2470</v>
      </c>
      <c r="C146" s="139" t="s">
        <v>2521</v>
      </c>
      <c r="D146" s="139" t="s">
        <v>2399</v>
      </c>
      <c r="E146" s="140" t="s">
        <v>1862</v>
      </c>
      <c r="F146" s="146" t="s">
        <v>2534</v>
      </c>
      <c r="G146" s="140" t="s">
        <v>2496</v>
      </c>
      <c r="H146" s="146" t="s">
        <v>1808</v>
      </c>
      <c r="I146" s="146" t="s">
        <v>2478</v>
      </c>
      <c r="J146" s="139" t="s">
        <v>2474</v>
      </c>
      <c r="K146" s="138">
        <v>4024523.54</v>
      </c>
      <c r="L146" s="147">
        <v>2012261.77</v>
      </c>
      <c r="M146" s="147">
        <v>1026309.21</v>
      </c>
      <c r="N146" s="148">
        <v>985952.56</v>
      </c>
      <c r="O146" s="136" t="s">
        <v>1808</v>
      </c>
    </row>
    <row r="147" spans="1:15" x14ac:dyDescent="0.3">
      <c r="A147" s="139" t="s">
        <v>2469</v>
      </c>
      <c r="B147" s="139" t="s">
        <v>2470</v>
      </c>
      <c r="C147" s="139" t="s">
        <v>2521</v>
      </c>
      <c r="D147" s="139" t="s">
        <v>2399</v>
      </c>
      <c r="E147" s="140" t="s">
        <v>1863</v>
      </c>
      <c r="F147" s="146" t="s">
        <v>2535</v>
      </c>
      <c r="G147" s="140" t="s">
        <v>2496</v>
      </c>
      <c r="H147" s="146" t="s">
        <v>1808</v>
      </c>
      <c r="I147" s="146" t="s">
        <v>2473</v>
      </c>
      <c r="J147" s="139" t="s">
        <v>2474</v>
      </c>
      <c r="K147" s="138">
        <v>4944804.82</v>
      </c>
      <c r="L147" s="147">
        <v>2472402.41</v>
      </c>
      <c r="M147" s="147">
        <v>1260993.68</v>
      </c>
      <c r="N147" s="148">
        <v>1211408.7300000002</v>
      </c>
      <c r="O147" s="136" t="s">
        <v>1808</v>
      </c>
    </row>
    <row r="148" spans="1:15" x14ac:dyDescent="0.3">
      <c r="A148" s="139" t="s">
        <v>2469</v>
      </c>
      <c r="B148" s="139" t="s">
        <v>2470</v>
      </c>
      <c r="C148" s="139" t="s">
        <v>2521</v>
      </c>
      <c r="D148" s="139" t="s">
        <v>2399</v>
      </c>
      <c r="E148" s="140" t="s">
        <v>1868</v>
      </c>
      <c r="F148" s="146" t="s">
        <v>2536</v>
      </c>
      <c r="G148" s="140" t="s">
        <v>2496</v>
      </c>
      <c r="H148" s="146" t="s">
        <v>1808</v>
      </c>
      <c r="I148" s="146" t="s">
        <v>2478</v>
      </c>
      <c r="J148" s="139" t="s">
        <v>2474</v>
      </c>
      <c r="K148" s="138">
        <v>26480879.219999999</v>
      </c>
      <c r="L148" s="147">
        <v>13240439.609999999</v>
      </c>
      <c r="M148" s="147">
        <v>6752990.7699999996</v>
      </c>
      <c r="N148" s="148">
        <v>6487448.8399999999</v>
      </c>
      <c r="O148" s="136" t="s">
        <v>1804</v>
      </c>
    </row>
    <row r="149" spans="1:15" x14ac:dyDescent="0.3">
      <c r="A149" s="139" t="s">
        <v>2469</v>
      </c>
      <c r="B149" s="139" t="s">
        <v>2470</v>
      </c>
      <c r="C149" s="139" t="s">
        <v>2521</v>
      </c>
      <c r="D149" s="139" t="s">
        <v>2399</v>
      </c>
      <c r="E149" s="140" t="s">
        <v>1869</v>
      </c>
      <c r="F149" s="146" t="s">
        <v>2537</v>
      </c>
      <c r="G149" s="140" t="s">
        <v>2496</v>
      </c>
      <c r="H149" s="146" t="s">
        <v>1808</v>
      </c>
      <c r="I149" s="146" t="s">
        <v>2473</v>
      </c>
      <c r="J149" s="139" t="s">
        <v>2474</v>
      </c>
      <c r="K149" s="138">
        <v>24538720.09</v>
      </c>
      <c r="L149" s="147">
        <v>12269360.045</v>
      </c>
      <c r="M149" s="147">
        <v>6257713.3099999996</v>
      </c>
      <c r="N149" s="148">
        <v>6011646.7350000003</v>
      </c>
      <c r="O149" s="136" t="s">
        <v>1808</v>
      </c>
    </row>
    <row r="150" spans="1:15" x14ac:dyDescent="0.3">
      <c r="A150" s="139" t="s">
        <v>2469</v>
      </c>
      <c r="B150" s="139" t="s">
        <v>2470</v>
      </c>
      <c r="C150" s="139" t="s">
        <v>2521</v>
      </c>
      <c r="D150" s="139" t="s">
        <v>2399</v>
      </c>
      <c r="E150" s="140" t="s">
        <v>1872</v>
      </c>
      <c r="F150" s="146" t="s">
        <v>2538</v>
      </c>
      <c r="G150" s="140">
        <v>1</v>
      </c>
      <c r="H150" s="146" t="s">
        <v>1805</v>
      </c>
      <c r="I150" s="146" t="s">
        <v>2478</v>
      </c>
      <c r="J150" s="139" t="s">
        <v>2474</v>
      </c>
      <c r="K150" s="138">
        <v>16258924.050000001</v>
      </c>
      <c r="L150" s="147">
        <v>8129462.0250000004</v>
      </c>
      <c r="M150" s="147">
        <v>4146250.7</v>
      </c>
      <c r="N150" s="148">
        <v>3983211.3250000002</v>
      </c>
      <c r="O150" s="136" t="s">
        <v>1805</v>
      </c>
    </row>
    <row r="151" spans="1:15" x14ac:dyDescent="0.3">
      <c r="A151" s="139" t="s">
        <v>2469</v>
      </c>
      <c r="B151" s="139" t="s">
        <v>2470</v>
      </c>
      <c r="C151" s="139" t="s">
        <v>2521</v>
      </c>
      <c r="D151" s="139" t="s">
        <v>2399</v>
      </c>
      <c r="E151" s="140" t="s">
        <v>1873</v>
      </c>
      <c r="F151" s="146" t="s">
        <v>2539</v>
      </c>
      <c r="G151" s="140">
        <v>1</v>
      </c>
      <c r="H151" s="146" t="s">
        <v>1805</v>
      </c>
      <c r="I151" s="146" t="s">
        <v>2473</v>
      </c>
      <c r="J151" s="139" t="s">
        <v>2474</v>
      </c>
      <c r="K151" s="138">
        <v>16082703.91</v>
      </c>
      <c r="L151" s="147">
        <v>8041351.9550000001</v>
      </c>
      <c r="M151" s="147">
        <v>4101312.13</v>
      </c>
      <c r="N151" s="148">
        <v>3940039.8250000002</v>
      </c>
      <c r="O151" s="136" t="s">
        <v>1805</v>
      </c>
    </row>
    <row r="152" spans="1:15" x14ac:dyDescent="0.3">
      <c r="A152" s="139" t="s">
        <v>2469</v>
      </c>
      <c r="B152" s="139" t="s">
        <v>2470</v>
      </c>
      <c r="C152" s="139" t="s">
        <v>2521</v>
      </c>
      <c r="D152" s="139" t="s">
        <v>2399</v>
      </c>
      <c r="E152" s="140" t="s">
        <v>1874</v>
      </c>
      <c r="F152" s="146" t="s">
        <v>2540</v>
      </c>
      <c r="G152" s="140" t="s">
        <v>2496</v>
      </c>
      <c r="H152" s="146" t="s">
        <v>1808</v>
      </c>
      <c r="I152" s="146" t="s">
        <v>2478</v>
      </c>
      <c r="J152" s="139" t="s">
        <v>2474</v>
      </c>
      <c r="K152" s="138">
        <v>25744543.559999999</v>
      </c>
      <c r="L152" s="147">
        <v>12872271.779999999</v>
      </c>
      <c r="M152" s="147">
        <v>6565214.9900000002</v>
      </c>
      <c r="N152" s="148">
        <v>6307056.7899999991</v>
      </c>
      <c r="O152" s="136" t="s">
        <v>1808</v>
      </c>
    </row>
    <row r="153" spans="1:15" x14ac:dyDescent="0.3">
      <c r="A153" s="139" t="s">
        <v>2469</v>
      </c>
      <c r="B153" s="139" t="s">
        <v>2470</v>
      </c>
      <c r="C153" s="139" t="s">
        <v>2521</v>
      </c>
      <c r="D153" s="139" t="s">
        <v>2399</v>
      </c>
      <c r="E153" s="140" t="s">
        <v>1875</v>
      </c>
      <c r="F153" s="146" t="s">
        <v>2541</v>
      </c>
      <c r="G153" s="140" t="s">
        <v>2496</v>
      </c>
      <c r="H153" s="146" t="s">
        <v>1808</v>
      </c>
      <c r="I153" s="146" t="s">
        <v>2473</v>
      </c>
      <c r="J153" s="139" t="s">
        <v>2474</v>
      </c>
      <c r="K153" s="138">
        <v>24611088.829999998</v>
      </c>
      <c r="L153" s="147">
        <v>12305544.414999999</v>
      </c>
      <c r="M153" s="147">
        <v>6276168.3399999999</v>
      </c>
      <c r="N153" s="148">
        <v>6029376.0749999993</v>
      </c>
      <c r="O153" s="136" t="s">
        <v>1808</v>
      </c>
    </row>
    <row r="154" spans="1:15" x14ac:dyDescent="0.3">
      <c r="A154" s="139" t="s">
        <v>2469</v>
      </c>
      <c r="B154" s="139" t="s">
        <v>2470</v>
      </c>
      <c r="C154" s="139" t="s">
        <v>2521</v>
      </c>
      <c r="D154" s="139" t="s">
        <v>2399</v>
      </c>
      <c r="E154" s="140" t="s">
        <v>1876</v>
      </c>
      <c r="F154" s="146" t="s">
        <v>2542</v>
      </c>
      <c r="G154" s="140" t="s">
        <v>2496</v>
      </c>
      <c r="H154" s="146" t="s">
        <v>1808</v>
      </c>
      <c r="I154" s="146" t="s">
        <v>2478</v>
      </c>
      <c r="J154" s="139" t="s">
        <v>2474</v>
      </c>
      <c r="K154" s="138">
        <v>10314321.199999999</v>
      </c>
      <c r="L154" s="147">
        <v>5157160.5999999996</v>
      </c>
      <c r="M154" s="147">
        <v>2630294.69</v>
      </c>
      <c r="N154" s="148">
        <v>2526865.9099999997</v>
      </c>
      <c r="O154" s="136" t="s">
        <v>1808</v>
      </c>
    </row>
    <row r="155" spans="1:15" x14ac:dyDescent="0.3">
      <c r="A155" s="139" t="s">
        <v>2469</v>
      </c>
      <c r="B155" s="139" t="s">
        <v>2470</v>
      </c>
      <c r="C155" s="139" t="s">
        <v>2521</v>
      </c>
      <c r="D155" s="139" t="s">
        <v>2399</v>
      </c>
      <c r="E155" s="140" t="s">
        <v>1877</v>
      </c>
      <c r="F155" s="146" t="s">
        <v>2542</v>
      </c>
      <c r="G155" s="140">
        <v>1</v>
      </c>
      <c r="H155" s="146" t="s">
        <v>1867</v>
      </c>
      <c r="I155" s="146" t="s">
        <v>2478</v>
      </c>
      <c r="J155" s="139" t="s">
        <v>2474</v>
      </c>
      <c r="K155" s="138">
        <v>4958776.54</v>
      </c>
      <c r="L155" s="147">
        <v>2479388.27</v>
      </c>
      <c r="M155" s="147">
        <v>1264556.6599999999</v>
      </c>
      <c r="N155" s="148">
        <v>1214831.6100000001</v>
      </c>
      <c r="O155" s="136" t="s">
        <v>1867</v>
      </c>
    </row>
    <row r="156" spans="1:15" x14ac:dyDescent="0.3">
      <c r="A156" s="139" t="s">
        <v>2469</v>
      </c>
      <c r="B156" s="139" t="s">
        <v>2470</v>
      </c>
      <c r="C156" s="139" t="s">
        <v>2521</v>
      </c>
      <c r="D156" s="139" t="s">
        <v>2399</v>
      </c>
      <c r="E156" s="140" t="s">
        <v>1879</v>
      </c>
      <c r="F156" s="146" t="s">
        <v>2505</v>
      </c>
      <c r="G156" s="140">
        <v>1</v>
      </c>
      <c r="H156" s="146" t="s">
        <v>1867</v>
      </c>
      <c r="I156" s="146" t="s">
        <v>2473</v>
      </c>
      <c r="J156" s="139" t="s">
        <v>2474</v>
      </c>
      <c r="K156" s="138">
        <v>3784809.37</v>
      </c>
      <c r="L156" s="147">
        <v>1892404.6850000001</v>
      </c>
      <c r="M156" s="147">
        <v>965178.78</v>
      </c>
      <c r="N156" s="148">
        <v>927225.90500000003</v>
      </c>
      <c r="O156" s="136" t="s">
        <v>1867</v>
      </c>
    </row>
    <row r="157" spans="1:15" x14ac:dyDescent="0.3">
      <c r="A157" s="139" t="s">
        <v>2469</v>
      </c>
      <c r="B157" s="139" t="s">
        <v>2470</v>
      </c>
      <c r="C157" s="139" t="s">
        <v>2521</v>
      </c>
      <c r="D157" s="139" t="s">
        <v>2399</v>
      </c>
      <c r="E157" s="140" t="s">
        <v>1880</v>
      </c>
      <c r="F157" s="146" t="s">
        <v>2543</v>
      </c>
      <c r="G157" s="140">
        <v>1</v>
      </c>
      <c r="H157" s="146" t="s">
        <v>1881</v>
      </c>
      <c r="I157" s="146" t="s">
        <v>2478</v>
      </c>
      <c r="J157" s="139" t="s">
        <v>2474</v>
      </c>
      <c r="K157" s="138">
        <v>10993354.300000001</v>
      </c>
      <c r="L157" s="147">
        <v>5496677.1500000004</v>
      </c>
      <c r="M157" s="147">
        <v>2803457.53</v>
      </c>
      <c r="N157" s="148">
        <v>2693219.6200000006</v>
      </c>
      <c r="O157" s="136" t="s">
        <v>1881</v>
      </c>
    </row>
    <row r="158" spans="1:15" x14ac:dyDescent="0.3">
      <c r="A158" s="139" t="s">
        <v>2469</v>
      </c>
      <c r="B158" s="139" t="s">
        <v>2470</v>
      </c>
      <c r="C158" s="139" t="s">
        <v>2521</v>
      </c>
      <c r="D158" s="139" t="s">
        <v>2399</v>
      </c>
      <c r="E158" s="140" t="s">
        <v>1882</v>
      </c>
      <c r="F158" s="146" t="s">
        <v>2544</v>
      </c>
      <c r="G158" s="140">
        <v>1</v>
      </c>
      <c r="H158" s="146" t="s">
        <v>1881</v>
      </c>
      <c r="I158" s="146" t="s">
        <v>2473</v>
      </c>
      <c r="J158" s="139" t="s">
        <v>2474</v>
      </c>
      <c r="K158" s="138">
        <v>10864065.189999999</v>
      </c>
      <c r="L158" s="147">
        <v>5432032.5949999997</v>
      </c>
      <c r="M158" s="147">
        <v>2770487.01</v>
      </c>
      <c r="N158" s="148">
        <v>2661545.585</v>
      </c>
      <c r="O158" s="136" t="s">
        <v>1881</v>
      </c>
    </row>
    <row r="159" spans="1:15" x14ac:dyDescent="0.3">
      <c r="A159" s="139" t="s">
        <v>2469</v>
      </c>
      <c r="B159" s="139" t="s">
        <v>2470</v>
      </c>
      <c r="C159" s="139" t="s">
        <v>2521</v>
      </c>
      <c r="D159" s="139" t="s">
        <v>2399</v>
      </c>
      <c r="E159" s="140" t="s">
        <v>1883</v>
      </c>
      <c r="F159" s="146" t="s">
        <v>2518</v>
      </c>
      <c r="G159" s="140">
        <v>2</v>
      </c>
      <c r="H159" s="146" t="s">
        <v>1810</v>
      </c>
      <c r="I159" s="146" t="s">
        <v>2485</v>
      </c>
      <c r="J159" s="139" t="s">
        <v>2474</v>
      </c>
      <c r="K159" s="138">
        <v>30502913.91</v>
      </c>
      <c r="L159" s="147">
        <v>15251456.955</v>
      </c>
      <c r="M159" s="147">
        <v>7778665.2999999998</v>
      </c>
      <c r="N159" s="148">
        <v>7472791.6550000003</v>
      </c>
      <c r="O159" s="136" t="s">
        <v>1810</v>
      </c>
    </row>
    <row r="160" spans="1:15" x14ac:dyDescent="0.3">
      <c r="A160" s="139" t="s">
        <v>2469</v>
      </c>
      <c r="B160" s="139" t="s">
        <v>2470</v>
      </c>
      <c r="C160" s="139" t="s">
        <v>2521</v>
      </c>
      <c r="D160" s="139" t="s">
        <v>2399</v>
      </c>
      <c r="E160" s="140" t="s">
        <v>1887</v>
      </c>
      <c r="F160" s="146" t="s">
        <v>2545</v>
      </c>
      <c r="G160" s="140">
        <v>10</v>
      </c>
      <c r="H160" s="146" t="s">
        <v>1804</v>
      </c>
      <c r="I160" s="146" t="s">
        <v>2478</v>
      </c>
      <c r="J160" s="139" t="s">
        <v>2474</v>
      </c>
      <c r="K160" s="138">
        <v>1698731.94</v>
      </c>
      <c r="L160" s="147">
        <v>849365.97</v>
      </c>
      <c r="M160" s="147">
        <v>433200.16</v>
      </c>
      <c r="N160" s="148">
        <v>416165.81</v>
      </c>
      <c r="O160" s="136" t="s">
        <v>1804</v>
      </c>
    </row>
    <row r="161" spans="1:15" x14ac:dyDescent="0.3">
      <c r="A161" s="139" t="s">
        <v>2469</v>
      </c>
      <c r="B161" s="139" t="s">
        <v>2470</v>
      </c>
      <c r="C161" s="139" t="s">
        <v>2521</v>
      </c>
      <c r="D161" s="139" t="s">
        <v>2399</v>
      </c>
      <c r="E161" s="140" t="s">
        <v>1888</v>
      </c>
      <c r="F161" s="146" t="s">
        <v>2546</v>
      </c>
      <c r="G161" s="140">
        <v>10</v>
      </c>
      <c r="H161" s="146" t="s">
        <v>1804</v>
      </c>
      <c r="I161" s="146" t="s">
        <v>2473</v>
      </c>
      <c r="J161" s="139" t="s">
        <v>2474</v>
      </c>
      <c r="K161" s="138">
        <v>1709350.51</v>
      </c>
      <c r="L161" s="147">
        <v>854675.255</v>
      </c>
      <c r="M161" s="147">
        <v>435908.04</v>
      </c>
      <c r="N161" s="148">
        <v>418767.21500000003</v>
      </c>
      <c r="O161" s="136" t="s">
        <v>1804</v>
      </c>
    </row>
    <row r="162" spans="1:15" x14ac:dyDescent="0.3">
      <c r="A162" s="139" t="s">
        <v>2469</v>
      </c>
      <c r="B162" s="139" t="s">
        <v>2470</v>
      </c>
      <c r="C162" s="139" t="s">
        <v>2521</v>
      </c>
      <c r="D162" s="139" t="s">
        <v>2399</v>
      </c>
      <c r="E162" s="140" t="s">
        <v>1889</v>
      </c>
      <c r="F162" s="146" t="s">
        <v>2524</v>
      </c>
      <c r="G162" s="140">
        <v>9</v>
      </c>
      <c r="H162" s="146" t="s">
        <v>1801</v>
      </c>
      <c r="I162" s="146" t="s">
        <v>2473</v>
      </c>
      <c r="J162" s="139" t="s">
        <v>2474</v>
      </c>
      <c r="K162" s="138">
        <v>3019833.45</v>
      </c>
      <c r="L162" s="147">
        <v>1509916.7250000001</v>
      </c>
      <c r="M162" s="147">
        <v>770099.33</v>
      </c>
      <c r="N162" s="148">
        <v>739817.39500000014</v>
      </c>
      <c r="O162" s="136" t="s">
        <v>1801</v>
      </c>
    </row>
    <row r="163" spans="1:15" x14ac:dyDescent="0.3">
      <c r="A163" s="139" t="s">
        <v>2469</v>
      </c>
      <c r="B163" s="139" t="s">
        <v>2470</v>
      </c>
      <c r="C163" s="139" t="s">
        <v>2521</v>
      </c>
      <c r="D163" s="139" t="s">
        <v>2399</v>
      </c>
      <c r="E163" s="140" t="s">
        <v>1892</v>
      </c>
      <c r="F163" s="146" t="s">
        <v>2505</v>
      </c>
      <c r="G163" s="140" t="s">
        <v>2496</v>
      </c>
      <c r="H163" s="146" t="s">
        <v>1808</v>
      </c>
      <c r="I163" s="146" t="s">
        <v>2473</v>
      </c>
      <c r="J163" s="139" t="s">
        <v>2474</v>
      </c>
      <c r="K163" s="138">
        <v>4507731.47</v>
      </c>
      <c r="L163" s="147">
        <v>2253865.7349999999</v>
      </c>
      <c r="M163" s="147">
        <v>1149533.93</v>
      </c>
      <c r="N163" s="148">
        <v>1104331.8049999999</v>
      </c>
      <c r="O163" s="136" t="s">
        <v>1808</v>
      </c>
    </row>
    <row r="164" spans="1:15" x14ac:dyDescent="0.3">
      <c r="A164" s="139" t="s">
        <v>2469</v>
      </c>
      <c r="B164" s="139" t="s">
        <v>2470</v>
      </c>
      <c r="C164" s="139" t="s">
        <v>2547</v>
      </c>
      <c r="D164" s="139" t="s">
        <v>2399</v>
      </c>
      <c r="E164" s="141">
        <v>40895748</v>
      </c>
      <c r="F164" s="146" t="s">
        <v>2548</v>
      </c>
      <c r="G164" s="140">
        <v>1</v>
      </c>
      <c r="H164" s="146" t="s">
        <v>1800</v>
      </c>
      <c r="I164" s="146" t="s">
        <v>2478</v>
      </c>
      <c r="J164" s="139" t="s">
        <v>2474</v>
      </c>
      <c r="K164" s="138">
        <v>551125.06999999995</v>
      </c>
      <c r="L164" s="147">
        <v>275562.53499999997</v>
      </c>
      <c r="M164" s="147">
        <v>289524.84999999998</v>
      </c>
      <c r="N164" s="148">
        <v>-13962.315000000002</v>
      </c>
      <c r="O164" s="136" t="s">
        <v>1800</v>
      </c>
    </row>
    <row r="165" spans="1:15" x14ac:dyDescent="0.3">
      <c r="A165" s="139" t="s">
        <v>2469</v>
      </c>
      <c r="B165" s="139" t="s">
        <v>2470</v>
      </c>
      <c r="C165" s="139" t="s">
        <v>2547</v>
      </c>
      <c r="D165" s="139" t="s">
        <v>2399</v>
      </c>
      <c r="E165" s="141">
        <v>40895753</v>
      </c>
      <c r="F165" s="146" t="s">
        <v>2549</v>
      </c>
      <c r="G165" s="140">
        <v>1</v>
      </c>
      <c r="H165" s="146" t="s">
        <v>1800</v>
      </c>
      <c r="I165" s="146" t="s">
        <v>2478</v>
      </c>
      <c r="J165" s="139" t="s">
        <v>2474</v>
      </c>
      <c r="K165" s="138">
        <v>551125.06999999995</v>
      </c>
      <c r="L165" s="147">
        <v>275562.53499999997</v>
      </c>
      <c r="M165" s="147">
        <v>289524.84999999998</v>
      </c>
      <c r="N165" s="148">
        <v>-13962.315000000002</v>
      </c>
      <c r="O165" s="136" t="s">
        <v>1800</v>
      </c>
    </row>
    <row r="166" spans="1:15" x14ac:dyDescent="0.3">
      <c r="A166" s="139" t="s">
        <v>2469</v>
      </c>
      <c r="B166" s="139" t="s">
        <v>2470</v>
      </c>
      <c r="C166" s="139" t="s">
        <v>2547</v>
      </c>
      <c r="D166" s="139" t="s">
        <v>2399</v>
      </c>
      <c r="E166" s="141">
        <v>40895757</v>
      </c>
      <c r="F166" s="146" t="s">
        <v>2549</v>
      </c>
      <c r="G166" s="140" t="s">
        <v>2496</v>
      </c>
      <c r="H166" s="146" t="s">
        <v>1808</v>
      </c>
      <c r="I166" s="146" t="s">
        <v>2478</v>
      </c>
      <c r="J166" s="139" t="s">
        <v>2474</v>
      </c>
      <c r="K166" s="138">
        <v>552706.69999999995</v>
      </c>
      <c r="L166" s="147">
        <v>276353.34999999998</v>
      </c>
      <c r="M166" s="147">
        <v>290355.73</v>
      </c>
      <c r="N166" s="148">
        <v>-14002.380000000005</v>
      </c>
      <c r="O166" s="136" t="s">
        <v>1808</v>
      </c>
    </row>
    <row r="167" spans="1:15" x14ac:dyDescent="0.3">
      <c r="A167" s="139" t="s">
        <v>2469</v>
      </c>
      <c r="B167" s="139" t="s">
        <v>2470</v>
      </c>
      <c r="C167" s="139" t="s">
        <v>2547</v>
      </c>
      <c r="D167" s="139" t="s">
        <v>2399</v>
      </c>
      <c r="E167" s="141">
        <v>40895761</v>
      </c>
      <c r="F167" s="146" t="s">
        <v>2548</v>
      </c>
      <c r="G167" s="140" t="s">
        <v>2496</v>
      </c>
      <c r="H167" s="146" t="s">
        <v>1808</v>
      </c>
      <c r="I167" s="146" t="s">
        <v>2478</v>
      </c>
      <c r="J167" s="139" t="s">
        <v>2474</v>
      </c>
      <c r="K167" s="138">
        <v>558421.81999999995</v>
      </c>
      <c r="L167" s="147">
        <v>279210.90999999997</v>
      </c>
      <c r="M167" s="147">
        <v>293358.08000000002</v>
      </c>
      <c r="N167" s="148">
        <v>-14147.170000000042</v>
      </c>
      <c r="O167" s="136" t="s">
        <v>1808</v>
      </c>
    </row>
    <row r="168" spans="1:15" x14ac:dyDescent="0.3">
      <c r="A168" s="139" t="s">
        <v>2469</v>
      </c>
      <c r="B168" s="139" t="s">
        <v>2470</v>
      </c>
      <c r="C168" s="139" t="s">
        <v>2547</v>
      </c>
      <c r="D168" s="139" t="s">
        <v>2399</v>
      </c>
      <c r="E168" s="141">
        <v>40895763</v>
      </c>
      <c r="F168" s="146" t="s">
        <v>2550</v>
      </c>
      <c r="G168" s="140">
        <v>1</v>
      </c>
      <c r="H168" s="146" t="s">
        <v>1800</v>
      </c>
      <c r="I168" s="146" t="s">
        <v>2485</v>
      </c>
      <c r="J168" s="139" t="s">
        <v>2474</v>
      </c>
      <c r="K168" s="138">
        <v>4944935.3899999997</v>
      </c>
      <c r="L168" s="147">
        <v>2472467.6949999998</v>
      </c>
      <c r="M168" s="147">
        <v>2597743.65</v>
      </c>
      <c r="N168" s="148">
        <v>-125275.95500000007</v>
      </c>
      <c r="O168" s="136" t="s">
        <v>1800</v>
      </c>
    </row>
    <row r="169" spans="1:15" x14ac:dyDescent="0.3">
      <c r="A169" s="139" t="s">
        <v>2469</v>
      </c>
      <c r="B169" s="139" t="s">
        <v>2470</v>
      </c>
      <c r="C169" s="139" t="s">
        <v>2547</v>
      </c>
      <c r="D169" s="139" t="s">
        <v>2399</v>
      </c>
      <c r="E169" s="141">
        <v>40947492</v>
      </c>
      <c r="F169" s="146" t="s">
        <v>2536</v>
      </c>
      <c r="G169" s="140">
        <v>1</v>
      </c>
      <c r="H169" s="146" t="s">
        <v>1809</v>
      </c>
      <c r="I169" s="146" t="s">
        <v>2485</v>
      </c>
      <c r="J169" s="139" t="s">
        <v>2474</v>
      </c>
      <c r="K169" s="138">
        <v>6924560.4500000002</v>
      </c>
      <c r="L169" s="147">
        <v>3462280.2250000001</v>
      </c>
      <c r="M169" s="147">
        <v>3637708.39</v>
      </c>
      <c r="N169" s="148">
        <v>-175428.16500000004</v>
      </c>
      <c r="O169" s="136" t="s">
        <v>1809</v>
      </c>
    </row>
    <row r="170" spans="1:15" x14ac:dyDescent="0.3">
      <c r="A170" s="139" t="s">
        <v>2469</v>
      </c>
      <c r="B170" s="139" t="s">
        <v>2470</v>
      </c>
      <c r="C170" s="139" t="s">
        <v>2547</v>
      </c>
      <c r="D170" s="139" t="s">
        <v>2399</v>
      </c>
      <c r="E170" s="141">
        <v>41016189</v>
      </c>
      <c r="F170" s="146" t="s">
        <v>2550</v>
      </c>
      <c r="G170" s="140">
        <v>1</v>
      </c>
      <c r="H170" s="146" t="s">
        <v>1800</v>
      </c>
      <c r="I170" s="146" t="s">
        <v>2485</v>
      </c>
      <c r="J170" s="139" t="s">
        <v>2474</v>
      </c>
      <c r="K170" s="138">
        <v>61619.42</v>
      </c>
      <c r="L170" s="147">
        <v>30809.71</v>
      </c>
      <c r="M170" s="147">
        <v>32370.79</v>
      </c>
      <c r="N170" s="148">
        <v>-1561.0800000000017</v>
      </c>
      <c r="O170" s="136" t="s">
        <v>1800</v>
      </c>
    </row>
    <row r="171" spans="1:15" x14ac:dyDescent="0.3">
      <c r="A171" s="139" t="s">
        <v>2469</v>
      </c>
      <c r="B171" s="139" t="s">
        <v>2470</v>
      </c>
      <c r="C171" s="139" t="s">
        <v>2547</v>
      </c>
      <c r="D171" s="139" t="s">
        <v>2399</v>
      </c>
      <c r="E171" s="141">
        <v>41029786</v>
      </c>
      <c r="F171" s="146" t="s">
        <v>2514</v>
      </c>
      <c r="G171" s="140">
        <v>9</v>
      </c>
      <c r="H171" s="146" t="s">
        <v>1801</v>
      </c>
      <c r="I171" s="146" t="s">
        <v>2473</v>
      </c>
      <c r="J171" s="139" t="s">
        <v>2474</v>
      </c>
      <c r="K171" s="138">
        <v>2167.35</v>
      </c>
      <c r="L171" s="147">
        <v>1083.675</v>
      </c>
      <c r="M171" s="147">
        <v>1138.58</v>
      </c>
      <c r="N171" s="148">
        <v>-54.904999999999973</v>
      </c>
      <c r="O171" s="136" t="s">
        <v>1801</v>
      </c>
    </row>
    <row r="172" spans="1:15" x14ac:dyDescent="0.3">
      <c r="A172" s="139" t="s">
        <v>2469</v>
      </c>
      <c r="B172" s="139" t="s">
        <v>2470</v>
      </c>
      <c r="C172" s="139" t="s">
        <v>2547</v>
      </c>
      <c r="D172" s="139" t="s">
        <v>2399</v>
      </c>
      <c r="E172" s="141">
        <v>41060625</v>
      </c>
      <c r="F172" s="146" t="s">
        <v>2551</v>
      </c>
      <c r="G172" s="140">
        <v>1</v>
      </c>
      <c r="H172" s="146" t="s">
        <v>1800</v>
      </c>
      <c r="I172" s="146" t="s">
        <v>2473</v>
      </c>
      <c r="J172" s="139" t="s">
        <v>2474</v>
      </c>
      <c r="K172" s="138">
        <v>15629.16</v>
      </c>
      <c r="L172" s="147">
        <v>7814.58</v>
      </c>
      <c r="M172" s="147">
        <v>8210.5300000000007</v>
      </c>
      <c r="N172" s="148">
        <v>-395.95000000000073</v>
      </c>
      <c r="O172" s="136" t="s">
        <v>1800</v>
      </c>
    </row>
    <row r="173" spans="1:15" x14ac:dyDescent="0.3">
      <c r="A173" s="139" t="s">
        <v>2469</v>
      </c>
      <c r="B173" s="139" t="s">
        <v>2470</v>
      </c>
      <c r="C173" s="139" t="s">
        <v>2547</v>
      </c>
      <c r="D173" s="139" t="s">
        <v>2399</v>
      </c>
      <c r="E173" s="141">
        <v>41100208</v>
      </c>
      <c r="F173" s="146" t="s">
        <v>2551</v>
      </c>
      <c r="G173" s="140" t="s">
        <v>2496</v>
      </c>
      <c r="H173" s="146" t="s">
        <v>1808</v>
      </c>
      <c r="I173" s="146" t="s">
        <v>2473</v>
      </c>
      <c r="J173" s="139" t="s">
        <v>2474</v>
      </c>
      <c r="K173" s="138">
        <v>2133.02</v>
      </c>
      <c r="L173" s="147">
        <v>1066.51</v>
      </c>
      <c r="M173" s="147">
        <v>1120.55</v>
      </c>
      <c r="N173" s="148">
        <v>-54.039999999999964</v>
      </c>
      <c r="O173" s="136" t="s">
        <v>1808</v>
      </c>
    </row>
    <row r="174" spans="1:15" x14ac:dyDescent="0.3">
      <c r="A174" s="139" t="s">
        <v>2469</v>
      </c>
      <c r="B174" s="139" t="s">
        <v>2470</v>
      </c>
      <c r="C174" s="139" t="s">
        <v>2547</v>
      </c>
      <c r="D174" s="139" t="s">
        <v>2399</v>
      </c>
      <c r="E174" s="141">
        <v>41102296</v>
      </c>
      <c r="F174" s="146" t="s">
        <v>2552</v>
      </c>
      <c r="G174" s="140">
        <v>9</v>
      </c>
      <c r="H174" s="146" t="s">
        <v>1801</v>
      </c>
      <c r="I174" s="146" t="s">
        <v>2478</v>
      </c>
      <c r="J174" s="139" t="s">
        <v>2474</v>
      </c>
      <c r="K174" s="138">
        <v>5004.4799999999996</v>
      </c>
      <c r="L174" s="147">
        <v>2502.2399999999998</v>
      </c>
      <c r="M174" s="147">
        <v>2629.02</v>
      </c>
      <c r="N174" s="148">
        <v>-126.7800000000002</v>
      </c>
      <c r="O174" s="136" t="s">
        <v>1801</v>
      </c>
    </row>
    <row r="175" spans="1:15" x14ac:dyDescent="0.3">
      <c r="A175" s="139" t="s">
        <v>2469</v>
      </c>
      <c r="B175" s="139" t="s">
        <v>2470</v>
      </c>
      <c r="C175" s="139" t="s">
        <v>2547</v>
      </c>
      <c r="D175" s="139" t="s">
        <v>2399</v>
      </c>
      <c r="E175" s="141">
        <v>41113379</v>
      </c>
      <c r="F175" s="146" t="s">
        <v>2553</v>
      </c>
      <c r="G175" s="140">
        <v>10</v>
      </c>
      <c r="H175" s="146" t="s">
        <v>1804</v>
      </c>
      <c r="I175" s="146" t="s">
        <v>2485</v>
      </c>
      <c r="J175" s="139" t="s">
        <v>2474</v>
      </c>
      <c r="K175" s="138">
        <v>45381.09</v>
      </c>
      <c r="L175" s="147">
        <v>22690.544999999998</v>
      </c>
      <c r="M175" s="147">
        <v>23840.240000000002</v>
      </c>
      <c r="N175" s="148">
        <v>-1149.6950000000033</v>
      </c>
      <c r="O175" s="136" t="s">
        <v>1804</v>
      </c>
    </row>
    <row r="176" spans="1:15" x14ac:dyDescent="0.3">
      <c r="A176" s="139" t="s">
        <v>2469</v>
      </c>
      <c r="B176" s="139" t="s">
        <v>2470</v>
      </c>
      <c r="C176" s="139" t="s">
        <v>2547</v>
      </c>
      <c r="D176" s="139" t="s">
        <v>2399</v>
      </c>
      <c r="E176" s="141">
        <v>41120941</v>
      </c>
      <c r="F176" s="146" t="s">
        <v>2551</v>
      </c>
      <c r="G176" s="140">
        <v>1</v>
      </c>
      <c r="H176" s="146" t="s">
        <v>1800</v>
      </c>
      <c r="I176" s="146" t="s">
        <v>2485</v>
      </c>
      <c r="J176" s="139" t="s">
        <v>2474</v>
      </c>
      <c r="K176" s="138">
        <v>43056.39</v>
      </c>
      <c r="L176" s="147">
        <v>21528.195</v>
      </c>
      <c r="M176" s="147">
        <v>22618.99</v>
      </c>
      <c r="N176" s="148">
        <v>-1090.7950000000019</v>
      </c>
      <c r="O176" s="136" t="s">
        <v>1800</v>
      </c>
    </row>
    <row r="177" spans="1:15" x14ac:dyDescent="0.3">
      <c r="A177" s="139" t="s">
        <v>2469</v>
      </c>
      <c r="B177" s="139" t="s">
        <v>2470</v>
      </c>
      <c r="C177" s="139" t="s">
        <v>2547</v>
      </c>
      <c r="D177" s="139" t="s">
        <v>2399</v>
      </c>
      <c r="E177" s="141">
        <v>41123989</v>
      </c>
      <c r="F177" s="146" t="s">
        <v>2554</v>
      </c>
      <c r="G177" s="140">
        <v>10</v>
      </c>
      <c r="H177" s="146" t="s">
        <v>1804</v>
      </c>
      <c r="I177" s="146" t="s">
        <v>2485</v>
      </c>
      <c r="J177" s="139" t="s">
        <v>2474</v>
      </c>
      <c r="K177" s="138">
        <v>4167.12</v>
      </c>
      <c r="L177" s="147">
        <v>2083.56</v>
      </c>
      <c r="M177" s="147">
        <v>2189.13</v>
      </c>
      <c r="N177" s="148">
        <v>-105.57000000000016</v>
      </c>
      <c r="O177" s="136" t="s">
        <v>1804</v>
      </c>
    </row>
    <row r="178" spans="1:15" x14ac:dyDescent="0.3">
      <c r="A178" s="139" t="s">
        <v>2469</v>
      </c>
      <c r="B178" s="139" t="s">
        <v>2470</v>
      </c>
      <c r="C178" s="139" t="s">
        <v>2547</v>
      </c>
      <c r="D178" s="139" t="s">
        <v>2399</v>
      </c>
      <c r="E178" s="141">
        <v>41124597</v>
      </c>
      <c r="F178" s="146" t="s">
        <v>2555</v>
      </c>
      <c r="G178" s="140">
        <v>10</v>
      </c>
      <c r="H178" s="146" t="s">
        <v>1804</v>
      </c>
      <c r="I178" s="146" t="s">
        <v>2485</v>
      </c>
      <c r="J178" s="139" t="s">
        <v>2474</v>
      </c>
      <c r="K178" s="138">
        <v>26617.3</v>
      </c>
      <c r="L178" s="147">
        <v>13308.65</v>
      </c>
      <c r="M178" s="147">
        <v>13982.98</v>
      </c>
      <c r="N178" s="148">
        <v>-674.32999999999993</v>
      </c>
      <c r="O178" s="136" t="s">
        <v>1804</v>
      </c>
    </row>
    <row r="179" spans="1:15" x14ac:dyDescent="0.3">
      <c r="A179" s="139" t="s">
        <v>2469</v>
      </c>
      <c r="B179" s="139" t="s">
        <v>2470</v>
      </c>
      <c r="C179" s="139" t="s">
        <v>2547</v>
      </c>
      <c r="D179" s="139" t="s">
        <v>2399</v>
      </c>
      <c r="E179" s="141">
        <v>41124600</v>
      </c>
      <c r="F179" s="146" t="s">
        <v>2552</v>
      </c>
      <c r="G179" s="140">
        <v>9</v>
      </c>
      <c r="H179" s="146" t="s">
        <v>1801</v>
      </c>
      <c r="I179" s="146" t="s">
        <v>2478</v>
      </c>
      <c r="J179" s="139" t="s">
        <v>2474</v>
      </c>
      <c r="K179" s="138">
        <v>7901.47</v>
      </c>
      <c r="L179" s="147">
        <v>3950.7350000000001</v>
      </c>
      <c r="M179" s="147">
        <v>4150.91</v>
      </c>
      <c r="N179" s="148">
        <v>-200.17499999999973</v>
      </c>
      <c r="O179" s="136" t="s">
        <v>1801</v>
      </c>
    </row>
    <row r="180" spans="1:15" x14ac:dyDescent="0.3">
      <c r="A180" s="139" t="s">
        <v>2469</v>
      </c>
      <c r="B180" s="139" t="s">
        <v>2470</v>
      </c>
      <c r="C180" s="139" t="s">
        <v>2547</v>
      </c>
      <c r="D180" s="139" t="s">
        <v>2399</v>
      </c>
      <c r="E180" s="141">
        <v>41127207</v>
      </c>
      <c r="F180" s="146" t="s">
        <v>2551</v>
      </c>
      <c r="G180" s="140" t="s">
        <v>2496</v>
      </c>
      <c r="H180" s="146" t="s">
        <v>1808</v>
      </c>
      <c r="I180" s="146" t="s">
        <v>2473</v>
      </c>
      <c r="J180" s="139" t="s">
        <v>2474</v>
      </c>
      <c r="K180" s="138">
        <v>16297.13</v>
      </c>
      <c r="L180" s="147">
        <v>8148.5649999999996</v>
      </c>
      <c r="M180" s="147">
        <v>8561.44</v>
      </c>
      <c r="N180" s="148">
        <v>-412.87500000000091</v>
      </c>
      <c r="O180" s="136" t="s">
        <v>1808</v>
      </c>
    </row>
    <row r="181" spans="1:15" x14ac:dyDescent="0.3">
      <c r="A181" s="139" t="s">
        <v>2469</v>
      </c>
      <c r="B181" s="139" t="s">
        <v>2470</v>
      </c>
      <c r="C181" s="139" t="s">
        <v>2547</v>
      </c>
      <c r="D181" s="139" t="s">
        <v>2399</v>
      </c>
      <c r="E181" s="141">
        <v>41128354</v>
      </c>
      <c r="F181" s="146" t="s">
        <v>2552</v>
      </c>
      <c r="G181" s="140">
        <v>9</v>
      </c>
      <c r="H181" s="146" t="s">
        <v>1801</v>
      </c>
      <c r="I181" s="146" t="s">
        <v>2478</v>
      </c>
      <c r="J181" s="139" t="s">
        <v>2474</v>
      </c>
      <c r="K181" s="138">
        <v>4895.62</v>
      </c>
      <c r="L181" s="147">
        <v>2447.81</v>
      </c>
      <c r="M181" s="147">
        <v>2571.84</v>
      </c>
      <c r="N181" s="148">
        <v>-124.0300000000002</v>
      </c>
      <c r="O181" s="136" t="s">
        <v>1801</v>
      </c>
    </row>
    <row r="182" spans="1:15" x14ac:dyDescent="0.3">
      <c r="A182" s="139" t="s">
        <v>2469</v>
      </c>
      <c r="B182" s="139" t="s">
        <v>2470</v>
      </c>
      <c r="C182" s="139" t="s">
        <v>2547</v>
      </c>
      <c r="D182" s="139" t="s">
        <v>2399</v>
      </c>
      <c r="E182" s="141">
        <v>41143441</v>
      </c>
      <c r="F182" s="146" t="s">
        <v>2551</v>
      </c>
      <c r="G182" s="140" t="s">
        <v>2496</v>
      </c>
      <c r="H182" s="146" t="s">
        <v>1808</v>
      </c>
      <c r="I182" s="146" t="s">
        <v>2478</v>
      </c>
      <c r="J182" s="139" t="s">
        <v>2474</v>
      </c>
      <c r="K182" s="138">
        <v>10750.22</v>
      </c>
      <c r="L182" s="147">
        <v>5375.11</v>
      </c>
      <c r="M182" s="147">
        <v>5647.46</v>
      </c>
      <c r="N182" s="148">
        <v>-272.35000000000036</v>
      </c>
      <c r="O182" s="136" t="s">
        <v>1808</v>
      </c>
    </row>
    <row r="183" spans="1:15" x14ac:dyDescent="0.3">
      <c r="A183" s="139" t="s">
        <v>2469</v>
      </c>
      <c r="B183" s="139" t="s">
        <v>2470</v>
      </c>
      <c r="C183" s="139" t="s">
        <v>2547</v>
      </c>
      <c r="D183" s="139" t="s">
        <v>2399</v>
      </c>
      <c r="E183" s="141">
        <v>41148440</v>
      </c>
      <c r="F183" s="146" t="s">
        <v>2551</v>
      </c>
      <c r="G183" s="140">
        <v>1</v>
      </c>
      <c r="H183" s="146" t="s">
        <v>1800</v>
      </c>
      <c r="I183" s="146" t="s">
        <v>2485</v>
      </c>
      <c r="J183" s="139" t="s">
        <v>2474</v>
      </c>
      <c r="K183" s="138">
        <v>1436.26</v>
      </c>
      <c r="L183" s="147">
        <v>718.13</v>
      </c>
      <c r="M183" s="147">
        <v>754.52</v>
      </c>
      <c r="N183" s="148">
        <v>-36.389999999999986</v>
      </c>
      <c r="O183" s="136" t="s">
        <v>1800</v>
      </c>
    </row>
    <row r="184" spans="1:15" x14ac:dyDescent="0.3">
      <c r="A184" s="139" t="s">
        <v>2469</v>
      </c>
      <c r="B184" s="139" t="s">
        <v>2470</v>
      </c>
      <c r="C184" s="139" t="s">
        <v>2547</v>
      </c>
      <c r="D184" s="139" t="s">
        <v>2399</v>
      </c>
      <c r="E184" s="141">
        <v>41149901</v>
      </c>
      <c r="F184" s="146" t="s">
        <v>2550</v>
      </c>
      <c r="G184" s="140" t="s">
        <v>2496</v>
      </c>
      <c r="H184" s="146" t="s">
        <v>1808</v>
      </c>
      <c r="I184" s="146" t="s">
        <v>2478</v>
      </c>
      <c r="J184" s="139" t="s">
        <v>2474</v>
      </c>
      <c r="K184" s="138">
        <v>22396.62</v>
      </c>
      <c r="L184" s="147">
        <v>11198.31</v>
      </c>
      <c r="M184" s="147">
        <v>11765.71</v>
      </c>
      <c r="N184" s="148">
        <v>-567.39999999999964</v>
      </c>
      <c r="O184" s="136" t="s">
        <v>1808</v>
      </c>
    </row>
    <row r="185" spans="1:15" x14ac:dyDescent="0.3">
      <c r="A185" s="139" t="s">
        <v>2469</v>
      </c>
      <c r="B185" s="139" t="s">
        <v>2470</v>
      </c>
      <c r="C185" s="139" t="s">
        <v>2547</v>
      </c>
      <c r="D185" s="139" t="s">
        <v>2399</v>
      </c>
      <c r="E185" s="141">
        <v>41153294</v>
      </c>
      <c r="F185" s="146" t="s">
        <v>2553</v>
      </c>
      <c r="G185" s="140">
        <v>10</v>
      </c>
      <c r="H185" s="146" t="s">
        <v>1804</v>
      </c>
      <c r="I185" s="146" t="s">
        <v>2485</v>
      </c>
      <c r="J185" s="139" t="s">
        <v>2474</v>
      </c>
      <c r="K185" s="138">
        <v>3232.46</v>
      </c>
      <c r="L185" s="147">
        <v>1616.23</v>
      </c>
      <c r="M185" s="147">
        <v>1698.12</v>
      </c>
      <c r="N185" s="148">
        <v>-81.889999999999873</v>
      </c>
      <c r="O185" s="136" t="s">
        <v>1804</v>
      </c>
    </row>
    <row r="186" spans="1:15" x14ac:dyDescent="0.3">
      <c r="A186" s="139" t="s">
        <v>2469</v>
      </c>
      <c r="B186" s="139" t="s">
        <v>2470</v>
      </c>
      <c r="C186" s="139" t="s">
        <v>2547</v>
      </c>
      <c r="D186" s="139" t="s">
        <v>2399</v>
      </c>
      <c r="E186" s="141">
        <v>41161665</v>
      </c>
      <c r="F186" s="146" t="s">
        <v>2555</v>
      </c>
      <c r="G186" s="140">
        <v>10</v>
      </c>
      <c r="H186" s="146" t="s">
        <v>1804</v>
      </c>
      <c r="I186" s="146" t="s">
        <v>2485</v>
      </c>
      <c r="J186" s="139" t="s">
        <v>2474</v>
      </c>
      <c r="K186" s="138">
        <v>10083.33</v>
      </c>
      <c r="L186" s="147">
        <v>5041.665</v>
      </c>
      <c r="M186" s="147">
        <v>5297.12</v>
      </c>
      <c r="N186" s="148">
        <v>-255.45499999999993</v>
      </c>
      <c r="O186" s="136" t="s">
        <v>1804</v>
      </c>
    </row>
    <row r="187" spans="1:15" x14ac:dyDescent="0.3">
      <c r="A187" s="139" t="s">
        <v>2469</v>
      </c>
      <c r="B187" s="139" t="s">
        <v>2470</v>
      </c>
      <c r="C187" s="139" t="s">
        <v>2547</v>
      </c>
      <c r="D187" s="139" t="s">
        <v>2399</v>
      </c>
      <c r="E187" s="141">
        <v>41182954</v>
      </c>
      <c r="F187" s="146" t="s">
        <v>2555</v>
      </c>
      <c r="G187" s="140">
        <v>10</v>
      </c>
      <c r="H187" s="146" t="s">
        <v>1804</v>
      </c>
      <c r="I187" s="146" t="s">
        <v>2485</v>
      </c>
      <c r="J187" s="139" t="s">
        <v>2474</v>
      </c>
      <c r="K187" s="138">
        <v>27924.880000000001</v>
      </c>
      <c r="L187" s="147">
        <v>13962.44</v>
      </c>
      <c r="M187" s="147">
        <v>14669.89</v>
      </c>
      <c r="N187" s="148">
        <v>-707.44999999999891</v>
      </c>
      <c r="O187" s="136" t="s">
        <v>1804</v>
      </c>
    </row>
    <row r="188" spans="1:15" x14ac:dyDescent="0.3">
      <c r="A188" s="139" t="s">
        <v>2469</v>
      </c>
      <c r="B188" s="139" t="s">
        <v>2470</v>
      </c>
      <c r="C188" s="139" t="s">
        <v>2547</v>
      </c>
      <c r="D188" s="139" t="s">
        <v>2399</v>
      </c>
      <c r="E188" s="141">
        <v>41183564</v>
      </c>
      <c r="F188" s="146" t="s">
        <v>2556</v>
      </c>
      <c r="G188" s="140">
        <v>10</v>
      </c>
      <c r="H188" s="146" t="s">
        <v>1804</v>
      </c>
      <c r="I188" s="146" t="s">
        <v>2485</v>
      </c>
      <c r="J188" s="139" t="s">
        <v>2474</v>
      </c>
      <c r="K188" s="138">
        <v>18514.23</v>
      </c>
      <c r="L188" s="147">
        <v>9257.1149999999998</v>
      </c>
      <c r="M188" s="147">
        <v>9726.16</v>
      </c>
      <c r="N188" s="148">
        <v>-469.04500000000007</v>
      </c>
      <c r="O188" s="136" t="s">
        <v>1804</v>
      </c>
    </row>
    <row r="189" spans="1:15" x14ac:dyDescent="0.3">
      <c r="A189" s="139" t="s">
        <v>2469</v>
      </c>
      <c r="B189" s="139" t="s">
        <v>2470</v>
      </c>
      <c r="C189" s="139" t="s">
        <v>2547</v>
      </c>
      <c r="D189" s="139" t="s">
        <v>2399</v>
      </c>
      <c r="E189" s="141">
        <v>41203173</v>
      </c>
      <c r="F189" s="146" t="s">
        <v>2551</v>
      </c>
      <c r="G189" s="140">
        <v>2</v>
      </c>
      <c r="H189" s="146" t="s">
        <v>1810</v>
      </c>
      <c r="I189" s="146" t="s">
        <v>2485</v>
      </c>
      <c r="J189" s="139" t="s">
        <v>2474</v>
      </c>
      <c r="K189" s="138">
        <v>32905.949999999997</v>
      </c>
      <c r="L189" s="147">
        <v>16452.974999999999</v>
      </c>
      <c r="M189" s="147">
        <v>17286.62</v>
      </c>
      <c r="N189" s="148">
        <v>-833.64500000000044</v>
      </c>
      <c r="O189" s="136" t="s">
        <v>1810</v>
      </c>
    </row>
    <row r="190" spans="1:15" x14ac:dyDescent="0.3">
      <c r="A190" s="139" t="s">
        <v>2469</v>
      </c>
      <c r="B190" s="139" t="s">
        <v>2470</v>
      </c>
      <c r="C190" s="139" t="s">
        <v>2547</v>
      </c>
      <c r="D190" s="139" t="s">
        <v>2399</v>
      </c>
      <c r="E190" s="141">
        <v>41218333</v>
      </c>
      <c r="F190" s="146" t="s">
        <v>2557</v>
      </c>
      <c r="G190" s="140">
        <v>2</v>
      </c>
      <c r="H190" s="146" t="s">
        <v>1810</v>
      </c>
      <c r="I190" s="146" t="s">
        <v>2485</v>
      </c>
      <c r="J190" s="139" t="s">
        <v>2474</v>
      </c>
      <c r="K190" s="138">
        <v>7446.07</v>
      </c>
      <c r="L190" s="147">
        <v>3723.0349999999999</v>
      </c>
      <c r="M190" s="147">
        <v>3911.68</v>
      </c>
      <c r="N190" s="148">
        <v>-188.64499999999998</v>
      </c>
      <c r="O190" s="136" t="s">
        <v>1810</v>
      </c>
    </row>
    <row r="191" spans="1:15" x14ac:dyDescent="0.3">
      <c r="A191" s="139" t="s">
        <v>2469</v>
      </c>
      <c r="B191" s="139" t="s">
        <v>2470</v>
      </c>
      <c r="C191" s="139" t="s">
        <v>2547</v>
      </c>
      <c r="D191" s="139" t="s">
        <v>2399</v>
      </c>
      <c r="E191" s="141">
        <v>41220654</v>
      </c>
      <c r="F191" s="146" t="s">
        <v>2558</v>
      </c>
      <c r="G191" s="140">
        <v>10</v>
      </c>
      <c r="H191" s="146" t="s">
        <v>1804</v>
      </c>
      <c r="I191" s="146" t="s">
        <v>2485</v>
      </c>
      <c r="J191" s="139" t="s">
        <v>2474</v>
      </c>
      <c r="K191" s="138">
        <v>15977.29</v>
      </c>
      <c r="L191" s="147">
        <v>7988.6450000000004</v>
      </c>
      <c r="M191" s="147">
        <v>8393.42</v>
      </c>
      <c r="N191" s="148">
        <v>-404.77499999999964</v>
      </c>
      <c r="O191" s="136" t="s">
        <v>1804</v>
      </c>
    </row>
    <row r="192" spans="1:15" x14ac:dyDescent="0.3">
      <c r="A192" s="139" t="s">
        <v>2469</v>
      </c>
      <c r="B192" s="139" t="s">
        <v>2470</v>
      </c>
      <c r="C192" s="139" t="s">
        <v>2547</v>
      </c>
      <c r="D192" s="139" t="s">
        <v>2399</v>
      </c>
      <c r="E192" s="141">
        <v>41221090</v>
      </c>
      <c r="F192" s="146" t="s">
        <v>2555</v>
      </c>
      <c r="G192" s="140">
        <v>10</v>
      </c>
      <c r="H192" s="146" t="s">
        <v>1804</v>
      </c>
      <c r="I192" s="146" t="s">
        <v>2485</v>
      </c>
      <c r="J192" s="139" t="s">
        <v>2474</v>
      </c>
      <c r="K192" s="138">
        <v>27881.03</v>
      </c>
      <c r="L192" s="147">
        <v>13940.514999999999</v>
      </c>
      <c r="M192" s="147">
        <v>14646.86</v>
      </c>
      <c r="N192" s="148">
        <v>-706.34500000000116</v>
      </c>
      <c r="O192" s="136" t="s">
        <v>1804</v>
      </c>
    </row>
    <row r="193" spans="1:15" x14ac:dyDescent="0.3">
      <c r="A193" s="139" t="s">
        <v>2469</v>
      </c>
      <c r="B193" s="139" t="s">
        <v>2470</v>
      </c>
      <c r="C193" s="139" t="s">
        <v>2547</v>
      </c>
      <c r="D193" s="139" t="s">
        <v>2399</v>
      </c>
      <c r="E193" s="141">
        <v>41231810</v>
      </c>
      <c r="F193" s="146" t="s">
        <v>2558</v>
      </c>
      <c r="G193" s="140">
        <v>10</v>
      </c>
      <c r="H193" s="146" t="s">
        <v>1804</v>
      </c>
      <c r="I193" s="146" t="s">
        <v>2485</v>
      </c>
      <c r="J193" s="139" t="s">
        <v>2474</v>
      </c>
      <c r="K193" s="138">
        <v>2592.64</v>
      </c>
      <c r="L193" s="147">
        <v>1296.32</v>
      </c>
      <c r="M193" s="147">
        <v>1362</v>
      </c>
      <c r="N193" s="148">
        <v>-65.680000000000064</v>
      </c>
      <c r="O193" s="136" t="s">
        <v>1804</v>
      </c>
    </row>
    <row r="194" spans="1:15" x14ac:dyDescent="0.3">
      <c r="A194" s="139" t="s">
        <v>2469</v>
      </c>
      <c r="B194" s="139" t="s">
        <v>2470</v>
      </c>
      <c r="C194" s="139" t="s">
        <v>2547</v>
      </c>
      <c r="D194" s="139" t="s">
        <v>2399</v>
      </c>
      <c r="E194" s="140" t="s">
        <v>1814</v>
      </c>
      <c r="F194" s="146" t="s">
        <v>2503</v>
      </c>
      <c r="G194" s="140">
        <v>1</v>
      </c>
      <c r="H194" s="146" t="s">
        <v>1800</v>
      </c>
      <c r="I194" s="146" t="s">
        <v>2478</v>
      </c>
      <c r="J194" s="139" t="s">
        <v>2474</v>
      </c>
      <c r="K194" s="138">
        <v>4705740</v>
      </c>
      <c r="L194" s="147">
        <v>2352870</v>
      </c>
      <c r="M194" s="147">
        <v>2472086.14</v>
      </c>
      <c r="N194" s="148">
        <v>-119216.14000000013</v>
      </c>
      <c r="O194" s="136" t="s">
        <v>1800</v>
      </c>
    </row>
    <row r="195" spans="1:15" x14ac:dyDescent="0.3">
      <c r="A195" s="139" t="s">
        <v>2469</v>
      </c>
      <c r="B195" s="139" t="s">
        <v>2470</v>
      </c>
      <c r="C195" s="139" t="s">
        <v>2547</v>
      </c>
      <c r="D195" s="139" t="s">
        <v>2399</v>
      </c>
      <c r="E195" s="140" t="s">
        <v>1815</v>
      </c>
      <c r="F195" s="146" t="s">
        <v>2504</v>
      </c>
      <c r="G195" s="140">
        <v>1</v>
      </c>
      <c r="H195" s="146" t="s">
        <v>1800</v>
      </c>
      <c r="I195" s="146" t="s">
        <v>2473</v>
      </c>
      <c r="J195" s="139" t="s">
        <v>2474</v>
      </c>
      <c r="K195" s="138">
        <v>4705740</v>
      </c>
      <c r="L195" s="147">
        <v>2352870</v>
      </c>
      <c r="M195" s="147">
        <v>2472086.14</v>
      </c>
      <c r="N195" s="148">
        <v>-119216.14000000013</v>
      </c>
      <c r="O195" s="136" t="s">
        <v>1800</v>
      </c>
    </row>
    <row r="196" spans="1:15" x14ac:dyDescent="0.3">
      <c r="A196" s="139" t="s">
        <v>2469</v>
      </c>
      <c r="B196" s="139" t="s">
        <v>2470</v>
      </c>
      <c r="C196" s="139" t="s">
        <v>2547</v>
      </c>
      <c r="D196" s="139" t="s">
        <v>2399</v>
      </c>
      <c r="E196" s="140" t="s">
        <v>1897</v>
      </c>
      <c r="F196" s="146" t="s">
        <v>2536</v>
      </c>
      <c r="G196" s="140" t="s">
        <v>2496</v>
      </c>
      <c r="H196" s="146" t="s">
        <v>1808</v>
      </c>
      <c r="I196" s="146" t="s">
        <v>2478</v>
      </c>
      <c r="J196" s="139" t="s">
        <v>2474</v>
      </c>
      <c r="K196" s="138">
        <v>3092.76</v>
      </c>
      <c r="L196" s="147">
        <v>1546.38</v>
      </c>
      <c r="M196" s="147">
        <v>1624.73</v>
      </c>
      <c r="N196" s="148">
        <v>-78.349999999999909</v>
      </c>
      <c r="O196" s="136" t="s">
        <v>1808</v>
      </c>
    </row>
    <row r="197" spans="1:15" x14ac:dyDescent="0.3">
      <c r="A197" s="139" t="s">
        <v>2469</v>
      </c>
      <c r="B197" s="139" t="s">
        <v>2470</v>
      </c>
      <c r="C197" s="139" t="s">
        <v>2559</v>
      </c>
      <c r="D197" s="139" t="s">
        <v>2399</v>
      </c>
      <c r="E197" s="141">
        <v>40947493</v>
      </c>
      <c r="F197" s="146" t="s">
        <v>2537</v>
      </c>
      <c r="G197" s="140" t="s">
        <v>2496</v>
      </c>
      <c r="H197" s="146" t="s">
        <v>1808</v>
      </c>
      <c r="I197" s="146" t="s">
        <v>2473</v>
      </c>
      <c r="J197" s="139" t="s">
        <v>2474</v>
      </c>
      <c r="K197" s="138">
        <v>6687583.5800000001</v>
      </c>
      <c r="L197" s="147">
        <v>3343791.79</v>
      </c>
      <c r="M197" s="147">
        <v>1932894.55</v>
      </c>
      <c r="N197" s="148">
        <v>1410897.24</v>
      </c>
      <c r="O197" s="136" t="s">
        <v>1808</v>
      </c>
    </row>
    <row r="198" spans="1:15" x14ac:dyDescent="0.3">
      <c r="A198" s="139" t="s">
        <v>2469</v>
      </c>
      <c r="B198" s="139" t="s">
        <v>2470</v>
      </c>
      <c r="C198" s="139" t="s">
        <v>2559</v>
      </c>
      <c r="D198" s="139" t="s">
        <v>2399</v>
      </c>
      <c r="E198" s="141">
        <v>41047294</v>
      </c>
      <c r="F198" s="146" t="s">
        <v>2560</v>
      </c>
      <c r="G198" s="140">
        <v>1</v>
      </c>
      <c r="H198" s="146" t="s">
        <v>1800</v>
      </c>
      <c r="I198" s="146" t="s">
        <v>2478</v>
      </c>
      <c r="J198" s="139" t="s">
        <v>2474</v>
      </c>
      <c r="K198" s="138">
        <v>3162411.18</v>
      </c>
      <c r="L198" s="147">
        <v>1581205.59</v>
      </c>
      <c r="M198" s="147">
        <v>914023.32</v>
      </c>
      <c r="N198" s="148">
        <v>667182.27000000014</v>
      </c>
      <c r="O198" s="136" t="s">
        <v>1800</v>
      </c>
    </row>
    <row r="199" spans="1:15" x14ac:dyDescent="0.3">
      <c r="A199" s="139" t="s">
        <v>2469</v>
      </c>
      <c r="B199" s="139" t="s">
        <v>2470</v>
      </c>
      <c r="C199" s="139" t="s">
        <v>2559</v>
      </c>
      <c r="D199" s="139" t="s">
        <v>2399</v>
      </c>
      <c r="E199" s="141">
        <v>41092121</v>
      </c>
      <c r="F199" s="146" t="s">
        <v>2561</v>
      </c>
      <c r="G199" s="140">
        <v>1</v>
      </c>
      <c r="H199" s="146" t="s">
        <v>1800</v>
      </c>
      <c r="I199" s="146" t="s">
        <v>2473</v>
      </c>
      <c r="J199" s="139" t="s">
        <v>2474</v>
      </c>
      <c r="K199" s="138">
        <v>2899756.55</v>
      </c>
      <c r="L199" s="147">
        <v>1449878.2749999999</v>
      </c>
      <c r="M199" s="147">
        <v>838108.95</v>
      </c>
      <c r="N199" s="148">
        <v>611769.32499999995</v>
      </c>
      <c r="O199" s="136" t="s">
        <v>1800</v>
      </c>
    </row>
    <row r="200" spans="1:15" x14ac:dyDescent="0.3">
      <c r="A200" s="139" t="s">
        <v>2469</v>
      </c>
      <c r="B200" s="139" t="s">
        <v>2470</v>
      </c>
      <c r="C200" s="139" t="s">
        <v>2559</v>
      </c>
      <c r="D200" s="139" t="s">
        <v>2399</v>
      </c>
      <c r="E200" s="141">
        <v>41153403</v>
      </c>
      <c r="F200" s="146" t="s">
        <v>2562</v>
      </c>
      <c r="G200" s="140" t="s">
        <v>2496</v>
      </c>
      <c r="H200" s="146" t="s">
        <v>1808</v>
      </c>
      <c r="I200" s="146" t="s">
        <v>2473</v>
      </c>
      <c r="J200" s="139" t="s">
        <v>2474</v>
      </c>
      <c r="K200" s="138">
        <v>26399.85</v>
      </c>
      <c r="L200" s="147">
        <v>13199.924999999999</v>
      </c>
      <c r="M200" s="147">
        <v>7630.28</v>
      </c>
      <c r="N200" s="148">
        <v>5569.6449999999995</v>
      </c>
      <c r="O200" s="136" t="s">
        <v>1808</v>
      </c>
    </row>
    <row r="201" spans="1:15" x14ac:dyDescent="0.3">
      <c r="A201" s="139" t="s">
        <v>2469</v>
      </c>
      <c r="B201" s="139" t="s">
        <v>2470</v>
      </c>
      <c r="C201" s="139" t="s">
        <v>2559</v>
      </c>
      <c r="D201" s="139" t="s">
        <v>2399</v>
      </c>
      <c r="E201" s="141">
        <v>41247214</v>
      </c>
      <c r="F201" s="146" t="s">
        <v>2563</v>
      </c>
      <c r="G201" s="140">
        <v>1</v>
      </c>
      <c r="H201" s="146" t="s">
        <v>1803</v>
      </c>
      <c r="I201" s="146" t="s">
        <v>2473</v>
      </c>
      <c r="J201" s="139" t="s">
        <v>2474</v>
      </c>
      <c r="K201" s="138">
        <v>5496.67</v>
      </c>
      <c r="L201" s="147">
        <v>2748.335</v>
      </c>
      <c r="M201" s="147">
        <v>1588.69</v>
      </c>
      <c r="N201" s="148">
        <v>1159.645</v>
      </c>
      <c r="O201" s="136" t="s">
        <v>1803</v>
      </c>
    </row>
    <row r="202" spans="1:15" x14ac:dyDescent="0.3">
      <c r="A202" s="139" t="s">
        <v>2469</v>
      </c>
      <c r="B202" s="139" t="s">
        <v>2470</v>
      </c>
      <c r="C202" s="139" t="s">
        <v>2559</v>
      </c>
      <c r="D202" s="139" t="s">
        <v>2399</v>
      </c>
      <c r="E202" s="141">
        <v>41253650</v>
      </c>
      <c r="F202" s="146" t="s">
        <v>2564</v>
      </c>
      <c r="G202" s="140">
        <v>9</v>
      </c>
      <c r="H202" s="146" t="s">
        <v>1801</v>
      </c>
      <c r="I202" s="146" t="s">
        <v>2473</v>
      </c>
      <c r="J202" s="139" t="s">
        <v>2474</v>
      </c>
      <c r="K202" s="138">
        <v>39356.21</v>
      </c>
      <c r="L202" s="147">
        <v>19678.105</v>
      </c>
      <c r="M202" s="147">
        <v>11375.02</v>
      </c>
      <c r="N202" s="148">
        <v>8303.0849999999991</v>
      </c>
      <c r="O202" s="136" t="s">
        <v>1801</v>
      </c>
    </row>
    <row r="203" spans="1:15" x14ac:dyDescent="0.3">
      <c r="A203" s="139" t="s">
        <v>2469</v>
      </c>
      <c r="B203" s="139" t="s">
        <v>2470</v>
      </c>
      <c r="C203" s="139" t="s">
        <v>2559</v>
      </c>
      <c r="D203" s="139" t="s">
        <v>2399</v>
      </c>
      <c r="E203" s="141">
        <v>41256867</v>
      </c>
      <c r="F203" s="146" t="s">
        <v>2562</v>
      </c>
      <c r="G203" s="140" t="s">
        <v>2496</v>
      </c>
      <c r="H203" s="146" t="s">
        <v>1808</v>
      </c>
      <c r="I203" s="146" t="s">
        <v>2473</v>
      </c>
      <c r="J203" s="139" t="s">
        <v>2474</v>
      </c>
      <c r="K203" s="138">
        <v>36129.25</v>
      </c>
      <c r="L203" s="147">
        <v>18064.625</v>
      </c>
      <c r="M203" s="147">
        <v>10442.34</v>
      </c>
      <c r="N203" s="148">
        <v>7622.2849999999999</v>
      </c>
      <c r="O203" s="136" t="s">
        <v>1808</v>
      </c>
    </row>
    <row r="204" spans="1:15" x14ac:dyDescent="0.3">
      <c r="A204" s="139" t="s">
        <v>2469</v>
      </c>
      <c r="B204" s="139" t="s">
        <v>2470</v>
      </c>
      <c r="C204" s="139" t="s">
        <v>2559</v>
      </c>
      <c r="D204" s="139" t="s">
        <v>2399</v>
      </c>
      <c r="E204" s="141">
        <v>41257367</v>
      </c>
      <c r="F204" s="146" t="s">
        <v>2563</v>
      </c>
      <c r="G204" s="140">
        <v>10</v>
      </c>
      <c r="H204" s="146" t="s">
        <v>1804</v>
      </c>
      <c r="I204" s="146" t="s">
        <v>2485</v>
      </c>
      <c r="J204" s="139" t="s">
        <v>2474</v>
      </c>
      <c r="K204" s="138">
        <v>11627</v>
      </c>
      <c r="L204" s="147">
        <v>5813.5</v>
      </c>
      <c r="M204" s="147">
        <v>3360.52</v>
      </c>
      <c r="N204" s="148">
        <v>2452.98</v>
      </c>
      <c r="O204" s="136" t="s">
        <v>1804</v>
      </c>
    </row>
    <row r="205" spans="1:15" x14ac:dyDescent="0.3">
      <c r="A205" s="139" t="s">
        <v>2469</v>
      </c>
      <c r="B205" s="139" t="s">
        <v>2470</v>
      </c>
      <c r="C205" s="139" t="s">
        <v>2559</v>
      </c>
      <c r="D205" s="139" t="s">
        <v>2399</v>
      </c>
      <c r="E205" s="141">
        <v>41258574</v>
      </c>
      <c r="F205" s="146" t="s">
        <v>2565</v>
      </c>
      <c r="G205" s="140">
        <v>9</v>
      </c>
      <c r="H205" s="146" t="s">
        <v>1801</v>
      </c>
      <c r="I205" s="146" t="s">
        <v>2473</v>
      </c>
      <c r="J205" s="139" t="s">
        <v>2474</v>
      </c>
      <c r="K205" s="138">
        <v>201297.16</v>
      </c>
      <c r="L205" s="147">
        <v>100648.58</v>
      </c>
      <c r="M205" s="147">
        <v>58180.38</v>
      </c>
      <c r="N205" s="148">
        <v>42468.200000000004</v>
      </c>
      <c r="O205" s="136" t="s">
        <v>1801</v>
      </c>
    </row>
    <row r="206" spans="1:15" x14ac:dyDescent="0.3">
      <c r="A206" s="139" t="s">
        <v>2469</v>
      </c>
      <c r="B206" s="139" t="s">
        <v>2470</v>
      </c>
      <c r="C206" s="139" t="s">
        <v>2559</v>
      </c>
      <c r="D206" s="139" t="s">
        <v>2399</v>
      </c>
      <c r="E206" s="141">
        <v>41260503</v>
      </c>
      <c r="F206" s="146" t="s">
        <v>2566</v>
      </c>
      <c r="G206" s="140">
        <v>1</v>
      </c>
      <c r="H206" s="146" t="s">
        <v>1803</v>
      </c>
      <c r="I206" s="146" t="s">
        <v>2478</v>
      </c>
      <c r="J206" s="139" t="s">
        <v>2474</v>
      </c>
      <c r="K206" s="138">
        <v>124894.91</v>
      </c>
      <c r="L206" s="147">
        <v>62447.455000000002</v>
      </c>
      <c r="M206" s="147">
        <v>36098.04</v>
      </c>
      <c r="N206" s="148">
        <v>26349.415000000001</v>
      </c>
      <c r="O206" s="136" t="s">
        <v>1803</v>
      </c>
    </row>
    <row r="207" spans="1:15" x14ac:dyDescent="0.3">
      <c r="A207" s="139" t="s">
        <v>2469</v>
      </c>
      <c r="B207" s="139" t="s">
        <v>2470</v>
      </c>
      <c r="C207" s="139" t="s">
        <v>2559</v>
      </c>
      <c r="D207" s="139" t="s">
        <v>2399</v>
      </c>
      <c r="E207" s="141">
        <v>41262813</v>
      </c>
      <c r="F207" s="146" t="s">
        <v>2562</v>
      </c>
      <c r="G207" s="140" t="s">
        <v>2496</v>
      </c>
      <c r="H207" s="146" t="s">
        <v>1808</v>
      </c>
      <c r="I207" s="146" t="s">
        <v>2473</v>
      </c>
      <c r="J207" s="139" t="s">
        <v>2474</v>
      </c>
      <c r="K207" s="138">
        <v>6308.85</v>
      </c>
      <c r="L207" s="147">
        <v>3154.4250000000002</v>
      </c>
      <c r="M207" s="147">
        <v>1823.43</v>
      </c>
      <c r="N207" s="148">
        <v>1330.9950000000001</v>
      </c>
      <c r="O207" s="136" t="s">
        <v>1808</v>
      </c>
    </row>
    <row r="208" spans="1:15" x14ac:dyDescent="0.3">
      <c r="A208" s="139" t="s">
        <v>2469</v>
      </c>
      <c r="B208" s="139" t="s">
        <v>2470</v>
      </c>
      <c r="C208" s="139" t="s">
        <v>2559</v>
      </c>
      <c r="D208" s="139" t="s">
        <v>2399</v>
      </c>
      <c r="E208" s="141">
        <v>41291380</v>
      </c>
      <c r="F208" s="146" t="s">
        <v>2567</v>
      </c>
      <c r="G208" s="140" t="s">
        <v>2496</v>
      </c>
      <c r="H208" s="146" t="s">
        <v>1808</v>
      </c>
      <c r="I208" s="146" t="s">
        <v>2478</v>
      </c>
      <c r="J208" s="139" t="s">
        <v>2474</v>
      </c>
      <c r="K208" s="138">
        <v>21063.72</v>
      </c>
      <c r="L208" s="147">
        <v>10531.86</v>
      </c>
      <c r="M208" s="147">
        <v>6087.99</v>
      </c>
      <c r="N208" s="148">
        <v>4443.8700000000008</v>
      </c>
      <c r="O208" s="136" t="s">
        <v>1808</v>
      </c>
    </row>
    <row r="209" spans="1:15" x14ac:dyDescent="0.3">
      <c r="A209" s="139" t="s">
        <v>2469</v>
      </c>
      <c r="B209" s="139" t="s">
        <v>2470</v>
      </c>
      <c r="C209" s="139" t="s">
        <v>2559</v>
      </c>
      <c r="D209" s="139" t="s">
        <v>2399</v>
      </c>
      <c r="E209" s="141">
        <v>41291397</v>
      </c>
      <c r="F209" s="146" t="s">
        <v>2567</v>
      </c>
      <c r="G209" s="140" t="s">
        <v>2496</v>
      </c>
      <c r="H209" s="146" t="s">
        <v>1808</v>
      </c>
      <c r="I209" s="146" t="s">
        <v>2478</v>
      </c>
      <c r="J209" s="139" t="s">
        <v>2474</v>
      </c>
      <c r="K209" s="138">
        <v>40964.839999999997</v>
      </c>
      <c r="L209" s="147">
        <v>20482.419999999998</v>
      </c>
      <c r="M209" s="147">
        <v>11839.96</v>
      </c>
      <c r="N209" s="148">
        <v>8642.4599999999991</v>
      </c>
      <c r="O209" s="136" t="s">
        <v>1808</v>
      </c>
    </row>
    <row r="210" spans="1:15" x14ac:dyDescent="0.3">
      <c r="A210" s="139" t="s">
        <v>2469</v>
      </c>
      <c r="B210" s="139" t="s">
        <v>2470</v>
      </c>
      <c r="C210" s="139" t="s">
        <v>2559</v>
      </c>
      <c r="D210" s="139" t="s">
        <v>2399</v>
      </c>
      <c r="E210" s="141">
        <v>41301495</v>
      </c>
      <c r="F210" s="146" t="s">
        <v>2568</v>
      </c>
      <c r="G210" s="140">
        <v>2</v>
      </c>
      <c r="H210" s="146" t="s">
        <v>1802</v>
      </c>
      <c r="I210" s="146" t="s">
        <v>2485</v>
      </c>
      <c r="J210" s="139" t="s">
        <v>2474</v>
      </c>
      <c r="K210" s="138">
        <v>23822.12</v>
      </c>
      <c r="L210" s="147">
        <v>11911.06</v>
      </c>
      <c r="M210" s="147">
        <v>6885.24</v>
      </c>
      <c r="N210" s="148">
        <v>5025.82</v>
      </c>
      <c r="O210" s="136" t="s">
        <v>1802</v>
      </c>
    </row>
    <row r="211" spans="1:15" x14ac:dyDescent="0.3">
      <c r="A211" s="139" t="s">
        <v>2469</v>
      </c>
      <c r="B211" s="139" t="s">
        <v>2470</v>
      </c>
      <c r="C211" s="139" t="s">
        <v>2559</v>
      </c>
      <c r="D211" s="139" t="s">
        <v>2399</v>
      </c>
      <c r="E211" s="141">
        <v>41310527</v>
      </c>
      <c r="F211" s="146" t="s">
        <v>2569</v>
      </c>
      <c r="G211" s="140">
        <v>10</v>
      </c>
      <c r="H211" s="146" t="s">
        <v>1804</v>
      </c>
      <c r="I211" s="146" t="s">
        <v>2485</v>
      </c>
      <c r="J211" s="139" t="s">
        <v>2474</v>
      </c>
      <c r="K211" s="138">
        <v>27700.639999999999</v>
      </c>
      <c r="L211" s="147">
        <v>13850.32</v>
      </c>
      <c r="M211" s="147">
        <v>8006.24</v>
      </c>
      <c r="N211" s="148">
        <v>5844.08</v>
      </c>
      <c r="O211" s="136" t="s">
        <v>1804</v>
      </c>
    </row>
    <row r="212" spans="1:15" x14ac:dyDescent="0.3">
      <c r="A212" s="139" t="s">
        <v>2469</v>
      </c>
      <c r="B212" s="139" t="s">
        <v>2470</v>
      </c>
      <c r="C212" s="139" t="s">
        <v>2559</v>
      </c>
      <c r="D212" s="139" t="s">
        <v>2399</v>
      </c>
      <c r="E212" s="141">
        <v>41311509</v>
      </c>
      <c r="F212" s="146" t="s">
        <v>2563</v>
      </c>
      <c r="G212" s="140">
        <v>10</v>
      </c>
      <c r="H212" s="146" t="s">
        <v>1804</v>
      </c>
      <c r="I212" s="146" t="s">
        <v>2485</v>
      </c>
      <c r="J212" s="139" t="s">
        <v>2474</v>
      </c>
      <c r="K212" s="138">
        <v>31903.11</v>
      </c>
      <c r="L212" s="147">
        <v>15951.555</v>
      </c>
      <c r="M212" s="147">
        <v>9220.8700000000008</v>
      </c>
      <c r="N212" s="148">
        <v>6730.6849999999995</v>
      </c>
      <c r="O212" s="136" t="s">
        <v>1804</v>
      </c>
    </row>
    <row r="213" spans="1:15" x14ac:dyDescent="0.3">
      <c r="A213" s="139" t="s">
        <v>2469</v>
      </c>
      <c r="B213" s="139" t="s">
        <v>2470</v>
      </c>
      <c r="C213" s="139" t="s">
        <v>2559</v>
      </c>
      <c r="D213" s="139" t="s">
        <v>2399</v>
      </c>
      <c r="E213" s="141">
        <v>41311532</v>
      </c>
      <c r="F213" s="146" t="s">
        <v>2563</v>
      </c>
      <c r="G213" s="140">
        <v>10</v>
      </c>
      <c r="H213" s="146" t="s">
        <v>1804</v>
      </c>
      <c r="I213" s="146" t="s">
        <v>2485</v>
      </c>
      <c r="J213" s="139" t="s">
        <v>2474</v>
      </c>
      <c r="K213" s="138">
        <v>32472.51</v>
      </c>
      <c r="L213" s="147">
        <v>16236.254999999999</v>
      </c>
      <c r="M213" s="147">
        <v>9385.44</v>
      </c>
      <c r="N213" s="148">
        <v>6850.8149999999987</v>
      </c>
      <c r="O213" s="136" t="s">
        <v>1804</v>
      </c>
    </row>
    <row r="214" spans="1:15" x14ac:dyDescent="0.3">
      <c r="A214" s="139" t="s">
        <v>2469</v>
      </c>
      <c r="B214" s="139" t="s">
        <v>2470</v>
      </c>
      <c r="C214" s="139" t="s">
        <v>2559</v>
      </c>
      <c r="D214" s="139" t="s">
        <v>2399</v>
      </c>
      <c r="E214" s="141">
        <v>41313067</v>
      </c>
      <c r="F214" s="146" t="s">
        <v>2570</v>
      </c>
      <c r="G214" s="140">
        <v>10</v>
      </c>
      <c r="H214" s="146" t="s">
        <v>1804</v>
      </c>
      <c r="I214" s="146" t="s">
        <v>2485</v>
      </c>
      <c r="J214" s="139" t="s">
        <v>2474</v>
      </c>
      <c r="K214" s="138">
        <v>3712.57</v>
      </c>
      <c r="L214" s="147">
        <v>1856.2850000000001</v>
      </c>
      <c r="M214" s="147">
        <v>1073.03</v>
      </c>
      <c r="N214" s="148">
        <v>783.25500000000011</v>
      </c>
      <c r="O214" s="136" t="s">
        <v>1804</v>
      </c>
    </row>
    <row r="215" spans="1:15" x14ac:dyDescent="0.3">
      <c r="A215" s="139" t="s">
        <v>2469</v>
      </c>
      <c r="B215" s="139" t="s">
        <v>2470</v>
      </c>
      <c r="C215" s="139" t="s">
        <v>2559</v>
      </c>
      <c r="D215" s="139" t="s">
        <v>2399</v>
      </c>
      <c r="E215" s="141">
        <v>41313578</v>
      </c>
      <c r="F215" s="146" t="s">
        <v>2570</v>
      </c>
      <c r="G215" s="140">
        <v>10</v>
      </c>
      <c r="H215" s="146" t="s">
        <v>1804</v>
      </c>
      <c r="I215" s="146" t="s">
        <v>2485</v>
      </c>
      <c r="J215" s="139" t="s">
        <v>2474</v>
      </c>
      <c r="K215" s="138">
        <v>3379.46</v>
      </c>
      <c r="L215" s="147">
        <v>1689.73</v>
      </c>
      <c r="M215" s="147">
        <v>976.76</v>
      </c>
      <c r="N215" s="148">
        <v>712.97</v>
      </c>
      <c r="O215" s="136" t="s">
        <v>1804</v>
      </c>
    </row>
    <row r="216" spans="1:15" x14ac:dyDescent="0.3">
      <c r="A216" s="139" t="s">
        <v>2469</v>
      </c>
      <c r="B216" s="139" t="s">
        <v>2470</v>
      </c>
      <c r="C216" s="139" t="s">
        <v>2559</v>
      </c>
      <c r="D216" s="139" t="s">
        <v>2399</v>
      </c>
      <c r="E216" s="141">
        <v>41314773</v>
      </c>
      <c r="F216" s="146" t="s">
        <v>2562</v>
      </c>
      <c r="G216" s="140" t="s">
        <v>2496</v>
      </c>
      <c r="H216" s="146" t="s">
        <v>1808</v>
      </c>
      <c r="I216" s="146" t="s">
        <v>2473</v>
      </c>
      <c r="J216" s="139" t="s">
        <v>2474</v>
      </c>
      <c r="K216" s="138">
        <v>65647.070000000007</v>
      </c>
      <c r="L216" s="147">
        <v>32823.535000000003</v>
      </c>
      <c r="M216" s="147">
        <v>18973.8</v>
      </c>
      <c r="N216" s="148">
        <v>13849.735000000004</v>
      </c>
      <c r="O216" s="136" t="s">
        <v>1808</v>
      </c>
    </row>
    <row r="217" spans="1:15" x14ac:dyDescent="0.3">
      <c r="A217" s="139" t="s">
        <v>2469</v>
      </c>
      <c r="B217" s="139" t="s">
        <v>2470</v>
      </c>
      <c r="C217" s="139" t="s">
        <v>2559</v>
      </c>
      <c r="D217" s="139" t="s">
        <v>2399</v>
      </c>
      <c r="E217" s="141">
        <v>41316695</v>
      </c>
      <c r="F217" s="146" t="s">
        <v>2571</v>
      </c>
      <c r="G217" s="140" t="s">
        <v>2496</v>
      </c>
      <c r="H217" s="146" t="s">
        <v>1808</v>
      </c>
      <c r="I217" s="146" t="s">
        <v>2478</v>
      </c>
      <c r="J217" s="139" t="s">
        <v>2474</v>
      </c>
      <c r="K217" s="138">
        <v>161679.51</v>
      </c>
      <c r="L217" s="147">
        <v>80839.755000000005</v>
      </c>
      <c r="M217" s="147">
        <v>46729.8</v>
      </c>
      <c r="N217" s="148">
        <v>34109.955000000002</v>
      </c>
      <c r="O217" s="136" t="s">
        <v>1808</v>
      </c>
    </row>
    <row r="218" spans="1:15" x14ac:dyDescent="0.3">
      <c r="A218" s="139" t="s">
        <v>2469</v>
      </c>
      <c r="B218" s="139" t="s">
        <v>2470</v>
      </c>
      <c r="C218" s="139" t="s">
        <v>2559</v>
      </c>
      <c r="D218" s="139" t="s">
        <v>2399</v>
      </c>
      <c r="E218" s="141">
        <v>41317283</v>
      </c>
      <c r="F218" s="146" t="s">
        <v>2572</v>
      </c>
      <c r="G218" s="140">
        <v>9</v>
      </c>
      <c r="H218" s="146" t="s">
        <v>1801</v>
      </c>
      <c r="I218" s="146" t="s">
        <v>2473</v>
      </c>
      <c r="J218" s="139" t="s">
        <v>2474</v>
      </c>
      <c r="K218" s="138">
        <v>18837.09</v>
      </c>
      <c r="L218" s="147">
        <v>9418.5450000000001</v>
      </c>
      <c r="M218" s="147">
        <v>5444.43</v>
      </c>
      <c r="N218" s="148">
        <v>3974.1149999999998</v>
      </c>
      <c r="O218" s="136" t="s">
        <v>1801</v>
      </c>
    </row>
    <row r="219" spans="1:15" x14ac:dyDescent="0.3">
      <c r="A219" s="139" t="s">
        <v>2469</v>
      </c>
      <c r="B219" s="139" t="s">
        <v>2470</v>
      </c>
      <c r="C219" s="139" t="s">
        <v>2559</v>
      </c>
      <c r="D219" s="139" t="s">
        <v>2399</v>
      </c>
      <c r="E219" s="141">
        <v>41317306</v>
      </c>
      <c r="F219" s="146" t="s">
        <v>2572</v>
      </c>
      <c r="G219" s="140">
        <v>9</v>
      </c>
      <c r="H219" s="146" t="s">
        <v>1801</v>
      </c>
      <c r="I219" s="146" t="s">
        <v>2473</v>
      </c>
      <c r="J219" s="139" t="s">
        <v>2474</v>
      </c>
      <c r="K219" s="138">
        <v>22103.46</v>
      </c>
      <c r="L219" s="147">
        <v>11051.73</v>
      </c>
      <c r="M219" s="147">
        <v>6388.5</v>
      </c>
      <c r="N219" s="148">
        <v>4663.2299999999996</v>
      </c>
      <c r="O219" s="136" t="s">
        <v>1801</v>
      </c>
    </row>
    <row r="220" spans="1:15" x14ac:dyDescent="0.3">
      <c r="A220" s="139" t="s">
        <v>2469</v>
      </c>
      <c r="B220" s="139" t="s">
        <v>2470</v>
      </c>
      <c r="C220" s="139" t="s">
        <v>2559</v>
      </c>
      <c r="D220" s="139" t="s">
        <v>2399</v>
      </c>
      <c r="E220" s="141">
        <v>41319518</v>
      </c>
      <c r="F220" s="146" t="s">
        <v>2573</v>
      </c>
      <c r="G220" s="140" t="s">
        <v>2496</v>
      </c>
      <c r="H220" s="146" t="s">
        <v>1808</v>
      </c>
      <c r="I220" s="146" t="s">
        <v>2485</v>
      </c>
      <c r="J220" s="139" t="s">
        <v>2474</v>
      </c>
      <c r="K220" s="138">
        <v>64616.56</v>
      </c>
      <c r="L220" s="147">
        <v>32308.28</v>
      </c>
      <c r="M220" s="147">
        <v>18675.95</v>
      </c>
      <c r="N220" s="148">
        <v>13632.329999999998</v>
      </c>
      <c r="O220" s="136" t="s">
        <v>1808</v>
      </c>
    </row>
    <row r="221" spans="1:15" x14ac:dyDescent="0.3">
      <c r="A221" s="139" t="s">
        <v>2469</v>
      </c>
      <c r="B221" s="139" t="s">
        <v>2470</v>
      </c>
      <c r="C221" s="139" t="s">
        <v>2559</v>
      </c>
      <c r="D221" s="139" t="s">
        <v>2399</v>
      </c>
      <c r="E221" s="141">
        <v>41330167</v>
      </c>
      <c r="F221" s="146" t="s">
        <v>2563</v>
      </c>
      <c r="G221" s="140">
        <v>10</v>
      </c>
      <c r="H221" s="146" t="s">
        <v>1804</v>
      </c>
      <c r="I221" s="146" t="s">
        <v>2485</v>
      </c>
      <c r="J221" s="139" t="s">
        <v>2474</v>
      </c>
      <c r="K221" s="138">
        <v>5631.87</v>
      </c>
      <c r="L221" s="147">
        <v>2815.9349999999999</v>
      </c>
      <c r="M221" s="147">
        <v>1627.76</v>
      </c>
      <c r="N221" s="148">
        <v>1188.175</v>
      </c>
      <c r="O221" s="136" t="s">
        <v>1804</v>
      </c>
    </row>
    <row r="222" spans="1:15" x14ac:dyDescent="0.3">
      <c r="A222" s="139" t="s">
        <v>2469</v>
      </c>
      <c r="B222" s="139" t="s">
        <v>2470</v>
      </c>
      <c r="C222" s="139" t="s">
        <v>2559</v>
      </c>
      <c r="D222" s="139" t="s">
        <v>2399</v>
      </c>
      <c r="E222" s="141">
        <v>41332772</v>
      </c>
      <c r="F222" s="146" t="s">
        <v>2574</v>
      </c>
      <c r="G222" s="140">
        <v>10</v>
      </c>
      <c r="H222" s="146" t="s">
        <v>1804</v>
      </c>
      <c r="I222" s="146" t="s">
        <v>2485</v>
      </c>
      <c r="J222" s="139" t="s">
        <v>2474</v>
      </c>
      <c r="K222" s="138">
        <v>16812.3</v>
      </c>
      <c r="L222" s="147">
        <v>8406.15</v>
      </c>
      <c r="M222" s="147">
        <v>4859.21</v>
      </c>
      <c r="N222" s="148">
        <v>3546.9399999999996</v>
      </c>
      <c r="O222" s="136" t="s">
        <v>1804</v>
      </c>
    </row>
    <row r="223" spans="1:15" x14ac:dyDescent="0.3">
      <c r="A223" s="139" t="s">
        <v>2469</v>
      </c>
      <c r="B223" s="139" t="s">
        <v>2470</v>
      </c>
      <c r="C223" s="139" t="s">
        <v>2559</v>
      </c>
      <c r="D223" s="139" t="s">
        <v>2399</v>
      </c>
      <c r="E223" s="141">
        <v>41341785</v>
      </c>
      <c r="F223" s="146" t="s">
        <v>2575</v>
      </c>
      <c r="G223" s="140">
        <v>9</v>
      </c>
      <c r="H223" s="146" t="s">
        <v>1801</v>
      </c>
      <c r="I223" s="146" t="s">
        <v>2478</v>
      </c>
      <c r="J223" s="139" t="s">
        <v>2474</v>
      </c>
      <c r="K223" s="138">
        <v>4261.26</v>
      </c>
      <c r="L223" s="147">
        <v>2130.63</v>
      </c>
      <c r="M223" s="147">
        <v>1231.6199999999999</v>
      </c>
      <c r="N223" s="148">
        <v>899.01000000000022</v>
      </c>
      <c r="O223" s="136" t="s">
        <v>1801</v>
      </c>
    </row>
    <row r="224" spans="1:15" x14ac:dyDescent="0.3">
      <c r="A224" s="139" t="s">
        <v>2469</v>
      </c>
      <c r="B224" s="139" t="s">
        <v>2470</v>
      </c>
      <c r="C224" s="139" t="s">
        <v>2559</v>
      </c>
      <c r="D224" s="139" t="s">
        <v>2399</v>
      </c>
      <c r="E224" s="141">
        <v>41342420</v>
      </c>
      <c r="F224" s="146" t="s">
        <v>2573</v>
      </c>
      <c r="G224" s="140" t="s">
        <v>2496</v>
      </c>
      <c r="H224" s="146" t="s">
        <v>1808</v>
      </c>
      <c r="I224" s="146" t="s">
        <v>2485</v>
      </c>
      <c r="J224" s="139" t="s">
        <v>2474</v>
      </c>
      <c r="K224" s="138">
        <v>10994.33</v>
      </c>
      <c r="L224" s="147">
        <v>5497.165</v>
      </c>
      <c r="M224" s="147">
        <v>3177.66</v>
      </c>
      <c r="N224" s="148">
        <v>2319.5050000000001</v>
      </c>
      <c r="O224" s="136" t="s">
        <v>1808</v>
      </c>
    </row>
    <row r="225" spans="1:15" x14ac:dyDescent="0.3">
      <c r="A225" s="139" t="s">
        <v>2469</v>
      </c>
      <c r="B225" s="139" t="s">
        <v>2470</v>
      </c>
      <c r="C225" s="139" t="s">
        <v>2559</v>
      </c>
      <c r="D225" s="139" t="s">
        <v>2399</v>
      </c>
      <c r="E225" s="141">
        <v>41353982</v>
      </c>
      <c r="F225" s="146" t="s">
        <v>2569</v>
      </c>
      <c r="G225" s="140">
        <v>10</v>
      </c>
      <c r="H225" s="146" t="s">
        <v>1804</v>
      </c>
      <c r="I225" s="146" t="s">
        <v>2485</v>
      </c>
      <c r="J225" s="139" t="s">
        <v>2474</v>
      </c>
      <c r="K225" s="138">
        <v>28196.48</v>
      </c>
      <c r="L225" s="147">
        <v>14098.24</v>
      </c>
      <c r="M225" s="147">
        <v>8149.55</v>
      </c>
      <c r="N225" s="148">
        <v>5948.69</v>
      </c>
      <c r="O225" s="136" t="s">
        <v>1804</v>
      </c>
    </row>
    <row r="226" spans="1:15" x14ac:dyDescent="0.3">
      <c r="A226" s="139" t="s">
        <v>2469</v>
      </c>
      <c r="B226" s="139" t="s">
        <v>2470</v>
      </c>
      <c r="C226" s="139" t="s">
        <v>2559</v>
      </c>
      <c r="D226" s="139" t="s">
        <v>2399</v>
      </c>
      <c r="E226" s="141">
        <v>41355054</v>
      </c>
      <c r="F226" s="146" t="s">
        <v>2576</v>
      </c>
      <c r="G226" s="140">
        <v>9</v>
      </c>
      <c r="H226" s="146" t="s">
        <v>1801</v>
      </c>
      <c r="I226" s="146" t="s">
        <v>2478</v>
      </c>
      <c r="J226" s="139" t="s">
        <v>2474</v>
      </c>
      <c r="K226" s="138">
        <v>77010.06</v>
      </c>
      <c r="L226" s="147">
        <v>38505.03</v>
      </c>
      <c r="M226" s="147">
        <v>22258.01</v>
      </c>
      <c r="N226" s="148">
        <v>16247.02</v>
      </c>
      <c r="O226" s="136" t="s">
        <v>1801</v>
      </c>
    </row>
    <row r="227" spans="1:15" x14ac:dyDescent="0.3">
      <c r="A227" s="139" t="s">
        <v>2469</v>
      </c>
      <c r="B227" s="139" t="s">
        <v>2470</v>
      </c>
      <c r="C227" s="139" t="s">
        <v>2559</v>
      </c>
      <c r="D227" s="139" t="s">
        <v>2399</v>
      </c>
      <c r="E227" s="141">
        <v>41355098</v>
      </c>
      <c r="F227" s="146" t="s">
        <v>2577</v>
      </c>
      <c r="G227" s="140">
        <v>9</v>
      </c>
      <c r="H227" s="146" t="s">
        <v>1801</v>
      </c>
      <c r="I227" s="146" t="s">
        <v>2478</v>
      </c>
      <c r="J227" s="139" t="s">
        <v>2474</v>
      </c>
      <c r="K227" s="138">
        <v>36829.360000000001</v>
      </c>
      <c r="L227" s="147">
        <v>18414.68</v>
      </c>
      <c r="M227" s="147">
        <v>10644.69</v>
      </c>
      <c r="N227" s="148">
        <v>7769.99</v>
      </c>
      <c r="O227" s="136" t="s">
        <v>1801</v>
      </c>
    </row>
    <row r="228" spans="1:15" x14ac:dyDescent="0.3">
      <c r="A228" s="139" t="s">
        <v>2469</v>
      </c>
      <c r="B228" s="139" t="s">
        <v>2470</v>
      </c>
      <c r="C228" s="139" t="s">
        <v>2559</v>
      </c>
      <c r="D228" s="139" t="s">
        <v>2399</v>
      </c>
      <c r="E228" s="141">
        <v>41356304</v>
      </c>
      <c r="F228" s="146" t="s">
        <v>2578</v>
      </c>
      <c r="G228" s="140">
        <v>2</v>
      </c>
      <c r="H228" s="146" t="s">
        <v>1802</v>
      </c>
      <c r="I228" s="146" t="s">
        <v>2473</v>
      </c>
      <c r="J228" s="139" t="s">
        <v>2474</v>
      </c>
      <c r="K228" s="138">
        <v>11862.51</v>
      </c>
      <c r="L228" s="147">
        <v>5931.2550000000001</v>
      </c>
      <c r="M228" s="147">
        <v>3428.59</v>
      </c>
      <c r="N228" s="148">
        <v>2502.665</v>
      </c>
      <c r="O228" s="136" t="s">
        <v>1802</v>
      </c>
    </row>
    <row r="229" spans="1:15" x14ac:dyDescent="0.3">
      <c r="A229" s="139" t="s">
        <v>2469</v>
      </c>
      <c r="B229" s="139" t="s">
        <v>2470</v>
      </c>
      <c r="C229" s="139" t="s">
        <v>2559</v>
      </c>
      <c r="D229" s="139" t="s">
        <v>2399</v>
      </c>
      <c r="E229" s="141">
        <v>41356382</v>
      </c>
      <c r="F229" s="146" t="s">
        <v>2578</v>
      </c>
      <c r="G229" s="140">
        <v>2</v>
      </c>
      <c r="H229" s="146" t="s">
        <v>1802</v>
      </c>
      <c r="I229" s="146" t="s">
        <v>2473</v>
      </c>
      <c r="J229" s="139" t="s">
        <v>2474</v>
      </c>
      <c r="K229" s="138">
        <v>12466.47</v>
      </c>
      <c r="L229" s="147">
        <v>6233.2349999999997</v>
      </c>
      <c r="M229" s="147">
        <v>3603.15</v>
      </c>
      <c r="N229" s="148">
        <v>2630.0849999999996</v>
      </c>
      <c r="O229" s="136" t="s">
        <v>1802</v>
      </c>
    </row>
    <row r="230" spans="1:15" x14ac:dyDescent="0.3">
      <c r="A230" s="139" t="s">
        <v>2469</v>
      </c>
      <c r="B230" s="139" t="s">
        <v>2470</v>
      </c>
      <c r="C230" s="139" t="s">
        <v>2559</v>
      </c>
      <c r="D230" s="139" t="s">
        <v>2399</v>
      </c>
      <c r="E230" s="141">
        <v>41356904</v>
      </c>
      <c r="F230" s="146" t="s">
        <v>2579</v>
      </c>
      <c r="G230" s="140" t="s">
        <v>2496</v>
      </c>
      <c r="H230" s="146" t="s">
        <v>1808</v>
      </c>
      <c r="I230" s="146" t="s">
        <v>2478</v>
      </c>
      <c r="J230" s="139" t="s">
        <v>2474</v>
      </c>
      <c r="K230" s="138">
        <v>30432.9</v>
      </c>
      <c r="L230" s="147">
        <v>15216.45</v>
      </c>
      <c r="M230" s="147">
        <v>8795.94</v>
      </c>
      <c r="N230" s="148">
        <v>6420.51</v>
      </c>
      <c r="O230" s="136" t="s">
        <v>1808</v>
      </c>
    </row>
    <row r="231" spans="1:15" x14ac:dyDescent="0.3">
      <c r="A231" s="139" t="s">
        <v>2469</v>
      </c>
      <c r="B231" s="139" t="s">
        <v>2470</v>
      </c>
      <c r="C231" s="139" t="s">
        <v>2559</v>
      </c>
      <c r="D231" s="139" t="s">
        <v>2399</v>
      </c>
      <c r="E231" s="141">
        <v>41363150</v>
      </c>
      <c r="F231" s="146" t="s">
        <v>2574</v>
      </c>
      <c r="G231" s="140">
        <v>10</v>
      </c>
      <c r="H231" s="146" t="s">
        <v>1804</v>
      </c>
      <c r="I231" s="146" t="s">
        <v>2485</v>
      </c>
      <c r="J231" s="139" t="s">
        <v>2474</v>
      </c>
      <c r="K231" s="138">
        <v>43369.43</v>
      </c>
      <c r="L231" s="147">
        <v>21684.715</v>
      </c>
      <c r="M231" s="147">
        <v>12534.95</v>
      </c>
      <c r="N231" s="148">
        <v>9149.7649999999994</v>
      </c>
      <c r="O231" s="136" t="s">
        <v>1804</v>
      </c>
    </row>
    <row r="232" spans="1:15" x14ac:dyDescent="0.3">
      <c r="A232" s="139" t="s">
        <v>2469</v>
      </c>
      <c r="B232" s="139" t="s">
        <v>2470</v>
      </c>
      <c r="C232" s="139" t="s">
        <v>2559</v>
      </c>
      <c r="D232" s="139" t="s">
        <v>2399</v>
      </c>
      <c r="E232" s="141">
        <v>41369535</v>
      </c>
      <c r="F232" s="146" t="s">
        <v>2569</v>
      </c>
      <c r="G232" s="140">
        <v>10</v>
      </c>
      <c r="H232" s="146" t="s">
        <v>1804</v>
      </c>
      <c r="I232" s="146" t="s">
        <v>2485</v>
      </c>
      <c r="J232" s="139" t="s">
        <v>2474</v>
      </c>
      <c r="K232" s="138">
        <v>7299.85</v>
      </c>
      <c r="L232" s="147">
        <v>3649.9250000000002</v>
      </c>
      <c r="M232" s="147">
        <v>2109.86</v>
      </c>
      <c r="N232" s="148">
        <v>1540.0650000000001</v>
      </c>
      <c r="O232" s="136" t="s">
        <v>1804</v>
      </c>
    </row>
    <row r="233" spans="1:15" x14ac:dyDescent="0.3">
      <c r="A233" s="139" t="s">
        <v>2469</v>
      </c>
      <c r="B233" s="139" t="s">
        <v>2470</v>
      </c>
      <c r="C233" s="139" t="s">
        <v>2559</v>
      </c>
      <c r="D233" s="139" t="s">
        <v>2399</v>
      </c>
      <c r="E233" s="141">
        <v>41376752</v>
      </c>
      <c r="F233" s="146" t="s">
        <v>2578</v>
      </c>
      <c r="G233" s="140">
        <v>2</v>
      </c>
      <c r="H233" s="146" t="s">
        <v>1802</v>
      </c>
      <c r="I233" s="146" t="s">
        <v>2485</v>
      </c>
      <c r="J233" s="139" t="s">
        <v>2474</v>
      </c>
      <c r="K233" s="138">
        <v>4164.8599999999997</v>
      </c>
      <c r="L233" s="147">
        <v>2082.4299999999998</v>
      </c>
      <c r="M233" s="147">
        <v>1203.76</v>
      </c>
      <c r="N233" s="148">
        <v>878.66999999999985</v>
      </c>
      <c r="O233" s="136" t="s">
        <v>1802</v>
      </c>
    </row>
    <row r="234" spans="1:15" x14ac:dyDescent="0.3">
      <c r="A234" s="139" t="s">
        <v>2469</v>
      </c>
      <c r="B234" s="139" t="s">
        <v>2470</v>
      </c>
      <c r="C234" s="139" t="s">
        <v>2559</v>
      </c>
      <c r="D234" s="139" t="s">
        <v>2399</v>
      </c>
      <c r="E234" s="141">
        <v>41379832</v>
      </c>
      <c r="F234" s="146" t="s">
        <v>2573</v>
      </c>
      <c r="G234" s="140" t="s">
        <v>2496</v>
      </c>
      <c r="H234" s="146" t="s">
        <v>1808</v>
      </c>
      <c r="I234" s="146" t="s">
        <v>2485</v>
      </c>
      <c r="J234" s="139" t="s">
        <v>2474</v>
      </c>
      <c r="K234" s="138">
        <v>118527.49</v>
      </c>
      <c r="L234" s="147">
        <v>59263.745000000003</v>
      </c>
      <c r="M234" s="147">
        <v>34257.69</v>
      </c>
      <c r="N234" s="148">
        <v>25006.055</v>
      </c>
      <c r="O234" s="136" t="s">
        <v>1808</v>
      </c>
    </row>
    <row r="235" spans="1:15" x14ac:dyDescent="0.3">
      <c r="A235" s="139" t="s">
        <v>2469</v>
      </c>
      <c r="B235" s="139" t="s">
        <v>2470</v>
      </c>
      <c r="C235" s="139" t="s">
        <v>2559</v>
      </c>
      <c r="D235" s="139" t="s">
        <v>2399</v>
      </c>
      <c r="E235" s="141">
        <v>41379999</v>
      </c>
      <c r="F235" s="146" t="s">
        <v>2573</v>
      </c>
      <c r="G235" s="140" t="s">
        <v>2496</v>
      </c>
      <c r="H235" s="146" t="s">
        <v>1808</v>
      </c>
      <c r="I235" s="146" t="s">
        <v>2485</v>
      </c>
      <c r="J235" s="139" t="s">
        <v>2474</v>
      </c>
      <c r="K235" s="138">
        <v>5294.19</v>
      </c>
      <c r="L235" s="147">
        <v>2647.0949999999998</v>
      </c>
      <c r="M235" s="147">
        <v>1530.17</v>
      </c>
      <c r="N235" s="148">
        <v>1116.9249999999997</v>
      </c>
      <c r="O235" s="136" t="s">
        <v>1808</v>
      </c>
    </row>
    <row r="236" spans="1:15" x14ac:dyDescent="0.3">
      <c r="A236" s="139" t="s">
        <v>2469</v>
      </c>
      <c r="B236" s="139" t="s">
        <v>2470</v>
      </c>
      <c r="C236" s="139" t="s">
        <v>2559</v>
      </c>
      <c r="D236" s="139" t="s">
        <v>2399</v>
      </c>
      <c r="E236" s="141">
        <v>41380580</v>
      </c>
      <c r="F236" s="146" t="s">
        <v>2573</v>
      </c>
      <c r="G236" s="140" t="s">
        <v>2496</v>
      </c>
      <c r="H236" s="146" t="s">
        <v>1808</v>
      </c>
      <c r="I236" s="146" t="s">
        <v>2485</v>
      </c>
      <c r="J236" s="139" t="s">
        <v>2474</v>
      </c>
      <c r="K236" s="138">
        <v>15461.06</v>
      </c>
      <c r="L236" s="147">
        <v>7730.53</v>
      </c>
      <c r="M236" s="147">
        <v>4468.67</v>
      </c>
      <c r="N236" s="148">
        <v>3261.8599999999997</v>
      </c>
      <c r="O236" s="136" t="s">
        <v>1808</v>
      </c>
    </row>
    <row r="237" spans="1:15" x14ac:dyDescent="0.3">
      <c r="A237" s="139" t="s">
        <v>2469</v>
      </c>
      <c r="B237" s="139" t="s">
        <v>2470</v>
      </c>
      <c r="C237" s="139" t="s">
        <v>2559</v>
      </c>
      <c r="D237" s="139" t="s">
        <v>2399</v>
      </c>
      <c r="E237" s="141">
        <v>41380918</v>
      </c>
      <c r="F237" s="146" t="s">
        <v>2573</v>
      </c>
      <c r="G237" s="140" t="s">
        <v>2496</v>
      </c>
      <c r="H237" s="146" t="s">
        <v>1808</v>
      </c>
      <c r="I237" s="146" t="s">
        <v>2485</v>
      </c>
      <c r="J237" s="139" t="s">
        <v>2474</v>
      </c>
      <c r="K237" s="138">
        <v>18000.080000000002</v>
      </c>
      <c r="L237" s="147">
        <v>9000.0400000000009</v>
      </c>
      <c r="M237" s="147">
        <v>5202.5200000000004</v>
      </c>
      <c r="N237" s="148">
        <v>3797.5200000000004</v>
      </c>
      <c r="O237" s="136" t="s">
        <v>1808</v>
      </c>
    </row>
    <row r="238" spans="1:15" x14ac:dyDescent="0.3">
      <c r="A238" s="139" t="s">
        <v>2469</v>
      </c>
      <c r="B238" s="139" t="s">
        <v>2470</v>
      </c>
      <c r="C238" s="139" t="s">
        <v>2559</v>
      </c>
      <c r="D238" s="139" t="s">
        <v>2399</v>
      </c>
      <c r="E238" s="141">
        <v>41380959</v>
      </c>
      <c r="F238" s="146" t="s">
        <v>2573</v>
      </c>
      <c r="G238" s="140" t="s">
        <v>2496</v>
      </c>
      <c r="H238" s="146" t="s">
        <v>1808</v>
      </c>
      <c r="I238" s="146" t="s">
        <v>2485</v>
      </c>
      <c r="J238" s="139" t="s">
        <v>2474</v>
      </c>
      <c r="K238" s="138">
        <v>17784.68</v>
      </c>
      <c r="L238" s="147">
        <v>8892.34</v>
      </c>
      <c r="M238" s="147">
        <v>5140.26</v>
      </c>
      <c r="N238" s="148">
        <v>3752.08</v>
      </c>
      <c r="O238" s="136" t="s">
        <v>1808</v>
      </c>
    </row>
    <row r="239" spans="1:15" x14ac:dyDescent="0.3">
      <c r="A239" s="139" t="s">
        <v>2469</v>
      </c>
      <c r="B239" s="139" t="s">
        <v>2470</v>
      </c>
      <c r="C239" s="139" t="s">
        <v>2559</v>
      </c>
      <c r="D239" s="139" t="s">
        <v>2399</v>
      </c>
      <c r="E239" s="141">
        <v>41382561</v>
      </c>
      <c r="F239" s="146" t="s">
        <v>2580</v>
      </c>
      <c r="G239" s="140">
        <v>1</v>
      </c>
      <c r="H239" s="146" t="s">
        <v>1800</v>
      </c>
      <c r="I239" s="146" t="s">
        <v>2485</v>
      </c>
      <c r="J239" s="139" t="s">
        <v>2474</v>
      </c>
      <c r="K239" s="138">
        <v>6105.88</v>
      </c>
      <c r="L239" s="147">
        <v>3052.94</v>
      </c>
      <c r="M239" s="147">
        <v>1764.77</v>
      </c>
      <c r="N239" s="148">
        <v>1288.17</v>
      </c>
      <c r="O239" s="136" t="s">
        <v>1800</v>
      </c>
    </row>
    <row r="240" spans="1:15" x14ac:dyDescent="0.3">
      <c r="A240" s="139" t="s">
        <v>2469</v>
      </c>
      <c r="B240" s="139" t="s">
        <v>2470</v>
      </c>
      <c r="C240" s="139" t="s">
        <v>2559</v>
      </c>
      <c r="D240" s="139" t="s">
        <v>2399</v>
      </c>
      <c r="E240" s="141">
        <v>41383043</v>
      </c>
      <c r="F240" s="146" t="s">
        <v>2581</v>
      </c>
      <c r="G240" s="140">
        <v>9</v>
      </c>
      <c r="H240" s="146" t="s">
        <v>1801</v>
      </c>
      <c r="I240" s="146" t="s">
        <v>2478</v>
      </c>
      <c r="J240" s="139" t="s">
        <v>2474</v>
      </c>
      <c r="K240" s="138">
        <v>27435.279999999999</v>
      </c>
      <c r="L240" s="147">
        <v>13717.64</v>
      </c>
      <c r="M240" s="147">
        <v>7929.55</v>
      </c>
      <c r="N240" s="148">
        <v>5788.0899999999992</v>
      </c>
      <c r="O240" s="136" t="s">
        <v>1801</v>
      </c>
    </row>
    <row r="241" spans="1:15" x14ac:dyDescent="0.3">
      <c r="A241" s="139" t="s">
        <v>2469</v>
      </c>
      <c r="B241" s="139" t="s">
        <v>2470</v>
      </c>
      <c r="C241" s="139" t="s">
        <v>2559</v>
      </c>
      <c r="D241" s="139" t="s">
        <v>2399</v>
      </c>
      <c r="E241" s="141">
        <v>41383284</v>
      </c>
      <c r="F241" s="146" t="s">
        <v>2573</v>
      </c>
      <c r="G241" s="140" t="s">
        <v>2496</v>
      </c>
      <c r="H241" s="146" t="s">
        <v>1808</v>
      </c>
      <c r="I241" s="146" t="s">
        <v>2485</v>
      </c>
      <c r="J241" s="139" t="s">
        <v>2474</v>
      </c>
      <c r="K241" s="138">
        <v>3439.52</v>
      </c>
      <c r="L241" s="147">
        <v>1719.76</v>
      </c>
      <c r="M241" s="147">
        <v>994.12</v>
      </c>
      <c r="N241" s="148">
        <v>725.64</v>
      </c>
      <c r="O241" s="136" t="s">
        <v>1808</v>
      </c>
    </row>
    <row r="242" spans="1:15" x14ac:dyDescent="0.3">
      <c r="A242" s="139" t="s">
        <v>2469</v>
      </c>
      <c r="B242" s="139" t="s">
        <v>2470</v>
      </c>
      <c r="C242" s="139" t="s">
        <v>2559</v>
      </c>
      <c r="D242" s="139" t="s">
        <v>2399</v>
      </c>
      <c r="E242" s="141">
        <v>41384141</v>
      </c>
      <c r="F242" s="146" t="s">
        <v>2503</v>
      </c>
      <c r="G242" s="140" t="s">
        <v>2496</v>
      </c>
      <c r="H242" s="146" t="s">
        <v>1808</v>
      </c>
      <c r="I242" s="146" t="s">
        <v>2478</v>
      </c>
      <c r="J242" s="139" t="s">
        <v>2474</v>
      </c>
      <c r="K242" s="138">
        <v>1704866.72</v>
      </c>
      <c r="L242" s="147">
        <v>852433.36</v>
      </c>
      <c r="M242" s="147">
        <v>492753.11</v>
      </c>
      <c r="N242" s="148">
        <v>359680.25</v>
      </c>
      <c r="O242" s="136" t="s">
        <v>1808</v>
      </c>
    </row>
    <row r="243" spans="1:15" x14ac:dyDescent="0.3">
      <c r="A243" s="139" t="s">
        <v>2469</v>
      </c>
      <c r="B243" s="139" t="s">
        <v>2470</v>
      </c>
      <c r="C243" s="139" t="s">
        <v>2559</v>
      </c>
      <c r="D243" s="139" t="s">
        <v>2399</v>
      </c>
      <c r="E243" s="141">
        <v>41384146</v>
      </c>
      <c r="F243" s="146" t="s">
        <v>2504</v>
      </c>
      <c r="G243" s="140" t="s">
        <v>2496</v>
      </c>
      <c r="H243" s="146" t="s">
        <v>1808</v>
      </c>
      <c r="I243" s="146" t="s">
        <v>2473</v>
      </c>
      <c r="J243" s="139" t="s">
        <v>2474</v>
      </c>
      <c r="K243" s="138">
        <v>1722163.08</v>
      </c>
      <c r="L243" s="147">
        <v>861081.54</v>
      </c>
      <c r="M243" s="147">
        <v>497752.23</v>
      </c>
      <c r="N243" s="148">
        <v>363329.31000000006</v>
      </c>
      <c r="O243" s="136" t="s">
        <v>1808</v>
      </c>
    </row>
    <row r="244" spans="1:15" x14ac:dyDescent="0.3">
      <c r="A244" s="139" t="s">
        <v>2469</v>
      </c>
      <c r="B244" s="139" t="s">
        <v>2470</v>
      </c>
      <c r="C244" s="139" t="s">
        <v>2559</v>
      </c>
      <c r="D244" s="139" t="s">
        <v>2399</v>
      </c>
      <c r="E244" s="141">
        <v>41384776</v>
      </c>
      <c r="F244" s="146" t="s">
        <v>2573</v>
      </c>
      <c r="G244" s="140" t="s">
        <v>2496</v>
      </c>
      <c r="H244" s="146" t="s">
        <v>1808</v>
      </c>
      <c r="I244" s="146" t="s">
        <v>2485</v>
      </c>
      <c r="J244" s="139" t="s">
        <v>2474</v>
      </c>
      <c r="K244" s="138">
        <v>1908.75</v>
      </c>
      <c r="L244" s="147">
        <v>954.375</v>
      </c>
      <c r="M244" s="147">
        <v>551.67999999999995</v>
      </c>
      <c r="N244" s="148">
        <v>402.69500000000005</v>
      </c>
      <c r="O244" s="136" t="s">
        <v>1808</v>
      </c>
    </row>
    <row r="245" spans="1:15" x14ac:dyDescent="0.3">
      <c r="A245" s="139" t="s">
        <v>2469</v>
      </c>
      <c r="B245" s="139" t="s">
        <v>2470</v>
      </c>
      <c r="C245" s="139" t="s">
        <v>2559</v>
      </c>
      <c r="D245" s="139" t="s">
        <v>2399</v>
      </c>
      <c r="E245" s="141">
        <v>41385179</v>
      </c>
      <c r="F245" s="146" t="s">
        <v>2578</v>
      </c>
      <c r="G245" s="140">
        <v>2</v>
      </c>
      <c r="H245" s="146" t="s">
        <v>1802</v>
      </c>
      <c r="I245" s="146" t="s">
        <v>2473</v>
      </c>
      <c r="J245" s="139" t="s">
        <v>2474</v>
      </c>
      <c r="K245" s="138">
        <v>6840.01</v>
      </c>
      <c r="L245" s="147">
        <v>3420.0050000000001</v>
      </c>
      <c r="M245" s="147">
        <v>1976.95</v>
      </c>
      <c r="N245" s="148">
        <v>1443.0550000000001</v>
      </c>
      <c r="O245" s="136" t="s">
        <v>1802</v>
      </c>
    </row>
    <row r="246" spans="1:15" x14ac:dyDescent="0.3">
      <c r="A246" s="139" t="s">
        <v>2469</v>
      </c>
      <c r="B246" s="139" t="s">
        <v>2470</v>
      </c>
      <c r="C246" s="139" t="s">
        <v>2559</v>
      </c>
      <c r="D246" s="139" t="s">
        <v>2399</v>
      </c>
      <c r="E246" s="141">
        <v>41385198</v>
      </c>
      <c r="F246" s="146" t="s">
        <v>2578</v>
      </c>
      <c r="G246" s="140">
        <v>2</v>
      </c>
      <c r="H246" s="146" t="s">
        <v>1802</v>
      </c>
      <c r="I246" s="146" t="s">
        <v>2485</v>
      </c>
      <c r="J246" s="139" t="s">
        <v>2474</v>
      </c>
      <c r="K246" s="138">
        <v>17356.400000000001</v>
      </c>
      <c r="L246" s="147">
        <v>8678.2000000000007</v>
      </c>
      <c r="M246" s="147">
        <v>5016.47</v>
      </c>
      <c r="N246" s="148">
        <v>3661.7300000000005</v>
      </c>
      <c r="O246" s="136" t="s">
        <v>1802</v>
      </c>
    </row>
    <row r="247" spans="1:15" x14ac:dyDescent="0.3">
      <c r="A247" s="139" t="s">
        <v>2469</v>
      </c>
      <c r="B247" s="139" t="s">
        <v>2470</v>
      </c>
      <c r="C247" s="139" t="s">
        <v>2559</v>
      </c>
      <c r="D247" s="139" t="s">
        <v>2399</v>
      </c>
      <c r="E247" s="141">
        <v>41395032</v>
      </c>
      <c r="F247" s="146" t="s">
        <v>2568</v>
      </c>
      <c r="G247" s="140" t="s">
        <v>2496</v>
      </c>
      <c r="H247" s="146" t="s">
        <v>1808</v>
      </c>
      <c r="I247" s="146" t="s">
        <v>2485</v>
      </c>
      <c r="J247" s="139" t="s">
        <v>2474</v>
      </c>
      <c r="K247" s="138">
        <v>63095.54</v>
      </c>
      <c r="L247" s="147">
        <v>31547.77</v>
      </c>
      <c r="M247" s="147">
        <v>18236.34</v>
      </c>
      <c r="N247" s="148">
        <v>13311.43</v>
      </c>
      <c r="O247" s="136" t="s">
        <v>1808</v>
      </c>
    </row>
    <row r="248" spans="1:15" x14ac:dyDescent="0.3">
      <c r="A248" s="139" t="s">
        <v>2469</v>
      </c>
      <c r="B248" s="139" t="s">
        <v>2470</v>
      </c>
      <c r="C248" s="139" t="s">
        <v>2559</v>
      </c>
      <c r="D248" s="139" t="s">
        <v>2399</v>
      </c>
      <c r="E248" s="141">
        <v>41398403</v>
      </c>
      <c r="F248" s="146" t="s">
        <v>2582</v>
      </c>
      <c r="G248" s="140">
        <v>1</v>
      </c>
      <c r="H248" s="146" t="s">
        <v>1800</v>
      </c>
      <c r="I248" s="146" t="s">
        <v>2485</v>
      </c>
      <c r="J248" s="139" t="s">
        <v>2474</v>
      </c>
      <c r="K248" s="138">
        <v>32419.39</v>
      </c>
      <c r="L248" s="147">
        <v>16209.695</v>
      </c>
      <c r="M248" s="147">
        <v>9370.09</v>
      </c>
      <c r="N248" s="148">
        <v>6839.6049999999996</v>
      </c>
      <c r="O248" s="136" t="s">
        <v>1800</v>
      </c>
    </row>
    <row r="249" spans="1:15" x14ac:dyDescent="0.3">
      <c r="A249" s="139" t="s">
        <v>2469</v>
      </c>
      <c r="B249" s="139" t="s">
        <v>2470</v>
      </c>
      <c r="C249" s="139" t="s">
        <v>2559</v>
      </c>
      <c r="D249" s="139" t="s">
        <v>2399</v>
      </c>
      <c r="E249" s="141">
        <v>41399274</v>
      </c>
      <c r="F249" s="146" t="s">
        <v>2573</v>
      </c>
      <c r="G249" s="140" t="s">
        <v>2496</v>
      </c>
      <c r="H249" s="146" t="s">
        <v>1808</v>
      </c>
      <c r="I249" s="146" t="s">
        <v>2485</v>
      </c>
      <c r="J249" s="139" t="s">
        <v>2474</v>
      </c>
      <c r="K249" s="138">
        <v>16662.240000000002</v>
      </c>
      <c r="L249" s="147">
        <v>8331.1200000000008</v>
      </c>
      <c r="M249" s="147">
        <v>4815.84</v>
      </c>
      <c r="N249" s="148">
        <v>3515.2800000000007</v>
      </c>
      <c r="O249" s="136" t="s">
        <v>1808</v>
      </c>
    </row>
    <row r="250" spans="1:15" x14ac:dyDescent="0.3">
      <c r="A250" s="139" t="s">
        <v>2469</v>
      </c>
      <c r="B250" s="139" t="s">
        <v>2470</v>
      </c>
      <c r="C250" s="139" t="s">
        <v>2559</v>
      </c>
      <c r="D250" s="139" t="s">
        <v>2399</v>
      </c>
      <c r="E250" s="141">
        <v>41402785</v>
      </c>
      <c r="F250" s="146" t="s">
        <v>2573</v>
      </c>
      <c r="G250" s="140" t="s">
        <v>2496</v>
      </c>
      <c r="H250" s="146" t="s">
        <v>1808</v>
      </c>
      <c r="I250" s="146" t="s">
        <v>2485</v>
      </c>
      <c r="J250" s="139" t="s">
        <v>2474</v>
      </c>
      <c r="K250" s="138">
        <v>13460.21</v>
      </c>
      <c r="L250" s="147">
        <v>6730.1049999999996</v>
      </c>
      <c r="M250" s="147">
        <v>3890.37</v>
      </c>
      <c r="N250" s="148">
        <v>2839.7349999999997</v>
      </c>
      <c r="O250" s="136" t="s">
        <v>1808</v>
      </c>
    </row>
    <row r="251" spans="1:15" x14ac:dyDescent="0.3">
      <c r="A251" s="139" t="s">
        <v>2469</v>
      </c>
      <c r="B251" s="139" t="s">
        <v>2470</v>
      </c>
      <c r="C251" s="139" t="s">
        <v>2559</v>
      </c>
      <c r="D251" s="139" t="s">
        <v>2399</v>
      </c>
      <c r="E251" s="141">
        <v>41408811</v>
      </c>
      <c r="F251" s="146" t="s">
        <v>2573</v>
      </c>
      <c r="G251" s="140" t="s">
        <v>2496</v>
      </c>
      <c r="H251" s="146" t="s">
        <v>1808</v>
      </c>
      <c r="I251" s="146" t="s">
        <v>2485</v>
      </c>
      <c r="J251" s="139" t="s">
        <v>2474</v>
      </c>
      <c r="K251" s="138">
        <v>61230.03</v>
      </c>
      <c r="L251" s="147">
        <v>30615.014999999999</v>
      </c>
      <c r="M251" s="147">
        <v>17697.150000000001</v>
      </c>
      <c r="N251" s="148">
        <v>12917.864999999998</v>
      </c>
      <c r="O251" s="136" t="s">
        <v>1808</v>
      </c>
    </row>
    <row r="252" spans="1:15" x14ac:dyDescent="0.3">
      <c r="A252" s="139" t="s">
        <v>2469</v>
      </c>
      <c r="B252" s="139" t="s">
        <v>2470</v>
      </c>
      <c r="C252" s="139" t="s">
        <v>2559</v>
      </c>
      <c r="D252" s="139" t="s">
        <v>2399</v>
      </c>
      <c r="E252" s="141">
        <v>41409687</v>
      </c>
      <c r="F252" s="146" t="s">
        <v>2578</v>
      </c>
      <c r="G252" s="140">
        <v>2</v>
      </c>
      <c r="H252" s="146" t="s">
        <v>1802</v>
      </c>
      <c r="I252" s="146" t="s">
        <v>2485</v>
      </c>
      <c r="J252" s="139" t="s">
        <v>2474</v>
      </c>
      <c r="K252" s="138">
        <v>4961.05</v>
      </c>
      <c r="L252" s="147">
        <v>2480.5250000000001</v>
      </c>
      <c r="M252" s="147">
        <v>1433.88</v>
      </c>
      <c r="N252" s="148">
        <v>1046.645</v>
      </c>
      <c r="O252" s="136" t="s">
        <v>1802</v>
      </c>
    </row>
    <row r="253" spans="1:15" x14ac:dyDescent="0.3">
      <c r="A253" s="139" t="s">
        <v>2469</v>
      </c>
      <c r="B253" s="139" t="s">
        <v>2470</v>
      </c>
      <c r="C253" s="139" t="s">
        <v>2559</v>
      </c>
      <c r="D253" s="139" t="s">
        <v>2399</v>
      </c>
      <c r="E253" s="141">
        <v>41419793</v>
      </c>
      <c r="F253" s="146" t="s">
        <v>2563</v>
      </c>
      <c r="G253" s="140">
        <v>10</v>
      </c>
      <c r="H253" s="146" t="s">
        <v>1804</v>
      </c>
      <c r="I253" s="146" t="s">
        <v>2485</v>
      </c>
      <c r="J253" s="139" t="s">
        <v>2474</v>
      </c>
      <c r="K253" s="138">
        <v>2984.66</v>
      </c>
      <c r="L253" s="147">
        <v>1492.33</v>
      </c>
      <c r="M253" s="147">
        <v>862.65</v>
      </c>
      <c r="N253" s="148">
        <v>629.67999999999995</v>
      </c>
      <c r="O253" s="136" t="s">
        <v>1804</v>
      </c>
    </row>
    <row r="254" spans="1:15" x14ac:dyDescent="0.3">
      <c r="A254" s="139" t="s">
        <v>2469</v>
      </c>
      <c r="B254" s="139" t="s">
        <v>2470</v>
      </c>
      <c r="C254" s="139" t="s">
        <v>2559</v>
      </c>
      <c r="D254" s="139" t="s">
        <v>2399</v>
      </c>
      <c r="E254" s="141">
        <v>41426623</v>
      </c>
      <c r="F254" s="146" t="s">
        <v>2573</v>
      </c>
      <c r="G254" s="140" t="s">
        <v>2496</v>
      </c>
      <c r="H254" s="146" t="s">
        <v>1808</v>
      </c>
      <c r="I254" s="146" t="s">
        <v>2485</v>
      </c>
      <c r="J254" s="139" t="s">
        <v>2474</v>
      </c>
      <c r="K254" s="138">
        <v>6568.16</v>
      </c>
      <c r="L254" s="147">
        <v>3284.08</v>
      </c>
      <c r="M254" s="147">
        <v>1898.38</v>
      </c>
      <c r="N254" s="148">
        <v>1385.6999999999998</v>
      </c>
      <c r="O254" s="136" t="s">
        <v>1808</v>
      </c>
    </row>
    <row r="255" spans="1:15" x14ac:dyDescent="0.3">
      <c r="A255" s="139" t="s">
        <v>2469</v>
      </c>
      <c r="B255" s="139" t="s">
        <v>2470</v>
      </c>
      <c r="C255" s="139" t="s">
        <v>2559</v>
      </c>
      <c r="D255" s="139" t="s">
        <v>2399</v>
      </c>
      <c r="E255" s="141">
        <v>41427111</v>
      </c>
      <c r="F255" s="146" t="s">
        <v>2573</v>
      </c>
      <c r="G255" s="140" t="s">
        <v>2496</v>
      </c>
      <c r="H255" s="146" t="s">
        <v>1808</v>
      </c>
      <c r="I255" s="146" t="s">
        <v>2485</v>
      </c>
      <c r="J255" s="139" t="s">
        <v>2474</v>
      </c>
      <c r="K255" s="138">
        <v>16610.18</v>
      </c>
      <c r="L255" s="147">
        <v>8305.09</v>
      </c>
      <c r="M255" s="147">
        <v>4800.8</v>
      </c>
      <c r="N255" s="148">
        <v>3504.29</v>
      </c>
      <c r="O255" s="136" t="s">
        <v>1808</v>
      </c>
    </row>
    <row r="256" spans="1:15" x14ac:dyDescent="0.3">
      <c r="A256" s="139" t="s">
        <v>2469</v>
      </c>
      <c r="B256" s="139" t="s">
        <v>2470</v>
      </c>
      <c r="C256" s="139" t="s">
        <v>2559</v>
      </c>
      <c r="D256" s="139" t="s">
        <v>2399</v>
      </c>
      <c r="E256" s="141">
        <v>41439098</v>
      </c>
      <c r="F256" s="146" t="s">
        <v>2573</v>
      </c>
      <c r="G256" s="140">
        <v>1</v>
      </c>
      <c r="H256" s="146" t="s">
        <v>1800</v>
      </c>
      <c r="I256" s="146" t="s">
        <v>2485</v>
      </c>
      <c r="J256" s="139" t="s">
        <v>2474</v>
      </c>
      <c r="K256" s="138">
        <v>15976.81</v>
      </c>
      <c r="L256" s="147">
        <v>7988.4049999999997</v>
      </c>
      <c r="M256" s="147">
        <v>4617.74</v>
      </c>
      <c r="N256" s="148">
        <v>3370.665</v>
      </c>
      <c r="O256" s="136" t="s">
        <v>1800</v>
      </c>
    </row>
    <row r="257" spans="1:15" x14ac:dyDescent="0.3">
      <c r="A257" s="139" t="s">
        <v>2469</v>
      </c>
      <c r="B257" s="139" t="s">
        <v>2470</v>
      </c>
      <c r="C257" s="139" t="s">
        <v>2559</v>
      </c>
      <c r="D257" s="139" t="s">
        <v>2399</v>
      </c>
      <c r="E257" s="140" t="s">
        <v>1896</v>
      </c>
      <c r="F257" s="146" t="s">
        <v>2537</v>
      </c>
      <c r="G257" s="140" t="s">
        <v>2496</v>
      </c>
      <c r="H257" s="146" t="s">
        <v>1808</v>
      </c>
      <c r="I257" s="146" t="s">
        <v>2473</v>
      </c>
      <c r="J257" s="139" t="s">
        <v>2474</v>
      </c>
      <c r="K257" s="138">
        <v>12750189.529999999</v>
      </c>
      <c r="L257" s="147">
        <v>6375094.7649999997</v>
      </c>
      <c r="M257" s="147">
        <v>3685153.47</v>
      </c>
      <c r="N257" s="148">
        <v>2689941.2949999995</v>
      </c>
      <c r="O257" s="136" t="s">
        <v>1808</v>
      </c>
    </row>
    <row r="258" spans="1:15" x14ac:dyDescent="0.3">
      <c r="A258" s="139" t="s">
        <v>2469</v>
      </c>
      <c r="B258" s="139" t="s">
        <v>2470</v>
      </c>
      <c r="C258" s="139" t="s">
        <v>2559</v>
      </c>
      <c r="D258" s="139" t="s">
        <v>2399</v>
      </c>
      <c r="E258" s="140" t="s">
        <v>1898</v>
      </c>
      <c r="F258" s="146" t="s">
        <v>2580</v>
      </c>
      <c r="G258" s="140">
        <v>1</v>
      </c>
      <c r="H258" s="146" t="s">
        <v>1800</v>
      </c>
      <c r="I258" s="146" t="s">
        <v>2485</v>
      </c>
      <c r="J258" s="139" t="s">
        <v>2474</v>
      </c>
      <c r="K258" s="138">
        <v>2875489.55</v>
      </c>
      <c r="L258" s="147">
        <v>1437744.7749999999</v>
      </c>
      <c r="M258" s="147">
        <v>831095.12</v>
      </c>
      <c r="N258" s="148">
        <v>606649.65499999991</v>
      </c>
      <c r="O258" s="136" t="s">
        <v>1800</v>
      </c>
    </row>
    <row r="259" spans="1:15" x14ac:dyDescent="0.3">
      <c r="A259" s="139" t="s">
        <v>2469</v>
      </c>
      <c r="B259" s="139" t="s">
        <v>2470</v>
      </c>
      <c r="C259" s="139" t="s">
        <v>2583</v>
      </c>
      <c r="D259" s="139" t="s">
        <v>2399</v>
      </c>
      <c r="E259" s="141">
        <v>41396521</v>
      </c>
      <c r="F259" s="146" t="s">
        <v>2573</v>
      </c>
      <c r="G259" s="140" t="s">
        <v>2496</v>
      </c>
      <c r="H259" s="146" t="s">
        <v>1808</v>
      </c>
      <c r="I259" s="146" t="s">
        <v>2478</v>
      </c>
      <c r="J259" s="139" t="s">
        <v>2474</v>
      </c>
      <c r="K259" s="138">
        <v>75307.98</v>
      </c>
      <c r="L259" s="147">
        <v>37653.99</v>
      </c>
      <c r="M259" s="147">
        <v>15833.05</v>
      </c>
      <c r="N259" s="148">
        <v>21820.94</v>
      </c>
      <c r="O259" s="136" t="s">
        <v>1808</v>
      </c>
    </row>
    <row r="260" spans="1:15" x14ac:dyDescent="0.3">
      <c r="A260" s="139" t="s">
        <v>2469</v>
      </c>
      <c r="B260" s="139" t="s">
        <v>2470</v>
      </c>
      <c r="C260" s="139" t="s">
        <v>2583</v>
      </c>
      <c r="D260" s="139" t="s">
        <v>2399</v>
      </c>
      <c r="E260" s="141">
        <v>41398736</v>
      </c>
      <c r="F260" s="146" t="s">
        <v>2568</v>
      </c>
      <c r="G260" s="140" t="s">
        <v>2496</v>
      </c>
      <c r="H260" s="146" t="s">
        <v>1808</v>
      </c>
      <c r="I260" s="146" t="s">
        <v>2485</v>
      </c>
      <c r="J260" s="139" t="s">
        <v>2474</v>
      </c>
      <c r="K260" s="138">
        <v>332398.17</v>
      </c>
      <c r="L260" s="147">
        <v>166199.08499999999</v>
      </c>
      <c r="M260" s="147">
        <v>69884.72</v>
      </c>
      <c r="N260" s="148">
        <v>96314.364999999991</v>
      </c>
      <c r="O260" s="136" t="s">
        <v>1808</v>
      </c>
    </row>
    <row r="261" spans="1:15" x14ac:dyDescent="0.3">
      <c r="A261" s="139" t="s">
        <v>2469</v>
      </c>
      <c r="B261" s="139" t="s">
        <v>2470</v>
      </c>
      <c r="C261" s="139" t="s">
        <v>2583</v>
      </c>
      <c r="D261" s="139" t="s">
        <v>2399</v>
      </c>
      <c r="E261" s="141">
        <v>41428030</v>
      </c>
      <c r="F261" s="146" t="s">
        <v>2584</v>
      </c>
      <c r="G261" s="140" t="s">
        <v>2496</v>
      </c>
      <c r="H261" s="146" t="s">
        <v>1808</v>
      </c>
      <c r="I261" s="146" t="s">
        <v>2485</v>
      </c>
      <c r="J261" s="139" t="s">
        <v>2474</v>
      </c>
      <c r="K261" s="138">
        <v>2050.87</v>
      </c>
      <c r="L261" s="147">
        <v>1025.4349999999999</v>
      </c>
      <c r="M261" s="147">
        <v>431.18</v>
      </c>
      <c r="N261" s="148">
        <v>594.25499999999988</v>
      </c>
      <c r="O261" s="136" t="s">
        <v>1808</v>
      </c>
    </row>
    <row r="262" spans="1:15" x14ac:dyDescent="0.3">
      <c r="A262" s="139" t="s">
        <v>2469</v>
      </c>
      <c r="B262" s="139" t="s">
        <v>2470</v>
      </c>
      <c r="C262" s="139" t="s">
        <v>2583</v>
      </c>
      <c r="D262" s="139" t="s">
        <v>2399</v>
      </c>
      <c r="E262" s="141">
        <v>41430446</v>
      </c>
      <c r="F262" s="146" t="s">
        <v>2573</v>
      </c>
      <c r="G262" s="140" t="s">
        <v>2496</v>
      </c>
      <c r="H262" s="146" t="s">
        <v>1808</v>
      </c>
      <c r="I262" s="146" t="s">
        <v>2485</v>
      </c>
      <c r="J262" s="139" t="s">
        <v>2474</v>
      </c>
      <c r="K262" s="138">
        <v>5703.22</v>
      </c>
      <c r="L262" s="147">
        <v>2851.61</v>
      </c>
      <c r="M262" s="147">
        <v>1199.07</v>
      </c>
      <c r="N262" s="148">
        <v>1652.5400000000002</v>
      </c>
      <c r="O262" s="136" t="s">
        <v>1808</v>
      </c>
    </row>
    <row r="263" spans="1:15" x14ac:dyDescent="0.3">
      <c r="A263" s="139" t="s">
        <v>2469</v>
      </c>
      <c r="B263" s="139" t="s">
        <v>2470</v>
      </c>
      <c r="C263" s="139" t="s">
        <v>2583</v>
      </c>
      <c r="D263" s="139" t="s">
        <v>2399</v>
      </c>
      <c r="E263" s="141">
        <v>41451225</v>
      </c>
      <c r="F263" s="146" t="s">
        <v>2585</v>
      </c>
      <c r="G263" s="140">
        <v>10</v>
      </c>
      <c r="H263" s="146" t="s">
        <v>1804</v>
      </c>
      <c r="I263" s="146" t="s">
        <v>2485</v>
      </c>
      <c r="J263" s="139" t="s">
        <v>2474</v>
      </c>
      <c r="K263" s="138">
        <v>44772.46</v>
      </c>
      <c r="L263" s="147">
        <v>22386.23</v>
      </c>
      <c r="M263" s="147">
        <v>9413.14</v>
      </c>
      <c r="N263" s="148">
        <v>12973.09</v>
      </c>
      <c r="O263" s="136" t="s">
        <v>1804</v>
      </c>
    </row>
    <row r="264" spans="1:15" x14ac:dyDescent="0.3">
      <c r="A264" s="139" t="s">
        <v>2469</v>
      </c>
      <c r="B264" s="139" t="s">
        <v>2470</v>
      </c>
      <c r="C264" s="139" t="s">
        <v>2583</v>
      </c>
      <c r="D264" s="139" t="s">
        <v>2399</v>
      </c>
      <c r="E264" s="141">
        <v>41452403</v>
      </c>
      <c r="F264" s="146" t="s">
        <v>2586</v>
      </c>
      <c r="G264" s="140" t="s">
        <v>2496</v>
      </c>
      <c r="H264" s="146" t="s">
        <v>1808</v>
      </c>
      <c r="I264" s="146" t="s">
        <v>2485</v>
      </c>
      <c r="J264" s="139" t="s">
        <v>2474</v>
      </c>
      <c r="K264" s="138">
        <v>16585.62</v>
      </c>
      <c r="L264" s="147">
        <v>8292.81</v>
      </c>
      <c r="M264" s="147">
        <v>3487.03</v>
      </c>
      <c r="N264" s="148">
        <v>4805.7799999999988</v>
      </c>
      <c r="O264" s="136" t="s">
        <v>1808</v>
      </c>
    </row>
    <row r="265" spans="1:15" x14ac:dyDescent="0.3">
      <c r="A265" s="139" t="s">
        <v>2469</v>
      </c>
      <c r="B265" s="139" t="s">
        <v>2470</v>
      </c>
      <c r="C265" s="139" t="s">
        <v>2583</v>
      </c>
      <c r="D265" s="139" t="s">
        <v>2399</v>
      </c>
      <c r="E265" s="141">
        <v>41453706</v>
      </c>
      <c r="F265" s="146" t="s">
        <v>2587</v>
      </c>
      <c r="G265" s="140">
        <v>10</v>
      </c>
      <c r="H265" s="146" t="s">
        <v>1804</v>
      </c>
      <c r="I265" s="146" t="s">
        <v>2485</v>
      </c>
      <c r="J265" s="139" t="s">
        <v>2474</v>
      </c>
      <c r="K265" s="138">
        <v>29151.040000000001</v>
      </c>
      <c r="L265" s="147">
        <v>14575.52</v>
      </c>
      <c r="M265" s="147">
        <v>6128.83</v>
      </c>
      <c r="N265" s="148">
        <v>8446.69</v>
      </c>
      <c r="O265" s="136" t="s">
        <v>1804</v>
      </c>
    </row>
    <row r="266" spans="1:15" x14ac:dyDescent="0.3">
      <c r="A266" s="139" t="s">
        <v>2469</v>
      </c>
      <c r="B266" s="139" t="s">
        <v>2470</v>
      </c>
      <c r="C266" s="139" t="s">
        <v>2583</v>
      </c>
      <c r="D266" s="139" t="s">
        <v>2399</v>
      </c>
      <c r="E266" s="141">
        <v>41462671</v>
      </c>
      <c r="F266" s="146" t="s">
        <v>2588</v>
      </c>
      <c r="G266" s="140">
        <v>10</v>
      </c>
      <c r="H266" s="146" t="s">
        <v>1804</v>
      </c>
      <c r="I266" s="146" t="s">
        <v>2485</v>
      </c>
      <c r="J266" s="139" t="s">
        <v>2474</v>
      </c>
      <c r="K266" s="138">
        <v>4351.18</v>
      </c>
      <c r="L266" s="147">
        <v>2175.59</v>
      </c>
      <c r="M266" s="147">
        <v>914.81</v>
      </c>
      <c r="N266" s="148">
        <v>1260.7800000000002</v>
      </c>
      <c r="O266" s="136" t="s">
        <v>1804</v>
      </c>
    </row>
    <row r="267" spans="1:15" x14ac:dyDescent="0.3">
      <c r="A267" s="139" t="s">
        <v>2469</v>
      </c>
      <c r="B267" s="139" t="s">
        <v>2470</v>
      </c>
      <c r="C267" s="139" t="s">
        <v>2583</v>
      </c>
      <c r="D267" s="139" t="s">
        <v>2399</v>
      </c>
      <c r="E267" s="141">
        <v>41462682</v>
      </c>
      <c r="F267" s="146" t="s">
        <v>2588</v>
      </c>
      <c r="G267" s="140">
        <v>10</v>
      </c>
      <c r="H267" s="146" t="s">
        <v>1804</v>
      </c>
      <c r="I267" s="146" t="s">
        <v>2485</v>
      </c>
      <c r="J267" s="139" t="s">
        <v>2474</v>
      </c>
      <c r="K267" s="138">
        <v>2452.41</v>
      </c>
      <c r="L267" s="147">
        <v>1226.2049999999999</v>
      </c>
      <c r="M267" s="147">
        <v>515.6</v>
      </c>
      <c r="N267" s="148">
        <v>710.6049999999999</v>
      </c>
      <c r="O267" s="136" t="s">
        <v>1804</v>
      </c>
    </row>
    <row r="268" spans="1:15" x14ac:dyDescent="0.3">
      <c r="A268" s="139" t="s">
        <v>2469</v>
      </c>
      <c r="B268" s="139" t="s">
        <v>2470</v>
      </c>
      <c r="C268" s="139" t="s">
        <v>2583</v>
      </c>
      <c r="D268" s="139" t="s">
        <v>2399</v>
      </c>
      <c r="E268" s="141">
        <v>41465067</v>
      </c>
      <c r="F268" s="146" t="s">
        <v>2589</v>
      </c>
      <c r="G268" s="140" t="s">
        <v>2496</v>
      </c>
      <c r="H268" s="146" t="s">
        <v>1808</v>
      </c>
      <c r="I268" s="146" t="s">
        <v>2485</v>
      </c>
      <c r="J268" s="139" t="s">
        <v>2474</v>
      </c>
      <c r="K268" s="138">
        <v>67135.98</v>
      </c>
      <c r="L268" s="147">
        <v>33567.99</v>
      </c>
      <c r="M268" s="147">
        <v>14114.94</v>
      </c>
      <c r="N268" s="148">
        <v>19453.049999999996</v>
      </c>
      <c r="O268" s="136" t="s">
        <v>1808</v>
      </c>
    </row>
    <row r="269" spans="1:15" x14ac:dyDescent="0.3">
      <c r="A269" s="139" t="s">
        <v>2469</v>
      </c>
      <c r="B269" s="139" t="s">
        <v>2470</v>
      </c>
      <c r="C269" s="139" t="s">
        <v>2583</v>
      </c>
      <c r="D269" s="139" t="s">
        <v>2399</v>
      </c>
      <c r="E269" s="141">
        <v>41468520</v>
      </c>
      <c r="F269" s="146" t="s">
        <v>2590</v>
      </c>
      <c r="G269" s="140">
        <v>9</v>
      </c>
      <c r="H269" s="146" t="s">
        <v>1801</v>
      </c>
      <c r="I269" s="146" t="s">
        <v>2473</v>
      </c>
      <c r="J269" s="139" t="s">
        <v>2474</v>
      </c>
      <c r="K269" s="138">
        <v>78759.06</v>
      </c>
      <c r="L269" s="147">
        <v>39379.53</v>
      </c>
      <c r="M269" s="147">
        <v>16558.62</v>
      </c>
      <c r="N269" s="148">
        <v>22820.91</v>
      </c>
      <c r="O269" s="136" t="s">
        <v>1801</v>
      </c>
    </row>
    <row r="270" spans="1:15" x14ac:dyDescent="0.3">
      <c r="A270" s="139" t="s">
        <v>2469</v>
      </c>
      <c r="B270" s="139" t="s">
        <v>2470</v>
      </c>
      <c r="C270" s="139" t="s">
        <v>2583</v>
      </c>
      <c r="D270" s="139" t="s">
        <v>2399</v>
      </c>
      <c r="E270" s="141">
        <v>41468618</v>
      </c>
      <c r="F270" s="146" t="s">
        <v>2590</v>
      </c>
      <c r="G270" s="140">
        <v>9</v>
      </c>
      <c r="H270" s="146" t="s">
        <v>1801</v>
      </c>
      <c r="I270" s="146" t="s">
        <v>2473</v>
      </c>
      <c r="J270" s="139" t="s">
        <v>2474</v>
      </c>
      <c r="K270" s="138">
        <v>84271.62</v>
      </c>
      <c r="L270" s="147">
        <v>42135.81</v>
      </c>
      <c r="M270" s="147">
        <v>17717.599999999999</v>
      </c>
      <c r="N270" s="148">
        <v>24418.21</v>
      </c>
      <c r="O270" s="136" t="s">
        <v>1801</v>
      </c>
    </row>
    <row r="271" spans="1:15" x14ac:dyDescent="0.3">
      <c r="A271" s="139" t="s">
        <v>2469</v>
      </c>
      <c r="B271" s="139" t="s">
        <v>2470</v>
      </c>
      <c r="C271" s="139" t="s">
        <v>2583</v>
      </c>
      <c r="D271" s="139" t="s">
        <v>2399</v>
      </c>
      <c r="E271" s="141">
        <v>41474633</v>
      </c>
      <c r="F271" s="146" t="s">
        <v>2591</v>
      </c>
      <c r="G271" s="140">
        <v>9</v>
      </c>
      <c r="H271" s="146" t="s">
        <v>1801</v>
      </c>
      <c r="I271" s="146" t="s">
        <v>2473</v>
      </c>
      <c r="J271" s="139" t="s">
        <v>2474</v>
      </c>
      <c r="K271" s="138">
        <v>5278.13</v>
      </c>
      <c r="L271" s="147">
        <v>2639.0650000000001</v>
      </c>
      <c r="M271" s="147">
        <v>1109.7</v>
      </c>
      <c r="N271" s="148">
        <v>1529.365</v>
      </c>
      <c r="O271" s="136" t="s">
        <v>1801</v>
      </c>
    </row>
    <row r="272" spans="1:15" x14ac:dyDescent="0.3">
      <c r="A272" s="139" t="s">
        <v>2469</v>
      </c>
      <c r="B272" s="139" t="s">
        <v>2470</v>
      </c>
      <c r="C272" s="139" t="s">
        <v>2583</v>
      </c>
      <c r="D272" s="139" t="s">
        <v>2399</v>
      </c>
      <c r="E272" s="141">
        <v>41478799</v>
      </c>
      <c r="F272" s="146" t="s">
        <v>2592</v>
      </c>
      <c r="G272" s="140">
        <v>2</v>
      </c>
      <c r="H272" s="146" t="s">
        <v>1802</v>
      </c>
      <c r="I272" s="146" t="s">
        <v>2473</v>
      </c>
      <c r="J272" s="139" t="s">
        <v>2474</v>
      </c>
      <c r="K272" s="138">
        <v>8887.26</v>
      </c>
      <c r="L272" s="147">
        <v>4443.63</v>
      </c>
      <c r="M272" s="147">
        <v>1868.49</v>
      </c>
      <c r="N272" s="148">
        <v>2575.1400000000003</v>
      </c>
      <c r="O272" s="136" t="s">
        <v>1802</v>
      </c>
    </row>
    <row r="273" spans="1:15" x14ac:dyDescent="0.3">
      <c r="A273" s="139" t="s">
        <v>2469</v>
      </c>
      <c r="B273" s="139" t="s">
        <v>2470</v>
      </c>
      <c r="C273" s="139" t="s">
        <v>2583</v>
      </c>
      <c r="D273" s="139" t="s">
        <v>2399</v>
      </c>
      <c r="E273" s="141">
        <v>41482787</v>
      </c>
      <c r="F273" s="146" t="s">
        <v>2592</v>
      </c>
      <c r="G273" s="140">
        <v>2</v>
      </c>
      <c r="H273" s="146" t="s">
        <v>1802</v>
      </c>
      <c r="I273" s="146" t="s">
        <v>2478</v>
      </c>
      <c r="J273" s="139" t="s">
        <v>2474</v>
      </c>
      <c r="K273" s="138">
        <v>6237.28</v>
      </c>
      <c r="L273" s="147">
        <v>3118.64</v>
      </c>
      <c r="M273" s="147">
        <v>1311.35</v>
      </c>
      <c r="N273" s="148">
        <v>1807.29</v>
      </c>
      <c r="O273" s="136" t="s">
        <v>1802</v>
      </c>
    </row>
    <row r="274" spans="1:15" x14ac:dyDescent="0.3">
      <c r="A274" s="139" t="s">
        <v>2469</v>
      </c>
      <c r="B274" s="139" t="s">
        <v>2470</v>
      </c>
      <c r="C274" s="139" t="s">
        <v>2583</v>
      </c>
      <c r="D274" s="139" t="s">
        <v>2399</v>
      </c>
      <c r="E274" s="141">
        <v>41488208</v>
      </c>
      <c r="F274" s="146" t="s">
        <v>2587</v>
      </c>
      <c r="G274" s="140">
        <v>10</v>
      </c>
      <c r="H274" s="146" t="s">
        <v>1804</v>
      </c>
      <c r="I274" s="146" t="s">
        <v>2485</v>
      </c>
      <c r="J274" s="139" t="s">
        <v>2474</v>
      </c>
      <c r="K274" s="138">
        <v>35349.19</v>
      </c>
      <c r="L274" s="147">
        <v>17674.595000000001</v>
      </c>
      <c r="M274" s="147">
        <v>7431.95</v>
      </c>
      <c r="N274" s="148">
        <v>10242.645</v>
      </c>
      <c r="O274" s="136" t="s">
        <v>1804</v>
      </c>
    </row>
    <row r="275" spans="1:15" x14ac:dyDescent="0.3">
      <c r="A275" s="139" t="s">
        <v>2469</v>
      </c>
      <c r="B275" s="139" t="s">
        <v>2470</v>
      </c>
      <c r="C275" s="139" t="s">
        <v>2583</v>
      </c>
      <c r="D275" s="139" t="s">
        <v>2399</v>
      </c>
      <c r="E275" s="141">
        <v>41494205</v>
      </c>
      <c r="F275" s="146" t="s">
        <v>2593</v>
      </c>
      <c r="G275" s="140">
        <v>10</v>
      </c>
      <c r="H275" s="146" t="s">
        <v>1804</v>
      </c>
      <c r="I275" s="146" t="s">
        <v>2485</v>
      </c>
      <c r="J275" s="139" t="s">
        <v>2474</v>
      </c>
      <c r="K275" s="138">
        <v>52651.86</v>
      </c>
      <c r="L275" s="147">
        <v>26325.93</v>
      </c>
      <c r="M275" s="147">
        <v>11069.74</v>
      </c>
      <c r="N275" s="148">
        <v>15256.19</v>
      </c>
      <c r="O275" s="136" t="s">
        <v>1804</v>
      </c>
    </row>
    <row r="276" spans="1:15" x14ac:dyDescent="0.3">
      <c r="A276" s="139" t="s">
        <v>2469</v>
      </c>
      <c r="B276" s="139" t="s">
        <v>2470</v>
      </c>
      <c r="C276" s="139" t="s">
        <v>2583</v>
      </c>
      <c r="D276" s="139" t="s">
        <v>2399</v>
      </c>
      <c r="E276" s="141">
        <v>41494466</v>
      </c>
      <c r="F276" s="146" t="s">
        <v>2594</v>
      </c>
      <c r="G276" s="140">
        <v>1</v>
      </c>
      <c r="H276" s="146" t="s">
        <v>1800</v>
      </c>
      <c r="I276" s="146" t="s">
        <v>2485</v>
      </c>
      <c r="J276" s="139" t="s">
        <v>2474</v>
      </c>
      <c r="K276" s="138">
        <v>1458.99</v>
      </c>
      <c r="L276" s="147">
        <v>729.495</v>
      </c>
      <c r="M276" s="147">
        <v>306.74</v>
      </c>
      <c r="N276" s="148">
        <v>422.755</v>
      </c>
      <c r="O276" s="136" t="s">
        <v>1800</v>
      </c>
    </row>
    <row r="277" spans="1:15" x14ac:dyDescent="0.3">
      <c r="A277" s="139" t="s">
        <v>2469</v>
      </c>
      <c r="B277" s="139" t="s">
        <v>2470</v>
      </c>
      <c r="C277" s="139" t="s">
        <v>2583</v>
      </c>
      <c r="D277" s="139" t="s">
        <v>2399</v>
      </c>
      <c r="E277" s="141">
        <v>41495567</v>
      </c>
      <c r="F277" s="146" t="s">
        <v>2595</v>
      </c>
      <c r="G277" s="140" t="s">
        <v>2496</v>
      </c>
      <c r="H277" s="146" t="s">
        <v>1808</v>
      </c>
      <c r="I277" s="146" t="s">
        <v>2485</v>
      </c>
      <c r="J277" s="139" t="s">
        <v>2474</v>
      </c>
      <c r="K277" s="138">
        <v>9536.9599999999991</v>
      </c>
      <c r="L277" s="147">
        <v>4768.4799999999996</v>
      </c>
      <c r="M277" s="147">
        <v>2005.09</v>
      </c>
      <c r="N277" s="148">
        <v>2763.3899999999994</v>
      </c>
      <c r="O277" s="136" t="s">
        <v>1808</v>
      </c>
    </row>
    <row r="278" spans="1:15" x14ac:dyDescent="0.3">
      <c r="A278" s="139" t="s">
        <v>2469</v>
      </c>
      <c r="B278" s="139" t="s">
        <v>2470</v>
      </c>
      <c r="C278" s="139" t="s">
        <v>2583</v>
      </c>
      <c r="D278" s="139" t="s">
        <v>2399</v>
      </c>
      <c r="E278" s="141">
        <v>41499028</v>
      </c>
      <c r="F278" s="146" t="s">
        <v>2594</v>
      </c>
      <c r="G278" s="140">
        <v>1</v>
      </c>
      <c r="H278" s="146" t="s">
        <v>1800</v>
      </c>
      <c r="I278" s="146" t="s">
        <v>2485</v>
      </c>
      <c r="J278" s="139" t="s">
        <v>2474</v>
      </c>
      <c r="K278" s="138">
        <v>1672.59</v>
      </c>
      <c r="L278" s="147">
        <v>836.29499999999996</v>
      </c>
      <c r="M278" s="147">
        <v>351.65</v>
      </c>
      <c r="N278" s="148">
        <v>484.64499999999998</v>
      </c>
      <c r="O278" s="136" t="s">
        <v>1800</v>
      </c>
    </row>
    <row r="279" spans="1:15" x14ac:dyDescent="0.3">
      <c r="A279" s="139" t="s">
        <v>2469</v>
      </c>
      <c r="B279" s="139" t="s">
        <v>2470</v>
      </c>
      <c r="C279" s="139" t="s">
        <v>2583</v>
      </c>
      <c r="D279" s="139" t="s">
        <v>2399</v>
      </c>
      <c r="E279" s="141">
        <v>41500966</v>
      </c>
      <c r="F279" s="146" t="s">
        <v>2594</v>
      </c>
      <c r="G279" s="140">
        <v>1</v>
      </c>
      <c r="H279" s="146" t="s">
        <v>1800</v>
      </c>
      <c r="I279" s="146" t="s">
        <v>2485</v>
      </c>
      <c r="J279" s="139" t="s">
        <v>2474</v>
      </c>
      <c r="K279" s="138">
        <v>22724.62</v>
      </c>
      <c r="L279" s="147">
        <v>11362.31</v>
      </c>
      <c r="M279" s="147">
        <v>4777.71</v>
      </c>
      <c r="N279" s="148">
        <v>6584.5999999999995</v>
      </c>
      <c r="O279" s="136" t="s">
        <v>1800</v>
      </c>
    </row>
    <row r="280" spans="1:15" x14ac:dyDescent="0.3">
      <c r="A280" s="139" t="s">
        <v>2469</v>
      </c>
      <c r="B280" s="139" t="s">
        <v>2470</v>
      </c>
      <c r="C280" s="139" t="s">
        <v>2583</v>
      </c>
      <c r="D280" s="139" t="s">
        <v>2399</v>
      </c>
      <c r="E280" s="141">
        <v>41501840</v>
      </c>
      <c r="F280" s="146" t="s">
        <v>2591</v>
      </c>
      <c r="G280" s="140">
        <v>9</v>
      </c>
      <c r="H280" s="146" t="s">
        <v>1801</v>
      </c>
      <c r="I280" s="146" t="s">
        <v>2473</v>
      </c>
      <c r="J280" s="139" t="s">
        <v>2474</v>
      </c>
      <c r="K280" s="138">
        <v>4552.96</v>
      </c>
      <c r="L280" s="147">
        <v>2276.48</v>
      </c>
      <c r="M280" s="147">
        <v>957.23</v>
      </c>
      <c r="N280" s="148">
        <v>1319.25</v>
      </c>
      <c r="O280" s="136" t="s">
        <v>1801</v>
      </c>
    </row>
    <row r="281" spans="1:15" x14ac:dyDescent="0.3">
      <c r="A281" s="139" t="s">
        <v>2469</v>
      </c>
      <c r="B281" s="139" t="s">
        <v>2470</v>
      </c>
      <c r="C281" s="139" t="s">
        <v>2583</v>
      </c>
      <c r="D281" s="139" t="s">
        <v>2399</v>
      </c>
      <c r="E281" s="141">
        <v>41505418</v>
      </c>
      <c r="F281" s="146" t="s">
        <v>2591</v>
      </c>
      <c r="G281" s="140">
        <v>9</v>
      </c>
      <c r="H281" s="146" t="s">
        <v>1801</v>
      </c>
      <c r="I281" s="146" t="s">
        <v>2473</v>
      </c>
      <c r="J281" s="139" t="s">
        <v>2474</v>
      </c>
      <c r="K281" s="138">
        <v>4222.91</v>
      </c>
      <c r="L281" s="147">
        <v>2111.4549999999999</v>
      </c>
      <c r="M281" s="147">
        <v>887.84</v>
      </c>
      <c r="N281" s="148">
        <v>1223.6149999999998</v>
      </c>
      <c r="O281" s="136" t="s">
        <v>1801</v>
      </c>
    </row>
    <row r="282" spans="1:15" x14ac:dyDescent="0.3">
      <c r="A282" s="139" t="s">
        <v>2469</v>
      </c>
      <c r="B282" s="139" t="s">
        <v>2470</v>
      </c>
      <c r="C282" s="139" t="s">
        <v>2583</v>
      </c>
      <c r="D282" s="139" t="s">
        <v>2399</v>
      </c>
      <c r="E282" s="141">
        <v>41510573</v>
      </c>
      <c r="F282" s="146" t="s">
        <v>2596</v>
      </c>
      <c r="G282" s="140" t="s">
        <v>2496</v>
      </c>
      <c r="H282" s="146" t="s">
        <v>1808</v>
      </c>
      <c r="I282" s="146" t="s">
        <v>2473</v>
      </c>
      <c r="J282" s="139" t="s">
        <v>2474</v>
      </c>
      <c r="K282" s="138">
        <v>21784.43</v>
      </c>
      <c r="L282" s="147">
        <v>10892.215</v>
      </c>
      <c r="M282" s="147">
        <v>4580.05</v>
      </c>
      <c r="N282" s="148">
        <v>6312.165</v>
      </c>
      <c r="O282" s="136" t="s">
        <v>1808</v>
      </c>
    </row>
    <row r="283" spans="1:15" x14ac:dyDescent="0.3">
      <c r="A283" s="139" t="s">
        <v>2469</v>
      </c>
      <c r="B283" s="139" t="s">
        <v>2470</v>
      </c>
      <c r="C283" s="139" t="s">
        <v>2583</v>
      </c>
      <c r="D283" s="139" t="s">
        <v>2399</v>
      </c>
      <c r="E283" s="141">
        <v>41510598</v>
      </c>
      <c r="F283" s="146" t="s">
        <v>2596</v>
      </c>
      <c r="G283" s="140" t="s">
        <v>2496</v>
      </c>
      <c r="H283" s="146" t="s">
        <v>1808</v>
      </c>
      <c r="I283" s="146" t="s">
        <v>2485</v>
      </c>
      <c r="J283" s="139" t="s">
        <v>2474</v>
      </c>
      <c r="K283" s="138">
        <v>47566.87</v>
      </c>
      <c r="L283" s="147">
        <v>23783.435000000001</v>
      </c>
      <c r="M283" s="147">
        <v>10000.65</v>
      </c>
      <c r="N283" s="148">
        <v>13782.785000000002</v>
      </c>
      <c r="O283" s="136" t="s">
        <v>1808</v>
      </c>
    </row>
    <row r="284" spans="1:15" x14ac:dyDescent="0.3">
      <c r="A284" s="139" t="s">
        <v>2469</v>
      </c>
      <c r="B284" s="139" t="s">
        <v>2470</v>
      </c>
      <c r="C284" s="139" t="s">
        <v>2583</v>
      </c>
      <c r="D284" s="139" t="s">
        <v>2399</v>
      </c>
      <c r="E284" s="141">
        <v>41511103</v>
      </c>
      <c r="F284" s="146" t="s">
        <v>2597</v>
      </c>
      <c r="G284" s="140" t="s">
        <v>2496</v>
      </c>
      <c r="H284" s="146" t="s">
        <v>1808</v>
      </c>
      <c r="I284" s="146" t="s">
        <v>2473</v>
      </c>
      <c r="J284" s="139" t="s">
        <v>2474</v>
      </c>
      <c r="K284" s="138">
        <v>123673.69</v>
      </c>
      <c r="L284" s="147">
        <v>61836.845000000001</v>
      </c>
      <c r="M284" s="147">
        <v>26001.65</v>
      </c>
      <c r="N284" s="148">
        <v>35835.195</v>
      </c>
      <c r="O284" s="136" t="s">
        <v>1808</v>
      </c>
    </row>
    <row r="285" spans="1:15" x14ac:dyDescent="0.3">
      <c r="A285" s="139" t="s">
        <v>2469</v>
      </c>
      <c r="B285" s="139" t="s">
        <v>2470</v>
      </c>
      <c r="C285" s="139" t="s">
        <v>2583</v>
      </c>
      <c r="D285" s="139" t="s">
        <v>2399</v>
      </c>
      <c r="E285" s="141">
        <v>41525707</v>
      </c>
      <c r="F285" s="146" t="s">
        <v>2588</v>
      </c>
      <c r="G285" s="140">
        <v>10</v>
      </c>
      <c r="H285" s="146" t="s">
        <v>1804</v>
      </c>
      <c r="I285" s="146" t="s">
        <v>2485</v>
      </c>
      <c r="J285" s="139" t="s">
        <v>2474</v>
      </c>
      <c r="K285" s="138">
        <v>7810.15</v>
      </c>
      <c r="L285" s="147">
        <v>3905.0749999999998</v>
      </c>
      <c r="M285" s="147">
        <v>1642.04</v>
      </c>
      <c r="N285" s="148">
        <v>2263.0349999999999</v>
      </c>
      <c r="O285" s="136" t="s">
        <v>1804</v>
      </c>
    </row>
    <row r="286" spans="1:15" x14ac:dyDescent="0.3">
      <c r="A286" s="139" t="s">
        <v>2469</v>
      </c>
      <c r="B286" s="139" t="s">
        <v>2470</v>
      </c>
      <c r="C286" s="139" t="s">
        <v>2583</v>
      </c>
      <c r="D286" s="139" t="s">
        <v>2399</v>
      </c>
      <c r="E286" s="141">
        <v>41525777</v>
      </c>
      <c r="F286" s="146" t="s">
        <v>2587</v>
      </c>
      <c r="G286" s="140">
        <v>10</v>
      </c>
      <c r="H286" s="146" t="s">
        <v>1804</v>
      </c>
      <c r="I286" s="146" t="s">
        <v>2485</v>
      </c>
      <c r="J286" s="139" t="s">
        <v>2474</v>
      </c>
      <c r="K286" s="138">
        <v>11999.24</v>
      </c>
      <c r="L286" s="147">
        <v>5999.62</v>
      </c>
      <c r="M286" s="147">
        <v>2522.77</v>
      </c>
      <c r="N286" s="148">
        <v>3476.85</v>
      </c>
      <c r="O286" s="136" t="s">
        <v>1804</v>
      </c>
    </row>
    <row r="287" spans="1:15" x14ac:dyDescent="0.3">
      <c r="A287" s="139" t="s">
        <v>2469</v>
      </c>
      <c r="B287" s="139" t="s">
        <v>2470</v>
      </c>
      <c r="C287" s="139" t="s">
        <v>2583</v>
      </c>
      <c r="D287" s="139" t="s">
        <v>2399</v>
      </c>
      <c r="E287" s="141">
        <v>41528319</v>
      </c>
      <c r="F287" s="146" t="s">
        <v>2591</v>
      </c>
      <c r="G287" s="140">
        <v>9</v>
      </c>
      <c r="H287" s="146" t="s">
        <v>1801</v>
      </c>
      <c r="I287" s="146" t="s">
        <v>2473</v>
      </c>
      <c r="J287" s="139" t="s">
        <v>2474</v>
      </c>
      <c r="K287" s="138">
        <v>5341.6</v>
      </c>
      <c r="L287" s="147">
        <v>2670.8</v>
      </c>
      <c r="M287" s="147">
        <v>1123.04</v>
      </c>
      <c r="N287" s="148">
        <v>1547.7600000000002</v>
      </c>
      <c r="O287" s="136" t="s">
        <v>1801</v>
      </c>
    </row>
    <row r="288" spans="1:15" x14ac:dyDescent="0.3">
      <c r="A288" s="139" t="s">
        <v>2469</v>
      </c>
      <c r="B288" s="139" t="s">
        <v>2470</v>
      </c>
      <c r="C288" s="139" t="s">
        <v>2583</v>
      </c>
      <c r="D288" s="139" t="s">
        <v>2399</v>
      </c>
      <c r="E288" s="141">
        <v>41531687</v>
      </c>
      <c r="F288" s="146" t="s">
        <v>2593</v>
      </c>
      <c r="G288" s="140" t="s">
        <v>2496</v>
      </c>
      <c r="H288" s="146" t="s">
        <v>1808</v>
      </c>
      <c r="I288" s="146" t="s">
        <v>2478</v>
      </c>
      <c r="J288" s="139" t="s">
        <v>2474</v>
      </c>
      <c r="K288" s="138">
        <v>15158.72</v>
      </c>
      <c r="L288" s="147">
        <v>7579.36</v>
      </c>
      <c r="M288" s="147">
        <v>3187.03</v>
      </c>
      <c r="N288" s="148">
        <v>4392.33</v>
      </c>
      <c r="O288" s="136" t="s">
        <v>1808</v>
      </c>
    </row>
    <row r="289" spans="1:15" x14ac:dyDescent="0.3">
      <c r="A289" s="139" t="s">
        <v>2469</v>
      </c>
      <c r="B289" s="139" t="s">
        <v>2470</v>
      </c>
      <c r="C289" s="139" t="s">
        <v>2583</v>
      </c>
      <c r="D289" s="139" t="s">
        <v>2399</v>
      </c>
      <c r="E289" s="141">
        <v>41540532</v>
      </c>
      <c r="F289" s="146" t="s">
        <v>2598</v>
      </c>
      <c r="G289" s="140">
        <v>1</v>
      </c>
      <c r="H289" s="146" t="s">
        <v>1800</v>
      </c>
      <c r="I289" s="146" t="s">
        <v>2478</v>
      </c>
      <c r="J289" s="139" t="s">
        <v>2474</v>
      </c>
      <c r="K289" s="138">
        <v>6688.47</v>
      </c>
      <c r="L289" s="147">
        <v>3344.2350000000001</v>
      </c>
      <c r="M289" s="147">
        <v>1406.21</v>
      </c>
      <c r="N289" s="148">
        <v>1938.0250000000001</v>
      </c>
      <c r="O289" s="136" t="s">
        <v>1800</v>
      </c>
    </row>
    <row r="290" spans="1:15" x14ac:dyDescent="0.3">
      <c r="A290" s="139" t="s">
        <v>2469</v>
      </c>
      <c r="B290" s="139" t="s">
        <v>2470</v>
      </c>
      <c r="C290" s="139" t="s">
        <v>2583</v>
      </c>
      <c r="D290" s="139" t="s">
        <v>2399</v>
      </c>
      <c r="E290" s="141">
        <v>41546910</v>
      </c>
      <c r="F290" s="146" t="s">
        <v>2592</v>
      </c>
      <c r="G290" s="140">
        <v>2</v>
      </c>
      <c r="H290" s="146" t="s">
        <v>1802</v>
      </c>
      <c r="I290" s="146" t="s">
        <v>2473</v>
      </c>
      <c r="J290" s="139" t="s">
        <v>2474</v>
      </c>
      <c r="K290" s="138">
        <v>5894.2</v>
      </c>
      <c r="L290" s="147">
        <v>2947.1</v>
      </c>
      <c r="M290" s="147">
        <v>1239.22</v>
      </c>
      <c r="N290" s="148">
        <v>1707.8799999999999</v>
      </c>
      <c r="O290" s="136" t="s">
        <v>1802</v>
      </c>
    </row>
    <row r="291" spans="1:15" x14ac:dyDescent="0.3">
      <c r="A291" s="139" t="s">
        <v>2469</v>
      </c>
      <c r="B291" s="139" t="s">
        <v>2470</v>
      </c>
      <c r="C291" s="139" t="s">
        <v>2583</v>
      </c>
      <c r="D291" s="139" t="s">
        <v>2399</v>
      </c>
      <c r="E291" s="141">
        <v>41548242</v>
      </c>
      <c r="F291" s="146" t="s">
        <v>2587</v>
      </c>
      <c r="G291" s="140">
        <v>10</v>
      </c>
      <c r="H291" s="146" t="s">
        <v>1804</v>
      </c>
      <c r="I291" s="146" t="s">
        <v>2485</v>
      </c>
      <c r="J291" s="139" t="s">
        <v>2474</v>
      </c>
      <c r="K291" s="138">
        <v>32529.27</v>
      </c>
      <c r="L291" s="147">
        <v>16264.635</v>
      </c>
      <c r="M291" s="147">
        <v>6839.08</v>
      </c>
      <c r="N291" s="148">
        <v>9425.5550000000003</v>
      </c>
      <c r="O291" s="136" t="s">
        <v>1804</v>
      </c>
    </row>
    <row r="292" spans="1:15" x14ac:dyDescent="0.3">
      <c r="A292" s="139" t="s">
        <v>2469</v>
      </c>
      <c r="B292" s="139" t="s">
        <v>2470</v>
      </c>
      <c r="C292" s="139" t="s">
        <v>2583</v>
      </c>
      <c r="D292" s="139" t="s">
        <v>2399</v>
      </c>
      <c r="E292" s="141">
        <v>41551083</v>
      </c>
      <c r="F292" s="146" t="s">
        <v>2591</v>
      </c>
      <c r="G292" s="140">
        <v>9</v>
      </c>
      <c r="H292" s="146" t="s">
        <v>1801</v>
      </c>
      <c r="I292" s="146" t="s">
        <v>2473</v>
      </c>
      <c r="J292" s="139" t="s">
        <v>2474</v>
      </c>
      <c r="K292" s="138">
        <v>4582.04</v>
      </c>
      <c r="L292" s="147">
        <v>2291.02</v>
      </c>
      <c r="M292" s="147">
        <v>963.35</v>
      </c>
      <c r="N292" s="148">
        <v>1327.67</v>
      </c>
      <c r="O292" s="136" t="s">
        <v>1801</v>
      </c>
    </row>
    <row r="293" spans="1:15" x14ac:dyDescent="0.3">
      <c r="A293" s="139" t="s">
        <v>2469</v>
      </c>
      <c r="B293" s="139" t="s">
        <v>2470</v>
      </c>
      <c r="C293" s="139" t="s">
        <v>2583</v>
      </c>
      <c r="D293" s="139" t="s">
        <v>2399</v>
      </c>
      <c r="E293" s="141">
        <v>41551086</v>
      </c>
      <c r="F293" s="146" t="s">
        <v>2591</v>
      </c>
      <c r="G293" s="140">
        <v>9</v>
      </c>
      <c r="H293" s="146" t="s">
        <v>1801</v>
      </c>
      <c r="I293" s="146" t="s">
        <v>2473</v>
      </c>
      <c r="J293" s="139" t="s">
        <v>2474</v>
      </c>
      <c r="K293" s="138">
        <v>5644.55</v>
      </c>
      <c r="L293" s="147">
        <v>2822.2750000000001</v>
      </c>
      <c r="M293" s="147">
        <v>1186.73</v>
      </c>
      <c r="N293" s="148">
        <v>1635.5450000000001</v>
      </c>
      <c r="O293" s="136" t="s">
        <v>1801</v>
      </c>
    </row>
    <row r="294" spans="1:15" x14ac:dyDescent="0.3">
      <c r="A294" s="139" t="s">
        <v>2469</v>
      </c>
      <c r="B294" s="139" t="s">
        <v>2470</v>
      </c>
      <c r="C294" s="139" t="s">
        <v>2583</v>
      </c>
      <c r="D294" s="139" t="s">
        <v>2399</v>
      </c>
      <c r="E294" s="141">
        <v>41551088</v>
      </c>
      <c r="F294" s="146" t="s">
        <v>2591</v>
      </c>
      <c r="G294" s="140">
        <v>9</v>
      </c>
      <c r="H294" s="146" t="s">
        <v>1801</v>
      </c>
      <c r="I294" s="146" t="s">
        <v>2473</v>
      </c>
      <c r="J294" s="139" t="s">
        <v>2474</v>
      </c>
      <c r="K294" s="138">
        <v>4858.1099999999997</v>
      </c>
      <c r="L294" s="147">
        <v>2429.0549999999998</v>
      </c>
      <c r="M294" s="147">
        <v>1021.39</v>
      </c>
      <c r="N294" s="148">
        <v>1407.665</v>
      </c>
      <c r="O294" s="136" t="s">
        <v>1801</v>
      </c>
    </row>
    <row r="295" spans="1:15" x14ac:dyDescent="0.3">
      <c r="A295" s="139" t="s">
        <v>2469</v>
      </c>
      <c r="B295" s="139" t="s">
        <v>2470</v>
      </c>
      <c r="C295" s="139" t="s">
        <v>2583</v>
      </c>
      <c r="D295" s="139" t="s">
        <v>2399</v>
      </c>
      <c r="E295" s="141">
        <v>41551093</v>
      </c>
      <c r="F295" s="146" t="s">
        <v>2591</v>
      </c>
      <c r="G295" s="140">
        <v>9</v>
      </c>
      <c r="H295" s="146" t="s">
        <v>1801</v>
      </c>
      <c r="I295" s="146" t="s">
        <v>2473</v>
      </c>
      <c r="J295" s="139" t="s">
        <v>2474</v>
      </c>
      <c r="K295" s="138">
        <v>5446.87</v>
      </c>
      <c r="L295" s="147">
        <v>2723.4349999999999</v>
      </c>
      <c r="M295" s="147">
        <v>1145.17</v>
      </c>
      <c r="N295" s="148">
        <v>1578.2649999999999</v>
      </c>
      <c r="O295" s="136" t="s">
        <v>1801</v>
      </c>
    </row>
    <row r="296" spans="1:15" x14ac:dyDescent="0.3">
      <c r="A296" s="139" t="s">
        <v>2469</v>
      </c>
      <c r="B296" s="139" t="s">
        <v>2470</v>
      </c>
      <c r="C296" s="139" t="s">
        <v>2583</v>
      </c>
      <c r="D296" s="139" t="s">
        <v>2399</v>
      </c>
      <c r="E296" s="141">
        <v>41551096</v>
      </c>
      <c r="F296" s="146" t="s">
        <v>2591</v>
      </c>
      <c r="G296" s="140">
        <v>9</v>
      </c>
      <c r="H296" s="146" t="s">
        <v>1801</v>
      </c>
      <c r="I296" s="146" t="s">
        <v>2473</v>
      </c>
      <c r="J296" s="139" t="s">
        <v>2474</v>
      </c>
      <c r="K296" s="138">
        <v>5268.16</v>
      </c>
      <c r="L296" s="147">
        <v>2634.08</v>
      </c>
      <c r="M296" s="147">
        <v>1107.5999999999999</v>
      </c>
      <c r="N296" s="148">
        <v>1526.48</v>
      </c>
      <c r="O296" s="136" t="s">
        <v>1801</v>
      </c>
    </row>
    <row r="297" spans="1:15" x14ac:dyDescent="0.3">
      <c r="A297" s="139" t="s">
        <v>2469</v>
      </c>
      <c r="B297" s="139" t="s">
        <v>2470</v>
      </c>
      <c r="C297" s="139" t="s">
        <v>2583</v>
      </c>
      <c r="D297" s="139" t="s">
        <v>2399</v>
      </c>
      <c r="E297" s="141">
        <v>41551097</v>
      </c>
      <c r="F297" s="146" t="s">
        <v>2591</v>
      </c>
      <c r="G297" s="140">
        <v>9</v>
      </c>
      <c r="H297" s="146" t="s">
        <v>1801</v>
      </c>
      <c r="I297" s="146" t="s">
        <v>2473</v>
      </c>
      <c r="J297" s="139" t="s">
        <v>2474</v>
      </c>
      <c r="K297" s="138">
        <v>5031.07</v>
      </c>
      <c r="L297" s="147">
        <v>2515.5349999999999</v>
      </c>
      <c r="M297" s="147">
        <v>1057.75</v>
      </c>
      <c r="N297" s="148">
        <v>1457.7849999999999</v>
      </c>
      <c r="O297" s="136" t="s">
        <v>1801</v>
      </c>
    </row>
    <row r="298" spans="1:15" x14ac:dyDescent="0.3">
      <c r="A298" s="139" t="s">
        <v>2469</v>
      </c>
      <c r="B298" s="139" t="s">
        <v>2470</v>
      </c>
      <c r="C298" s="139" t="s">
        <v>2583</v>
      </c>
      <c r="D298" s="139" t="s">
        <v>2399</v>
      </c>
      <c r="E298" s="141">
        <v>41555229</v>
      </c>
      <c r="F298" s="146" t="s">
        <v>2588</v>
      </c>
      <c r="G298" s="140">
        <v>10</v>
      </c>
      <c r="H298" s="146" t="s">
        <v>1804</v>
      </c>
      <c r="I298" s="146" t="s">
        <v>2485</v>
      </c>
      <c r="J298" s="139" t="s">
        <v>2474</v>
      </c>
      <c r="K298" s="138">
        <v>2834.21</v>
      </c>
      <c r="L298" s="147">
        <v>1417.105</v>
      </c>
      <c r="M298" s="147">
        <v>595.88</v>
      </c>
      <c r="N298" s="148">
        <v>821.22500000000002</v>
      </c>
      <c r="O298" s="136" t="s">
        <v>1804</v>
      </c>
    </row>
    <row r="299" spans="1:15" x14ac:dyDescent="0.3">
      <c r="A299" s="139" t="s">
        <v>2469</v>
      </c>
      <c r="B299" s="139" t="s">
        <v>2470</v>
      </c>
      <c r="C299" s="139" t="s">
        <v>2583</v>
      </c>
      <c r="D299" s="139" t="s">
        <v>2399</v>
      </c>
      <c r="E299" s="141">
        <v>41556740</v>
      </c>
      <c r="F299" s="146" t="s">
        <v>2595</v>
      </c>
      <c r="G299" s="140" t="s">
        <v>2496</v>
      </c>
      <c r="H299" s="146" t="s">
        <v>1808</v>
      </c>
      <c r="I299" s="146" t="s">
        <v>2485</v>
      </c>
      <c r="J299" s="139" t="s">
        <v>2474</v>
      </c>
      <c r="K299" s="138">
        <v>19394.810000000001</v>
      </c>
      <c r="L299" s="147">
        <v>9697.4050000000007</v>
      </c>
      <c r="M299" s="147">
        <v>4077.64</v>
      </c>
      <c r="N299" s="148">
        <v>5619.7650000000012</v>
      </c>
      <c r="O299" s="136" t="s">
        <v>1808</v>
      </c>
    </row>
    <row r="300" spans="1:15" x14ac:dyDescent="0.3">
      <c r="A300" s="139" t="s">
        <v>2469</v>
      </c>
      <c r="B300" s="139" t="s">
        <v>2470</v>
      </c>
      <c r="C300" s="139" t="s">
        <v>2583</v>
      </c>
      <c r="D300" s="139" t="s">
        <v>2399</v>
      </c>
      <c r="E300" s="141">
        <v>41560537</v>
      </c>
      <c r="F300" s="146" t="s">
        <v>2599</v>
      </c>
      <c r="G300" s="140" t="s">
        <v>2496</v>
      </c>
      <c r="H300" s="146" t="s">
        <v>1808</v>
      </c>
      <c r="I300" s="146" t="s">
        <v>2485</v>
      </c>
      <c r="J300" s="139" t="s">
        <v>2474</v>
      </c>
      <c r="K300" s="138">
        <v>15340.13</v>
      </c>
      <c r="L300" s="147">
        <v>7670.0649999999996</v>
      </c>
      <c r="M300" s="147">
        <v>3225.17</v>
      </c>
      <c r="N300" s="148">
        <v>4444.8949999999995</v>
      </c>
      <c r="O300" s="136" t="s">
        <v>1808</v>
      </c>
    </row>
    <row r="301" spans="1:15" x14ac:dyDescent="0.3">
      <c r="A301" s="139" t="s">
        <v>2469</v>
      </c>
      <c r="B301" s="139" t="s">
        <v>2470</v>
      </c>
      <c r="C301" s="139" t="s">
        <v>2583</v>
      </c>
      <c r="D301" s="139" t="s">
        <v>2399</v>
      </c>
      <c r="E301" s="141">
        <v>41568392</v>
      </c>
      <c r="F301" s="146" t="s">
        <v>2591</v>
      </c>
      <c r="G301" s="140">
        <v>9</v>
      </c>
      <c r="H301" s="146" t="s">
        <v>1801</v>
      </c>
      <c r="I301" s="146" t="s">
        <v>2478</v>
      </c>
      <c r="J301" s="139" t="s">
        <v>2474</v>
      </c>
      <c r="K301" s="138">
        <v>5737.92</v>
      </c>
      <c r="L301" s="147">
        <v>2868.96</v>
      </c>
      <c r="M301" s="147">
        <v>1206.3599999999999</v>
      </c>
      <c r="N301" s="148">
        <v>1662.6000000000001</v>
      </c>
      <c r="O301" s="136" t="s">
        <v>1801</v>
      </c>
    </row>
    <row r="302" spans="1:15" x14ac:dyDescent="0.3">
      <c r="A302" s="139" t="s">
        <v>2469</v>
      </c>
      <c r="B302" s="139" t="s">
        <v>2470</v>
      </c>
      <c r="C302" s="139" t="s">
        <v>2583</v>
      </c>
      <c r="D302" s="139" t="s">
        <v>2399</v>
      </c>
      <c r="E302" s="141">
        <v>41569087</v>
      </c>
      <c r="F302" s="146" t="s">
        <v>2591</v>
      </c>
      <c r="G302" s="140">
        <v>9</v>
      </c>
      <c r="H302" s="146" t="s">
        <v>1801</v>
      </c>
      <c r="I302" s="146" t="s">
        <v>2478</v>
      </c>
      <c r="J302" s="139" t="s">
        <v>2474</v>
      </c>
      <c r="K302" s="138">
        <v>5740.32</v>
      </c>
      <c r="L302" s="147">
        <v>2870.16</v>
      </c>
      <c r="M302" s="147">
        <v>1206.8699999999999</v>
      </c>
      <c r="N302" s="148">
        <v>1663.29</v>
      </c>
      <c r="O302" s="136" t="s">
        <v>1801</v>
      </c>
    </row>
    <row r="303" spans="1:15" x14ac:dyDescent="0.3">
      <c r="A303" s="139" t="s">
        <v>2469</v>
      </c>
      <c r="B303" s="139" t="s">
        <v>2470</v>
      </c>
      <c r="C303" s="139" t="s">
        <v>2583</v>
      </c>
      <c r="D303" s="139" t="s">
        <v>2399</v>
      </c>
      <c r="E303" s="141">
        <v>41574107</v>
      </c>
      <c r="F303" s="146" t="s">
        <v>2587</v>
      </c>
      <c r="G303" s="140">
        <v>10</v>
      </c>
      <c r="H303" s="146" t="s">
        <v>1804</v>
      </c>
      <c r="I303" s="146" t="s">
        <v>2485</v>
      </c>
      <c r="J303" s="139" t="s">
        <v>2474</v>
      </c>
      <c r="K303" s="138">
        <v>37649.769999999997</v>
      </c>
      <c r="L303" s="147">
        <v>18824.884999999998</v>
      </c>
      <c r="M303" s="147">
        <v>7915.64</v>
      </c>
      <c r="N303" s="148">
        <v>10909.244999999999</v>
      </c>
      <c r="O303" s="136" t="s">
        <v>1804</v>
      </c>
    </row>
    <row r="304" spans="1:15" x14ac:dyDescent="0.3">
      <c r="A304" s="139" t="s">
        <v>2469</v>
      </c>
      <c r="B304" s="139" t="s">
        <v>2470</v>
      </c>
      <c r="C304" s="139" t="s">
        <v>2583</v>
      </c>
      <c r="D304" s="139" t="s">
        <v>2399</v>
      </c>
      <c r="E304" s="141">
        <v>41576745</v>
      </c>
      <c r="F304" s="146" t="s">
        <v>2588</v>
      </c>
      <c r="G304" s="140">
        <v>10</v>
      </c>
      <c r="H304" s="146" t="s">
        <v>1804</v>
      </c>
      <c r="I304" s="146" t="s">
        <v>2485</v>
      </c>
      <c r="J304" s="139" t="s">
        <v>2474</v>
      </c>
      <c r="K304" s="138">
        <v>2524.9</v>
      </c>
      <c r="L304" s="147">
        <v>1262.45</v>
      </c>
      <c r="M304" s="147">
        <v>530.85</v>
      </c>
      <c r="N304" s="148">
        <v>731.6</v>
      </c>
      <c r="O304" s="136" t="s">
        <v>1804</v>
      </c>
    </row>
    <row r="305" spans="1:15" x14ac:dyDescent="0.3">
      <c r="A305" s="139" t="s">
        <v>2469</v>
      </c>
      <c r="B305" s="139" t="s">
        <v>2470</v>
      </c>
      <c r="C305" s="139" t="s">
        <v>2583</v>
      </c>
      <c r="D305" s="139" t="s">
        <v>2399</v>
      </c>
      <c r="E305" s="141">
        <v>41579858</v>
      </c>
      <c r="F305" s="146" t="s">
        <v>2588</v>
      </c>
      <c r="G305" s="140">
        <v>10</v>
      </c>
      <c r="H305" s="146" t="s">
        <v>1804</v>
      </c>
      <c r="I305" s="146" t="s">
        <v>2485</v>
      </c>
      <c r="J305" s="139" t="s">
        <v>2474</v>
      </c>
      <c r="K305" s="138">
        <v>2780.19</v>
      </c>
      <c r="L305" s="147">
        <v>1390.095</v>
      </c>
      <c r="M305" s="147">
        <v>584.52</v>
      </c>
      <c r="N305" s="148">
        <v>805.57500000000005</v>
      </c>
      <c r="O305" s="136" t="s">
        <v>1804</v>
      </c>
    </row>
    <row r="306" spans="1:15" x14ac:dyDescent="0.3">
      <c r="A306" s="139" t="s">
        <v>2469</v>
      </c>
      <c r="B306" s="139" t="s">
        <v>2470</v>
      </c>
      <c r="C306" s="139" t="s">
        <v>2583</v>
      </c>
      <c r="D306" s="139" t="s">
        <v>2399</v>
      </c>
      <c r="E306" s="141">
        <v>41581013</v>
      </c>
      <c r="F306" s="146" t="s">
        <v>2600</v>
      </c>
      <c r="G306" s="140" t="s">
        <v>2496</v>
      </c>
      <c r="H306" s="146" t="s">
        <v>1808</v>
      </c>
      <c r="I306" s="146" t="s">
        <v>2485</v>
      </c>
      <c r="J306" s="139" t="s">
        <v>2474</v>
      </c>
      <c r="K306" s="138">
        <v>3100.86</v>
      </c>
      <c r="L306" s="147">
        <v>1550.43</v>
      </c>
      <c r="M306" s="147">
        <v>651.94000000000005</v>
      </c>
      <c r="N306" s="148">
        <v>898.49</v>
      </c>
      <c r="O306" s="136" t="s">
        <v>1808</v>
      </c>
    </row>
    <row r="307" spans="1:15" x14ac:dyDescent="0.3">
      <c r="A307" s="139" t="s">
        <v>2469</v>
      </c>
      <c r="B307" s="139" t="s">
        <v>2470</v>
      </c>
      <c r="C307" s="139" t="s">
        <v>2583</v>
      </c>
      <c r="D307" s="139" t="s">
        <v>2399</v>
      </c>
      <c r="E307" s="141">
        <v>41584403</v>
      </c>
      <c r="F307" s="146" t="s">
        <v>2587</v>
      </c>
      <c r="G307" s="140">
        <v>10</v>
      </c>
      <c r="H307" s="146" t="s">
        <v>1804</v>
      </c>
      <c r="I307" s="146" t="s">
        <v>2485</v>
      </c>
      <c r="J307" s="139" t="s">
        <v>2474</v>
      </c>
      <c r="K307" s="138">
        <v>13813.75</v>
      </c>
      <c r="L307" s="147">
        <v>6906.875</v>
      </c>
      <c r="M307" s="147">
        <v>2904.26</v>
      </c>
      <c r="N307" s="148">
        <v>4002.6149999999998</v>
      </c>
      <c r="O307" s="136" t="s">
        <v>1804</v>
      </c>
    </row>
    <row r="308" spans="1:15" x14ac:dyDescent="0.3">
      <c r="A308" s="139" t="s">
        <v>2469</v>
      </c>
      <c r="B308" s="139" t="s">
        <v>2470</v>
      </c>
      <c r="C308" s="139" t="s">
        <v>2583</v>
      </c>
      <c r="D308" s="139" t="s">
        <v>2399</v>
      </c>
      <c r="E308" s="141">
        <v>41585251</v>
      </c>
      <c r="F308" s="146" t="s">
        <v>2587</v>
      </c>
      <c r="G308" s="140">
        <v>10</v>
      </c>
      <c r="H308" s="146" t="s">
        <v>1804</v>
      </c>
      <c r="I308" s="146" t="s">
        <v>2485</v>
      </c>
      <c r="J308" s="139" t="s">
        <v>2474</v>
      </c>
      <c r="K308" s="138">
        <v>32814.32</v>
      </c>
      <c r="L308" s="147">
        <v>16407.16</v>
      </c>
      <c r="M308" s="147">
        <v>6899.01</v>
      </c>
      <c r="N308" s="148">
        <v>9508.15</v>
      </c>
      <c r="O308" s="136" t="s">
        <v>1804</v>
      </c>
    </row>
    <row r="309" spans="1:15" x14ac:dyDescent="0.3">
      <c r="A309" s="139" t="s">
        <v>2469</v>
      </c>
      <c r="B309" s="139" t="s">
        <v>2470</v>
      </c>
      <c r="C309" s="139" t="s">
        <v>2583</v>
      </c>
      <c r="D309" s="139" t="s">
        <v>2399</v>
      </c>
      <c r="E309" s="141">
        <v>41599829</v>
      </c>
      <c r="F309" s="146" t="s">
        <v>2595</v>
      </c>
      <c r="G309" s="140" t="s">
        <v>2496</v>
      </c>
      <c r="H309" s="146" t="s">
        <v>1808</v>
      </c>
      <c r="I309" s="146" t="s">
        <v>2478</v>
      </c>
      <c r="J309" s="139" t="s">
        <v>2474</v>
      </c>
      <c r="K309" s="138">
        <v>119480.64</v>
      </c>
      <c r="L309" s="147">
        <v>59740.32</v>
      </c>
      <c r="M309" s="147">
        <v>25120.09</v>
      </c>
      <c r="N309" s="148">
        <v>34620.229999999996</v>
      </c>
      <c r="O309" s="136" t="s">
        <v>1808</v>
      </c>
    </row>
    <row r="310" spans="1:15" x14ac:dyDescent="0.3">
      <c r="A310" s="139" t="s">
        <v>2469</v>
      </c>
      <c r="B310" s="139" t="s">
        <v>2470</v>
      </c>
      <c r="C310" s="139" t="s">
        <v>2583</v>
      </c>
      <c r="D310" s="139" t="s">
        <v>2399</v>
      </c>
      <c r="E310" s="141">
        <v>41599902</v>
      </c>
      <c r="F310" s="146" t="s">
        <v>2595</v>
      </c>
      <c r="G310" s="140" t="s">
        <v>2496</v>
      </c>
      <c r="H310" s="146" t="s">
        <v>1808</v>
      </c>
      <c r="I310" s="146" t="s">
        <v>2485</v>
      </c>
      <c r="J310" s="139" t="s">
        <v>2474</v>
      </c>
      <c r="K310" s="138">
        <v>35646.67</v>
      </c>
      <c r="L310" s="147">
        <v>17823.334999999999</v>
      </c>
      <c r="M310" s="147">
        <v>7494.5</v>
      </c>
      <c r="N310" s="148">
        <v>10328.834999999999</v>
      </c>
      <c r="O310" s="136" t="s">
        <v>1808</v>
      </c>
    </row>
    <row r="311" spans="1:15" x14ac:dyDescent="0.3">
      <c r="A311" s="139" t="s">
        <v>2469</v>
      </c>
      <c r="B311" s="139" t="s">
        <v>2470</v>
      </c>
      <c r="C311" s="139" t="s">
        <v>2583</v>
      </c>
      <c r="D311" s="139" t="s">
        <v>2399</v>
      </c>
      <c r="E311" s="141">
        <v>41603382</v>
      </c>
      <c r="F311" s="146" t="s">
        <v>2595</v>
      </c>
      <c r="G311" s="140" t="s">
        <v>2496</v>
      </c>
      <c r="H311" s="146" t="s">
        <v>1808</v>
      </c>
      <c r="I311" s="146" t="s">
        <v>2485</v>
      </c>
      <c r="J311" s="139" t="s">
        <v>2474</v>
      </c>
      <c r="K311" s="138">
        <v>18362.099999999999</v>
      </c>
      <c r="L311" s="147">
        <v>9181.0499999999993</v>
      </c>
      <c r="M311" s="147">
        <v>3860.52</v>
      </c>
      <c r="N311" s="148">
        <v>5320.5299999999988</v>
      </c>
      <c r="O311" s="136" t="s">
        <v>1808</v>
      </c>
    </row>
    <row r="312" spans="1:15" x14ac:dyDescent="0.3">
      <c r="A312" s="139" t="s">
        <v>2469</v>
      </c>
      <c r="B312" s="139" t="s">
        <v>2470</v>
      </c>
      <c r="C312" s="139" t="s">
        <v>2583</v>
      </c>
      <c r="D312" s="139" t="s">
        <v>2399</v>
      </c>
      <c r="E312" s="141">
        <v>41606471</v>
      </c>
      <c r="F312" s="146" t="s">
        <v>2601</v>
      </c>
      <c r="G312" s="140" t="s">
        <v>2496</v>
      </c>
      <c r="H312" s="146" t="s">
        <v>1808</v>
      </c>
      <c r="I312" s="146" t="s">
        <v>2485</v>
      </c>
      <c r="J312" s="139" t="s">
        <v>2474</v>
      </c>
      <c r="K312" s="138">
        <v>2111.4499999999998</v>
      </c>
      <c r="L312" s="147">
        <v>1055.7249999999999</v>
      </c>
      <c r="M312" s="147">
        <v>443.92</v>
      </c>
      <c r="N312" s="148">
        <v>611.80499999999984</v>
      </c>
      <c r="O312" s="136" t="s">
        <v>1808</v>
      </c>
    </row>
    <row r="313" spans="1:15" x14ac:dyDescent="0.3">
      <c r="A313" s="139" t="s">
        <v>2469</v>
      </c>
      <c r="B313" s="139" t="s">
        <v>2470</v>
      </c>
      <c r="C313" s="139" t="s">
        <v>2583</v>
      </c>
      <c r="D313" s="139" t="s">
        <v>2399</v>
      </c>
      <c r="E313" s="141">
        <v>41610928</v>
      </c>
      <c r="F313" s="146" t="s">
        <v>2601</v>
      </c>
      <c r="G313" s="140" t="s">
        <v>2496</v>
      </c>
      <c r="H313" s="146" t="s">
        <v>1808</v>
      </c>
      <c r="I313" s="146" t="s">
        <v>2485</v>
      </c>
      <c r="J313" s="139" t="s">
        <v>2474</v>
      </c>
      <c r="K313" s="138">
        <v>3244.42</v>
      </c>
      <c r="L313" s="147">
        <v>1622.21</v>
      </c>
      <c r="M313" s="147">
        <v>682.12</v>
      </c>
      <c r="N313" s="148">
        <v>940.09</v>
      </c>
      <c r="O313" s="136" t="s">
        <v>1808</v>
      </c>
    </row>
    <row r="314" spans="1:15" x14ac:dyDescent="0.3">
      <c r="A314" s="139" t="s">
        <v>2469</v>
      </c>
      <c r="B314" s="139" t="s">
        <v>2470</v>
      </c>
      <c r="C314" s="139" t="s">
        <v>2583</v>
      </c>
      <c r="D314" s="139" t="s">
        <v>2399</v>
      </c>
      <c r="E314" s="141">
        <v>41613297</v>
      </c>
      <c r="F314" s="146" t="s">
        <v>2600</v>
      </c>
      <c r="G314" s="140" t="s">
        <v>2496</v>
      </c>
      <c r="H314" s="146" t="s">
        <v>1808</v>
      </c>
      <c r="I314" s="146" t="s">
        <v>2478</v>
      </c>
      <c r="J314" s="139" t="s">
        <v>2474</v>
      </c>
      <c r="K314" s="138">
        <v>55.16</v>
      </c>
      <c r="L314" s="147">
        <v>27.58</v>
      </c>
      <c r="M314" s="147">
        <v>11.6</v>
      </c>
      <c r="N314" s="148">
        <v>15.979999999999999</v>
      </c>
      <c r="O314" s="136" t="s">
        <v>1808</v>
      </c>
    </row>
    <row r="315" spans="1:15" x14ac:dyDescent="0.3">
      <c r="A315" s="139" t="s">
        <v>2469</v>
      </c>
      <c r="B315" s="139" t="s">
        <v>2470</v>
      </c>
      <c r="C315" s="139" t="s">
        <v>2583</v>
      </c>
      <c r="D315" s="139" t="s">
        <v>2399</v>
      </c>
      <c r="E315" s="141">
        <v>41617142</v>
      </c>
      <c r="F315" s="146" t="s">
        <v>2588</v>
      </c>
      <c r="G315" s="140">
        <v>10</v>
      </c>
      <c r="H315" s="146" t="s">
        <v>1804</v>
      </c>
      <c r="I315" s="146" t="s">
        <v>2485</v>
      </c>
      <c r="J315" s="139" t="s">
        <v>2474</v>
      </c>
      <c r="K315" s="138">
        <v>1218.1400000000001</v>
      </c>
      <c r="L315" s="147">
        <v>609.07000000000005</v>
      </c>
      <c r="M315" s="147">
        <v>256.11</v>
      </c>
      <c r="N315" s="148">
        <v>352.96000000000004</v>
      </c>
      <c r="O315" s="136" t="s">
        <v>1804</v>
      </c>
    </row>
    <row r="316" spans="1:15" x14ac:dyDescent="0.3">
      <c r="A316" s="139" t="s">
        <v>2469</v>
      </c>
      <c r="B316" s="139" t="s">
        <v>2470</v>
      </c>
      <c r="C316" s="139" t="s">
        <v>2583</v>
      </c>
      <c r="D316" s="139" t="s">
        <v>2399</v>
      </c>
      <c r="E316" s="141">
        <v>41617144</v>
      </c>
      <c r="F316" s="146" t="s">
        <v>2588</v>
      </c>
      <c r="G316" s="140">
        <v>1</v>
      </c>
      <c r="H316" s="146" t="s">
        <v>1800</v>
      </c>
      <c r="I316" s="146" t="s">
        <v>2485</v>
      </c>
      <c r="J316" s="139" t="s">
        <v>2474</v>
      </c>
      <c r="K316" s="138">
        <v>1218.1400000000001</v>
      </c>
      <c r="L316" s="147">
        <v>609.07000000000005</v>
      </c>
      <c r="M316" s="147">
        <v>256.11</v>
      </c>
      <c r="N316" s="148">
        <v>352.96000000000004</v>
      </c>
      <c r="O316" s="136" t="s">
        <v>1800</v>
      </c>
    </row>
    <row r="317" spans="1:15" x14ac:dyDescent="0.3">
      <c r="A317" s="139" t="s">
        <v>2469</v>
      </c>
      <c r="B317" s="139" t="s">
        <v>2470</v>
      </c>
      <c r="C317" s="139" t="s">
        <v>2583</v>
      </c>
      <c r="D317" s="139" t="s">
        <v>2399</v>
      </c>
      <c r="E317" s="141">
        <v>41618884</v>
      </c>
      <c r="F317" s="146" t="s">
        <v>2594</v>
      </c>
      <c r="G317" s="140">
        <v>1</v>
      </c>
      <c r="H317" s="146" t="s">
        <v>1800</v>
      </c>
      <c r="I317" s="146" t="s">
        <v>2485</v>
      </c>
      <c r="J317" s="139" t="s">
        <v>2474</v>
      </c>
      <c r="K317" s="138">
        <v>16354.57</v>
      </c>
      <c r="L317" s="147">
        <v>8177.2849999999999</v>
      </c>
      <c r="M317" s="147">
        <v>3438.45</v>
      </c>
      <c r="N317" s="148">
        <v>4738.835</v>
      </c>
      <c r="O317" s="136" t="s">
        <v>1800</v>
      </c>
    </row>
    <row r="318" spans="1:15" x14ac:dyDescent="0.3">
      <c r="A318" s="139" t="s">
        <v>2469</v>
      </c>
      <c r="B318" s="139" t="s">
        <v>2470</v>
      </c>
      <c r="C318" s="139" t="s">
        <v>2583</v>
      </c>
      <c r="D318" s="139" t="s">
        <v>2399</v>
      </c>
      <c r="E318" s="140" t="s">
        <v>1893</v>
      </c>
      <c r="F318" s="146" t="s">
        <v>2602</v>
      </c>
      <c r="G318" s="140">
        <v>11</v>
      </c>
      <c r="H318" s="146" t="s">
        <v>1812</v>
      </c>
      <c r="I318" s="146" t="s">
        <v>2478</v>
      </c>
      <c r="J318" s="139" t="s">
        <v>2474</v>
      </c>
      <c r="K318" s="138">
        <v>1231576.5</v>
      </c>
      <c r="L318" s="147">
        <v>615788.25</v>
      </c>
      <c r="M318" s="147">
        <v>258931.56</v>
      </c>
      <c r="N318" s="148">
        <v>356856.69</v>
      </c>
      <c r="O318" s="136" t="s">
        <v>1812</v>
      </c>
    </row>
    <row r="319" spans="1:15" x14ac:dyDescent="0.3">
      <c r="A319" s="139" t="s">
        <v>2469</v>
      </c>
      <c r="B319" s="139" t="s">
        <v>2470</v>
      </c>
      <c r="C319" s="139" t="s">
        <v>2583</v>
      </c>
      <c r="D319" s="139" t="s">
        <v>2399</v>
      </c>
      <c r="E319" s="140" t="s">
        <v>1894</v>
      </c>
      <c r="F319" s="146" t="s">
        <v>2602</v>
      </c>
      <c r="G319" s="140">
        <v>11</v>
      </c>
      <c r="H319" s="146" t="s">
        <v>1812</v>
      </c>
      <c r="I319" s="146" t="s">
        <v>2473</v>
      </c>
      <c r="J319" s="139" t="s">
        <v>2474</v>
      </c>
      <c r="K319" s="138">
        <v>969458.81</v>
      </c>
      <c r="L319" s="147">
        <v>484729.40500000003</v>
      </c>
      <c r="M319" s="147">
        <v>203822.89</v>
      </c>
      <c r="N319" s="148">
        <v>280906.51500000001</v>
      </c>
      <c r="O319" s="136" t="s">
        <v>1812</v>
      </c>
    </row>
    <row r="320" spans="1:15" x14ac:dyDescent="0.3">
      <c r="A320" s="139" t="s">
        <v>2469</v>
      </c>
      <c r="B320" s="139" t="s">
        <v>2470</v>
      </c>
      <c r="C320" s="139" t="s">
        <v>2583</v>
      </c>
      <c r="D320" s="139" t="s">
        <v>2399</v>
      </c>
      <c r="E320" s="140" t="s">
        <v>1904</v>
      </c>
      <c r="F320" s="146" t="s">
        <v>2603</v>
      </c>
      <c r="G320" s="140" t="s">
        <v>2496</v>
      </c>
      <c r="H320" s="146" t="s">
        <v>1808</v>
      </c>
      <c r="I320" s="146" t="s">
        <v>2485</v>
      </c>
      <c r="J320" s="139" t="s">
        <v>2474</v>
      </c>
      <c r="K320" s="138">
        <v>-1102920.74</v>
      </c>
      <c r="L320" s="147">
        <v>-551460.37</v>
      </c>
      <c r="M320" s="147">
        <v>-231882.46</v>
      </c>
      <c r="N320" s="148">
        <v>-319577.91000000003</v>
      </c>
      <c r="O320" s="136" t="s">
        <v>1808</v>
      </c>
    </row>
    <row r="321" spans="1:15" x14ac:dyDescent="0.3">
      <c r="A321" s="139" t="s">
        <v>2469</v>
      </c>
      <c r="B321" s="139" t="s">
        <v>2470</v>
      </c>
      <c r="C321" s="139" t="s">
        <v>2604</v>
      </c>
      <c r="D321" s="139" t="s">
        <v>2399</v>
      </c>
      <c r="E321" s="141">
        <v>41547312</v>
      </c>
      <c r="F321" s="146" t="s">
        <v>2605</v>
      </c>
      <c r="G321" s="140">
        <v>9</v>
      </c>
      <c r="H321" s="146" t="s">
        <v>1801</v>
      </c>
      <c r="I321" s="146" t="s">
        <v>2478</v>
      </c>
      <c r="J321" s="139" t="s">
        <v>2474</v>
      </c>
      <c r="K321" s="138">
        <v>183438.84</v>
      </c>
      <c r="L321" s="147">
        <v>91719.42</v>
      </c>
      <c r="M321" s="147">
        <v>36084.839999999997</v>
      </c>
      <c r="N321" s="148">
        <v>55634.58</v>
      </c>
      <c r="O321" s="136" t="s">
        <v>1801</v>
      </c>
    </row>
    <row r="322" spans="1:15" x14ac:dyDescent="0.3">
      <c r="A322" s="139" t="s">
        <v>2469</v>
      </c>
      <c r="B322" s="139" t="s">
        <v>2470</v>
      </c>
      <c r="C322" s="139" t="s">
        <v>2604</v>
      </c>
      <c r="D322" s="139" t="s">
        <v>2399</v>
      </c>
      <c r="E322" s="141">
        <v>41549330</v>
      </c>
      <c r="F322" s="146" t="s">
        <v>2606</v>
      </c>
      <c r="G322" s="140">
        <v>10</v>
      </c>
      <c r="H322" s="146" t="s">
        <v>1804</v>
      </c>
      <c r="I322" s="146" t="s">
        <v>2485</v>
      </c>
      <c r="J322" s="139" t="s">
        <v>2474</v>
      </c>
      <c r="K322" s="138">
        <v>97702.98</v>
      </c>
      <c r="L322" s="147">
        <v>48851.49</v>
      </c>
      <c r="M322" s="147">
        <v>19219.47</v>
      </c>
      <c r="N322" s="148">
        <v>29632.019999999997</v>
      </c>
      <c r="O322" s="136" t="s">
        <v>1804</v>
      </c>
    </row>
    <row r="323" spans="1:15" x14ac:dyDescent="0.3">
      <c r="A323" s="139" t="s">
        <v>2469</v>
      </c>
      <c r="B323" s="139" t="s">
        <v>2470</v>
      </c>
      <c r="C323" s="139" t="s">
        <v>2604</v>
      </c>
      <c r="D323" s="139" t="s">
        <v>2399</v>
      </c>
      <c r="E323" s="141">
        <v>41549419</v>
      </c>
      <c r="F323" s="146" t="s">
        <v>2606</v>
      </c>
      <c r="G323" s="140">
        <v>10</v>
      </c>
      <c r="H323" s="146" t="s">
        <v>1804</v>
      </c>
      <c r="I323" s="146" t="s">
        <v>2485</v>
      </c>
      <c r="J323" s="139" t="s">
        <v>2474</v>
      </c>
      <c r="K323" s="138">
        <v>90450.05</v>
      </c>
      <c r="L323" s="147">
        <v>45225.025000000001</v>
      </c>
      <c r="M323" s="147">
        <v>17792.72</v>
      </c>
      <c r="N323" s="148">
        <v>27432.305</v>
      </c>
      <c r="O323" s="136" t="s">
        <v>1804</v>
      </c>
    </row>
    <row r="324" spans="1:15" x14ac:dyDescent="0.3">
      <c r="A324" s="139" t="s">
        <v>2469</v>
      </c>
      <c r="B324" s="139" t="s">
        <v>2470</v>
      </c>
      <c r="C324" s="139" t="s">
        <v>2604</v>
      </c>
      <c r="D324" s="139" t="s">
        <v>2399</v>
      </c>
      <c r="E324" s="141">
        <v>41563359</v>
      </c>
      <c r="F324" s="146" t="s">
        <v>2593</v>
      </c>
      <c r="G324" s="140" t="s">
        <v>2496</v>
      </c>
      <c r="H324" s="146" t="s">
        <v>1808</v>
      </c>
      <c r="I324" s="146" t="s">
        <v>2485</v>
      </c>
      <c r="J324" s="139" t="s">
        <v>2474</v>
      </c>
      <c r="K324" s="138">
        <v>78834.16</v>
      </c>
      <c r="L324" s="147">
        <v>39417.08</v>
      </c>
      <c r="M324" s="147">
        <v>15507.72</v>
      </c>
      <c r="N324" s="148">
        <v>23909.360000000001</v>
      </c>
      <c r="O324" s="136" t="s">
        <v>1808</v>
      </c>
    </row>
    <row r="325" spans="1:15" x14ac:dyDescent="0.3">
      <c r="A325" s="139" t="s">
        <v>2469</v>
      </c>
      <c r="B325" s="139" t="s">
        <v>2470</v>
      </c>
      <c r="C325" s="139" t="s">
        <v>2604</v>
      </c>
      <c r="D325" s="139" t="s">
        <v>2399</v>
      </c>
      <c r="E325" s="141">
        <v>41577389</v>
      </c>
      <c r="F325" s="146" t="s">
        <v>2607</v>
      </c>
      <c r="G325" s="140">
        <v>2</v>
      </c>
      <c r="H325" s="146" t="s">
        <v>1802</v>
      </c>
      <c r="I325" s="146" t="s">
        <v>2485</v>
      </c>
      <c r="J325" s="139" t="s">
        <v>2474</v>
      </c>
      <c r="K325" s="138">
        <v>33278.300000000003</v>
      </c>
      <c r="L325" s="147">
        <v>16639.150000000001</v>
      </c>
      <c r="M325" s="147">
        <v>6546.28</v>
      </c>
      <c r="N325" s="148">
        <v>10092.870000000003</v>
      </c>
      <c r="O325" s="136" t="s">
        <v>1802</v>
      </c>
    </row>
    <row r="326" spans="1:15" x14ac:dyDescent="0.3">
      <c r="A326" s="139" t="s">
        <v>2469</v>
      </c>
      <c r="B326" s="139" t="s">
        <v>2470</v>
      </c>
      <c r="C326" s="139" t="s">
        <v>2604</v>
      </c>
      <c r="D326" s="139" t="s">
        <v>2399</v>
      </c>
      <c r="E326" s="141">
        <v>41610921</v>
      </c>
      <c r="F326" s="146" t="s">
        <v>2593</v>
      </c>
      <c r="G326" s="140">
        <v>10</v>
      </c>
      <c r="H326" s="146" t="s">
        <v>1804</v>
      </c>
      <c r="I326" s="146" t="s">
        <v>2485</v>
      </c>
      <c r="J326" s="139" t="s">
        <v>2474</v>
      </c>
      <c r="K326" s="138">
        <v>48694.95</v>
      </c>
      <c r="L326" s="147">
        <v>24347.474999999999</v>
      </c>
      <c r="M326" s="147">
        <v>9578.94</v>
      </c>
      <c r="N326" s="148">
        <v>14768.534999999998</v>
      </c>
      <c r="O326" s="136" t="s">
        <v>1804</v>
      </c>
    </row>
    <row r="327" spans="1:15" x14ac:dyDescent="0.3">
      <c r="A327" s="139" t="s">
        <v>2469</v>
      </c>
      <c r="B327" s="139" t="s">
        <v>2470</v>
      </c>
      <c r="C327" s="139" t="s">
        <v>2604</v>
      </c>
      <c r="D327" s="139" t="s">
        <v>2399</v>
      </c>
      <c r="E327" s="141">
        <v>41616927</v>
      </c>
      <c r="F327" s="146" t="s">
        <v>2608</v>
      </c>
      <c r="G327" s="140" t="s">
        <v>2496</v>
      </c>
      <c r="H327" s="146" t="s">
        <v>1808</v>
      </c>
      <c r="I327" s="146" t="s">
        <v>2478</v>
      </c>
      <c r="J327" s="139" t="s">
        <v>2474</v>
      </c>
      <c r="K327" s="138">
        <v>1649996.64</v>
      </c>
      <c r="L327" s="147">
        <v>824998.32</v>
      </c>
      <c r="M327" s="147">
        <v>324576.12</v>
      </c>
      <c r="N327" s="148">
        <v>500422.19999999995</v>
      </c>
      <c r="O327" s="136" t="s">
        <v>1808</v>
      </c>
    </row>
    <row r="328" spans="1:15" x14ac:dyDescent="0.3">
      <c r="A328" s="139" t="s">
        <v>2469</v>
      </c>
      <c r="B328" s="139" t="s">
        <v>2470</v>
      </c>
      <c r="C328" s="139" t="s">
        <v>2604</v>
      </c>
      <c r="D328" s="139" t="s">
        <v>2399</v>
      </c>
      <c r="E328" s="141">
        <v>41617942</v>
      </c>
      <c r="F328" s="146" t="s">
        <v>2609</v>
      </c>
      <c r="G328" s="140" t="s">
        <v>2496</v>
      </c>
      <c r="H328" s="146" t="s">
        <v>1808</v>
      </c>
      <c r="I328" s="146" t="s">
        <v>2478</v>
      </c>
      <c r="J328" s="139" t="s">
        <v>2474</v>
      </c>
      <c r="K328" s="138">
        <v>3693853.58</v>
      </c>
      <c r="L328" s="147">
        <v>1846926.79</v>
      </c>
      <c r="M328" s="147">
        <v>726629.75</v>
      </c>
      <c r="N328" s="148">
        <v>1120297.04</v>
      </c>
      <c r="O328" s="136" t="s">
        <v>1808</v>
      </c>
    </row>
    <row r="329" spans="1:15" x14ac:dyDescent="0.3">
      <c r="A329" s="139" t="s">
        <v>2469</v>
      </c>
      <c r="B329" s="139" t="s">
        <v>2470</v>
      </c>
      <c r="C329" s="139" t="s">
        <v>2604</v>
      </c>
      <c r="D329" s="139" t="s">
        <v>2399</v>
      </c>
      <c r="E329" s="141">
        <v>41626911</v>
      </c>
      <c r="F329" s="146" t="s">
        <v>2610</v>
      </c>
      <c r="G329" s="140">
        <v>9</v>
      </c>
      <c r="H329" s="146" t="s">
        <v>1801</v>
      </c>
      <c r="I329" s="146" t="s">
        <v>2473</v>
      </c>
      <c r="J329" s="139" t="s">
        <v>2474</v>
      </c>
      <c r="K329" s="138">
        <v>93931.55</v>
      </c>
      <c r="L329" s="147">
        <v>46965.775000000001</v>
      </c>
      <c r="M329" s="147">
        <v>18477.580000000002</v>
      </c>
      <c r="N329" s="148">
        <v>28488.195</v>
      </c>
      <c r="O329" s="136" t="s">
        <v>1801</v>
      </c>
    </row>
    <row r="330" spans="1:15" x14ac:dyDescent="0.3">
      <c r="A330" s="139" t="s">
        <v>2469</v>
      </c>
      <c r="B330" s="139" t="s">
        <v>2470</v>
      </c>
      <c r="C330" s="139" t="s">
        <v>2604</v>
      </c>
      <c r="D330" s="139" t="s">
        <v>2399</v>
      </c>
      <c r="E330" s="141">
        <v>41626927</v>
      </c>
      <c r="F330" s="146" t="s">
        <v>2611</v>
      </c>
      <c r="G330" s="140">
        <v>9</v>
      </c>
      <c r="H330" s="146" t="s">
        <v>1801</v>
      </c>
      <c r="I330" s="146" t="s">
        <v>2478</v>
      </c>
      <c r="J330" s="139" t="s">
        <v>2474</v>
      </c>
      <c r="K330" s="138">
        <v>170710.53</v>
      </c>
      <c r="L330" s="147">
        <v>85355.264999999999</v>
      </c>
      <c r="M330" s="147">
        <v>33581.01</v>
      </c>
      <c r="N330" s="148">
        <v>51774.254999999997</v>
      </c>
      <c r="O330" s="136" t="s">
        <v>1801</v>
      </c>
    </row>
    <row r="331" spans="1:15" x14ac:dyDescent="0.3">
      <c r="A331" s="139" t="s">
        <v>2469</v>
      </c>
      <c r="B331" s="139" t="s">
        <v>2470</v>
      </c>
      <c r="C331" s="139" t="s">
        <v>2604</v>
      </c>
      <c r="D331" s="139" t="s">
        <v>2399</v>
      </c>
      <c r="E331" s="141">
        <v>41628553</v>
      </c>
      <c r="F331" s="146" t="s">
        <v>2612</v>
      </c>
      <c r="G331" s="140" t="s">
        <v>2496</v>
      </c>
      <c r="H331" s="146" t="s">
        <v>1808</v>
      </c>
      <c r="I331" s="146" t="s">
        <v>2473</v>
      </c>
      <c r="J331" s="139" t="s">
        <v>2474</v>
      </c>
      <c r="K331" s="138">
        <v>51209.09</v>
      </c>
      <c r="L331" s="147">
        <v>25604.544999999998</v>
      </c>
      <c r="M331" s="147">
        <v>10073.5</v>
      </c>
      <c r="N331" s="148">
        <v>15531.044999999998</v>
      </c>
      <c r="O331" s="136" t="s">
        <v>1808</v>
      </c>
    </row>
    <row r="332" spans="1:15" x14ac:dyDescent="0.3">
      <c r="A332" s="139" t="s">
        <v>2469</v>
      </c>
      <c r="B332" s="139" t="s">
        <v>2470</v>
      </c>
      <c r="C332" s="139" t="s">
        <v>2604</v>
      </c>
      <c r="D332" s="139" t="s">
        <v>2399</v>
      </c>
      <c r="E332" s="141">
        <v>41628576</v>
      </c>
      <c r="F332" s="146" t="s">
        <v>2612</v>
      </c>
      <c r="G332" s="140" t="s">
        <v>2496</v>
      </c>
      <c r="H332" s="146" t="s">
        <v>1808</v>
      </c>
      <c r="I332" s="146" t="s">
        <v>2473</v>
      </c>
      <c r="J332" s="139" t="s">
        <v>2474</v>
      </c>
      <c r="K332" s="138">
        <v>33865.31</v>
      </c>
      <c r="L332" s="147">
        <v>16932.654999999999</v>
      </c>
      <c r="M332" s="147">
        <v>6661.75</v>
      </c>
      <c r="N332" s="148">
        <v>10270.904999999999</v>
      </c>
      <c r="O332" s="136" t="s">
        <v>1808</v>
      </c>
    </row>
    <row r="333" spans="1:15" x14ac:dyDescent="0.3">
      <c r="A333" s="139" t="s">
        <v>2469</v>
      </c>
      <c r="B333" s="139" t="s">
        <v>2470</v>
      </c>
      <c r="C333" s="139" t="s">
        <v>2604</v>
      </c>
      <c r="D333" s="139" t="s">
        <v>2399</v>
      </c>
      <c r="E333" s="141">
        <v>41628583</v>
      </c>
      <c r="F333" s="146" t="s">
        <v>2613</v>
      </c>
      <c r="G333" s="140" t="s">
        <v>2496</v>
      </c>
      <c r="H333" s="146" t="s">
        <v>1808</v>
      </c>
      <c r="I333" s="146" t="s">
        <v>2478</v>
      </c>
      <c r="J333" s="139" t="s">
        <v>2474</v>
      </c>
      <c r="K333" s="138">
        <v>42304.46</v>
      </c>
      <c r="L333" s="147">
        <v>21152.23</v>
      </c>
      <c r="M333" s="147">
        <v>8321.85</v>
      </c>
      <c r="N333" s="148">
        <v>12830.38</v>
      </c>
      <c r="O333" s="136" t="s">
        <v>1808</v>
      </c>
    </row>
    <row r="334" spans="1:15" x14ac:dyDescent="0.3">
      <c r="A334" s="139" t="s">
        <v>2469</v>
      </c>
      <c r="B334" s="139" t="s">
        <v>2470</v>
      </c>
      <c r="C334" s="139" t="s">
        <v>2604</v>
      </c>
      <c r="D334" s="139" t="s">
        <v>2399</v>
      </c>
      <c r="E334" s="141">
        <v>41628593</v>
      </c>
      <c r="F334" s="146" t="s">
        <v>2613</v>
      </c>
      <c r="G334" s="140" t="s">
        <v>2496</v>
      </c>
      <c r="H334" s="146" t="s">
        <v>1808</v>
      </c>
      <c r="I334" s="146" t="s">
        <v>2478</v>
      </c>
      <c r="J334" s="139" t="s">
        <v>2474</v>
      </c>
      <c r="K334" s="138">
        <v>41785.68</v>
      </c>
      <c r="L334" s="147">
        <v>20892.84</v>
      </c>
      <c r="M334" s="147">
        <v>8219.7900000000009</v>
      </c>
      <c r="N334" s="148">
        <v>12673.05</v>
      </c>
      <c r="O334" s="136" t="s">
        <v>1808</v>
      </c>
    </row>
    <row r="335" spans="1:15" x14ac:dyDescent="0.3">
      <c r="A335" s="139" t="s">
        <v>2469</v>
      </c>
      <c r="B335" s="139" t="s">
        <v>2470</v>
      </c>
      <c r="C335" s="139" t="s">
        <v>2604</v>
      </c>
      <c r="D335" s="139" t="s">
        <v>2399</v>
      </c>
      <c r="E335" s="141">
        <v>41629460</v>
      </c>
      <c r="F335" s="146" t="s">
        <v>2612</v>
      </c>
      <c r="G335" s="140" t="s">
        <v>2496</v>
      </c>
      <c r="H335" s="146" t="s">
        <v>1808</v>
      </c>
      <c r="I335" s="146" t="s">
        <v>2473</v>
      </c>
      <c r="J335" s="139" t="s">
        <v>2474</v>
      </c>
      <c r="K335" s="138">
        <v>32092.2</v>
      </c>
      <c r="L335" s="147">
        <v>16046.1</v>
      </c>
      <c r="M335" s="147">
        <v>6312.96</v>
      </c>
      <c r="N335" s="148">
        <v>9733.14</v>
      </c>
      <c r="O335" s="136" t="s">
        <v>1808</v>
      </c>
    </row>
    <row r="336" spans="1:15" x14ac:dyDescent="0.3">
      <c r="A336" s="139" t="s">
        <v>2469</v>
      </c>
      <c r="B336" s="139" t="s">
        <v>2470</v>
      </c>
      <c r="C336" s="139" t="s">
        <v>2604</v>
      </c>
      <c r="D336" s="139" t="s">
        <v>2399</v>
      </c>
      <c r="E336" s="141">
        <v>41634116</v>
      </c>
      <c r="F336" s="146" t="s">
        <v>2614</v>
      </c>
      <c r="G336" s="140">
        <v>10</v>
      </c>
      <c r="H336" s="146" t="s">
        <v>1804</v>
      </c>
      <c r="I336" s="146" t="s">
        <v>2485</v>
      </c>
      <c r="J336" s="139" t="s">
        <v>2474</v>
      </c>
      <c r="K336" s="138">
        <v>2113.3000000000002</v>
      </c>
      <c r="L336" s="147">
        <v>1056.6500000000001</v>
      </c>
      <c r="M336" s="147">
        <v>415.71</v>
      </c>
      <c r="N336" s="148">
        <v>640.94000000000005</v>
      </c>
      <c r="O336" s="136" t="s">
        <v>1804</v>
      </c>
    </row>
    <row r="337" spans="1:15" x14ac:dyDescent="0.3">
      <c r="A337" s="139" t="s">
        <v>2469</v>
      </c>
      <c r="B337" s="139" t="s">
        <v>2470</v>
      </c>
      <c r="C337" s="139" t="s">
        <v>2604</v>
      </c>
      <c r="D337" s="139" t="s">
        <v>2399</v>
      </c>
      <c r="E337" s="141">
        <v>41635498</v>
      </c>
      <c r="F337" s="146" t="s">
        <v>2615</v>
      </c>
      <c r="G337" s="140">
        <v>9</v>
      </c>
      <c r="H337" s="146" t="s">
        <v>1801</v>
      </c>
      <c r="I337" s="146" t="s">
        <v>2473</v>
      </c>
      <c r="J337" s="139" t="s">
        <v>2474</v>
      </c>
      <c r="K337" s="138">
        <v>4252.21</v>
      </c>
      <c r="L337" s="147">
        <v>2126.105</v>
      </c>
      <c r="M337" s="147">
        <v>836.47</v>
      </c>
      <c r="N337" s="148">
        <v>1289.635</v>
      </c>
      <c r="O337" s="136" t="s">
        <v>1801</v>
      </c>
    </row>
    <row r="338" spans="1:15" x14ac:dyDescent="0.3">
      <c r="A338" s="139" t="s">
        <v>2469</v>
      </c>
      <c r="B338" s="139" t="s">
        <v>2470</v>
      </c>
      <c r="C338" s="139" t="s">
        <v>2604</v>
      </c>
      <c r="D338" s="139" t="s">
        <v>2399</v>
      </c>
      <c r="E338" s="141">
        <v>41636621</v>
      </c>
      <c r="F338" s="146" t="s">
        <v>2615</v>
      </c>
      <c r="G338" s="140">
        <v>9</v>
      </c>
      <c r="H338" s="146" t="s">
        <v>1801</v>
      </c>
      <c r="I338" s="146" t="s">
        <v>2478</v>
      </c>
      <c r="J338" s="139" t="s">
        <v>2474</v>
      </c>
      <c r="K338" s="138">
        <v>2589.67</v>
      </c>
      <c r="L338" s="147">
        <v>1294.835</v>
      </c>
      <c r="M338" s="147">
        <v>509.42</v>
      </c>
      <c r="N338" s="148">
        <v>785.41499999999996</v>
      </c>
      <c r="O338" s="136" t="s">
        <v>1801</v>
      </c>
    </row>
    <row r="339" spans="1:15" x14ac:dyDescent="0.3">
      <c r="A339" s="139" t="s">
        <v>2469</v>
      </c>
      <c r="B339" s="139" t="s">
        <v>2470</v>
      </c>
      <c r="C339" s="139" t="s">
        <v>2604</v>
      </c>
      <c r="D339" s="139" t="s">
        <v>2399</v>
      </c>
      <c r="E339" s="141">
        <v>41639326</v>
      </c>
      <c r="F339" s="146" t="s">
        <v>2616</v>
      </c>
      <c r="G339" s="140" t="s">
        <v>2496</v>
      </c>
      <c r="H339" s="146" t="s">
        <v>1808</v>
      </c>
      <c r="I339" s="146" t="s">
        <v>2485</v>
      </c>
      <c r="J339" s="139" t="s">
        <v>2474</v>
      </c>
      <c r="K339" s="138">
        <v>6662.82</v>
      </c>
      <c r="L339" s="147">
        <v>3331.41</v>
      </c>
      <c r="M339" s="147">
        <v>1310.6600000000001</v>
      </c>
      <c r="N339" s="148">
        <v>2020.7499999999998</v>
      </c>
      <c r="O339" s="136" t="s">
        <v>1808</v>
      </c>
    </row>
    <row r="340" spans="1:15" x14ac:dyDescent="0.3">
      <c r="A340" s="139" t="s">
        <v>2469</v>
      </c>
      <c r="B340" s="139" t="s">
        <v>2470</v>
      </c>
      <c r="C340" s="139" t="s">
        <v>2604</v>
      </c>
      <c r="D340" s="139" t="s">
        <v>2399</v>
      </c>
      <c r="E340" s="141">
        <v>41643331</v>
      </c>
      <c r="F340" s="146" t="s">
        <v>2616</v>
      </c>
      <c r="G340" s="140" t="s">
        <v>2496</v>
      </c>
      <c r="H340" s="146" t="s">
        <v>1808</v>
      </c>
      <c r="I340" s="146" t="s">
        <v>2485</v>
      </c>
      <c r="J340" s="139" t="s">
        <v>2474</v>
      </c>
      <c r="K340" s="138">
        <v>12200.99</v>
      </c>
      <c r="L340" s="147">
        <v>6100.4949999999999</v>
      </c>
      <c r="M340" s="147">
        <v>2400.1</v>
      </c>
      <c r="N340" s="148">
        <v>3700.395</v>
      </c>
      <c r="O340" s="136" t="s">
        <v>1808</v>
      </c>
    </row>
    <row r="341" spans="1:15" x14ac:dyDescent="0.3">
      <c r="A341" s="139" t="s">
        <v>2469</v>
      </c>
      <c r="B341" s="139" t="s">
        <v>2470</v>
      </c>
      <c r="C341" s="139" t="s">
        <v>2604</v>
      </c>
      <c r="D341" s="139" t="s">
        <v>2399</v>
      </c>
      <c r="E341" s="141">
        <v>41646577</v>
      </c>
      <c r="F341" s="146" t="s">
        <v>2617</v>
      </c>
      <c r="G341" s="140">
        <v>10</v>
      </c>
      <c r="H341" s="146" t="s">
        <v>1804</v>
      </c>
      <c r="I341" s="146" t="s">
        <v>2485</v>
      </c>
      <c r="J341" s="139" t="s">
        <v>2474</v>
      </c>
      <c r="K341" s="138">
        <v>8390.67</v>
      </c>
      <c r="L341" s="147">
        <v>4195.335</v>
      </c>
      <c r="M341" s="147">
        <v>1650.56</v>
      </c>
      <c r="N341" s="148">
        <v>2544.7750000000001</v>
      </c>
      <c r="O341" s="136" t="s">
        <v>1804</v>
      </c>
    </row>
    <row r="342" spans="1:15" x14ac:dyDescent="0.3">
      <c r="A342" s="139" t="s">
        <v>2469</v>
      </c>
      <c r="B342" s="139" t="s">
        <v>2470</v>
      </c>
      <c r="C342" s="139" t="s">
        <v>2604</v>
      </c>
      <c r="D342" s="139" t="s">
        <v>2399</v>
      </c>
      <c r="E342" s="141">
        <v>41646649</v>
      </c>
      <c r="F342" s="146" t="s">
        <v>2618</v>
      </c>
      <c r="G342" s="140">
        <v>10</v>
      </c>
      <c r="H342" s="146" t="s">
        <v>1804</v>
      </c>
      <c r="I342" s="146" t="s">
        <v>2485</v>
      </c>
      <c r="J342" s="139" t="s">
        <v>2474</v>
      </c>
      <c r="K342" s="138">
        <v>26347.69</v>
      </c>
      <c r="L342" s="147">
        <v>13173.844999999999</v>
      </c>
      <c r="M342" s="147">
        <v>5182.9399999999996</v>
      </c>
      <c r="N342" s="148">
        <v>7990.9049999999997</v>
      </c>
      <c r="O342" s="136" t="s">
        <v>1804</v>
      </c>
    </row>
    <row r="343" spans="1:15" x14ac:dyDescent="0.3">
      <c r="A343" s="139" t="s">
        <v>2469</v>
      </c>
      <c r="B343" s="139" t="s">
        <v>2470</v>
      </c>
      <c r="C343" s="139" t="s">
        <v>2604</v>
      </c>
      <c r="D343" s="139" t="s">
        <v>2399</v>
      </c>
      <c r="E343" s="141">
        <v>41647126</v>
      </c>
      <c r="F343" s="146" t="s">
        <v>2613</v>
      </c>
      <c r="G343" s="140" t="s">
        <v>2496</v>
      </c>
      <c r="H343" s="146" t="s">
        <v>1808</v>
      </c>
      <c r="I343" s="146" t="s">
        <v>2478</v>
      </c>
      <c r="J343" s="139" t="s">
        <v>2474</v>
      </c>
      <c r="K343" s="138">
        <v>75805.56</v>
      </c>
      <c r="L343" s="147">
        <v>37902.78</v>
      </c>
      <c r="M343" s="147">
        <v>14911.95</v>
      </c>
      <c r="N343" s="148">
        <v>22990.829999999998</v>
      </c>
      <c r="O343" s="136" t="s">
        <v>1808</v>
      </c>
    </row>
    <row r="344" spans="1:15" x14ac:dyDescent="0.3">
      <c r="A344" s="139" t="s">
        <v>2469</v>
      </c>
      <c r="B344" s="139" t="s">
        <v>2470</v>
      </c>
      <c r="C344" s="139" t="s">
        <v>2604</v>
      </c>
      <c r="D344" s="139" t="s">
        <v>2399</v>
      </c>
      <c r="E344" s="141">
        <v>41647150</v>
      </c>
      <c r="F344" s="146" t="s">
        <v>2617</v>
      </c>
      <c r="G344" s="140">
        <v>10</v>
      </c>
      <c r="H344" s="146" t="s">
        <v>1804</v>
      </c>
      <c r="I344" s="146" t="s">
        <v>2485</v>
      </c>
      <c r="J344" s="139" t="s">
        <v>2474</v>
      </c>
      <c r="K344" s="138">
        <v>10318.81</v>
      </c>
      <c r="L344" s="147">
        <v>5159.4049999999997</v>
      </c>
      <c r="M344" s="147">
        <v>2029.85</v>
      </c>
      <c r="N344" s="148">
        <v>3129.5549999999998</v>
      </c>
      <c r="O344" s="136" t="s">
        <v>1804</v>
      </c>
    </row>
    <row r="345" spans="1:15" x14ac:dyDescent="0.3">
      <c r="A345" s="139" t="s">
        <v>2469</v>
      </c>
      <c r="B345" s="139" t="s">
        <v>2470</v>
      </c>
      <c r="C345" s="139" t="s">
        <v>2604</v>
      </c>
      <c r="D345" s="139" t="s">
        <v>2399</v>
      </c>
      <c r="E345" s="141">
        <v>41648766</v>
      </c>
      <c r="F345" s="146" t="s">
        <v>2619</v>
      </c>
      <c r="G345" s="140">
        <v>10</v>
      </c>
      <c r="H345" s="146" t="s">
        <v>1804</v>
      </c>
      <c r="I345" s="146" t="s">
        <v>2485</v>
      </c>
      <c r="J345" s="139" t="s">
        <v>2474</v>
      </c>
      <c r="K345" s="138">
        <v>4160.63</v>
      </c>
      <c r="L345" s="147">
        <v>2080.3150000000001</v>
      </c>
      <c r="M345" s="147">
        <v>818.45</v>
      </c>
      <c r="N345" s="148">
        <v>1261.865</v>
      </c>
      <c r="O345" s="136" t="s">
        <v>1804</v>
      </c>
    </row>
    <row r="346" spans="1:15" x14ac:dyDescent="0.3">
      <c r="A346" s="139" t="s">
        <v>2469</v>
      </c>
      <c r="B346" s="139" t="s">
        <v>2470</v>
      </c>
      <c r="C346" s="139" t="s">
        <v>2604</v>
      </c>
      <c r="D346" s="139" t="s">
        <v>2399</v>
      </c>
      <c r="E346" s="141">
        <v>41650817</v>
      </c>
      <c r="F346" s="146" t="s">
        <v>2620</v>
      </c>
      <c r="G346" s="140">
        <v>10</v>
      </c>
      <c r="H346" s="146" t="s">
        <v>1804</v>
      </c>
      <c r="I346" s="146" t="s">
        <v>2485</v>
      </c>
      <c r="J346" s="139" t="s">
        <v>2474</v>
      </c>
      <c r="K346" s="138">
        <v>9946.26</v>
      </c>
      <c r="L346" s="147">
        <v>4973.13</v>
      </c>
      <c r="M346" s="147">
        <v>1956.56</v>
      </c>
      <c r="N346" s="148">
        <v>3016.57</v>
      </c>
      <c r="O346" s="136" t="s">
        <v>1804</v>
      </c>
    </row>
    <row r="347" spans="1:15" x14ac:dyDescent="0.3">
      <c r="A347" s="139" t="s">
        <v>2469</v>
      </c>
      <c r="B347" s="139" t="s">
        <v>2470</v>
      </c>
      <c r="C347" s="139" t="s">
        <v>2604</v>
      </c>
      <c r="D347" s="139" t="s">
        <v>2399</v>
      </c>
      <c r="E347" s="141">
        <v>41651652</v>
      </c>
      <c r="F347" s="146" t="s">
        <v>2610</v>
      </c>
      <c r="G347" s="140">
        <v>9</v>
      </c>
      <c r="H347" s="146" t="s">
        <v>1801</v>
      </c>
      <c r="I347" s="146" t="s">
        <v>2473</v>
      </c>
      <c r="J347" s="139" t="s">
        <v>2474</v>
      </c>
      <c r="K347" s="138">
        <v>3348.69</v>
      </c>
      <c r="L347" s="147">
        <v>1674.345</v>
      </c>
      <c r="M347" s="147">
        <v>658.73</v>
      </c>
      <c r="N347" s="148">
        <v>1015.615</v>
      </c>
      <c r="O347" s="136" t="s">
        <v>1801</v>
      </c>
    </row>
    <row r="348" spans="1:15" x14ac:dyDescent="0.3">
      <c r="A348" s="139" t="s">
        <v>2469</v>
      </c>
      <c r="B348" s="139" t="s">
        <v>2470</v>
      </c>
      <c r="C348" s="139" t="s">
        <v>2604</v>
      </c>
      <c r="D348" s="139" t="s">
        <v>2399</v>
      </c>
      <c r="E348" s="141">
        <v>41654844</v>
      </c>
      <c r="F348" s="146" t="s">
        <v>2612</v>
      </c>
      <c r="G348" s="140" t="s">
        <v>2496</v>
      </c>
      <c r="H348" s="146" t="s">
        <v>1808</v>
      </c>
      <c r="I348" s="146" t="s">
        <v>2473</v>
      </c>
      <c r="J348" s="139" t="s">
        <v>2474</v>
      </c>
      <c r="K348" s="138">
        <v>4044.17</v>
      </c>
      <c r="L348" s="147">
        <v>2022.085</v>
      </c>
      <c r="M348" s="147">
        <v>795.54</v>
      </c>
      <c r="N348" s="148">
        <v>1226.5450000000001</v>
      </c>
      <c r="O348" s="136" t="s">
        <v>1808</v>
      </c>
    </row>
    <row r="349" spans="1:15" x14ac:dyDescent="0.3">
      <c r="A349" s="139" t="s">
        <v>2469</v>
      </c>
      <c r="B349" s="139" t="s">
        <v>2470</v>
      </c>
      <c r="C349" s="139" t="s">
        <v>2604</v>
      </c>
      <c r="D349" s="139" t="s">
        <v>2399</v>
      </c>
      <c r="E349" s="141">
        <v>41659962</v>
      </c>
      <c r="F349" s="146" t="s">
        <v>2614</v>
      </c>
      <c r="G349" s="140" t="s">
        <v>2496</v>
      </c>
      <c r="H349" s="146" t="s">
        <v>1808</v>
      </c>
      <c r="I349" s="146" t="s">
        <v>2478</v>
      </c>
      <c r="J349" s="139" t="s">
        <v>2474</v>
      </c>
      <c r="K349" s="138">
        <v>12175.46</v>
      </c>
      <c r="L349" s="147">
        <v>6087.73</v>
      </c>
      <c r="M349" s="147">
        <v>2395.0700000000002</v>
      </c>
      <c r="N349" s="148">
        <v>3692.6599999999994</v>
      </c>
      <c r="O349" s="136" t="s">
        <v>1808</v>
      </c>
    </row>
    <row r="350" spans="1:15" x14ac:dyDescent="0.3">
      <c r="A350" s="139" t="s">
        <v>2469</v>
      </c>
      <c r="B350" s="139" t="s">
        <v>2470</v>
      </c>
      <c r="C350" s="139" t="s">
        <v>2604</v>
      </c>
      <c r="D350" s="139" t="s">
        <v>2399</v>
      </c>
      <c r="E350" s="141">
        <v>41662337</v>
      </c>
      <c r="F350" s="146" t="s">
        <v>2616</v>
      </c>
      <c r="G350" s="140" t="s">
        <v>2496</v>
      </c>
      <c r="H350" s="146" t="s">
        <v>1808</v>
      </c>
      <c r="I350" s="146" t="s">
        <v>2485</v>
      </c>
      <c r="J350" s="139" t="s">
        <v>2474</v>
      </c>
      <c r="K350" s="138">
        <v>11408.42</v>
      </c>
      <c r="L350" s="147">
        <v>5704.21</v>
      </c>
      <c r="M350" s="147">
        <v>2244.19</v>
      </c>
      <c r="N350" s="148">
        <v>3460.02</v>
      </c>
      <c r="O350" s="136" t="s">
        <v>1808</v>
      </c>
    </row>
    <row r="351" spans="1:15" x14ac:dyDescent="0.3">
      <c r="A351" s="139" t="s">
        <v>2469</v>
      </c>
      <c r="B351" s="139" t="s">
        <v>2470</v>
      </c>
      <c r="C351" s="139" t="s">
        <v>2604</v>
      </c>
      <c r="D351" s="139" t="s">
        <v>2399</v>
      </c>
      <c r="E351" s="141">
        <v>41665639</v>
      </c>
      <c r="F351" s="146" t="s">
        <v>2613</v>
      </c>
      <c r="G351" s="140" t="s">
        <v>2496</v>
      </c>
      <c r="H351" s="146" t="s">
        <v>1808</v>
      </c>
      <c r="I351" s="146" t="s">
        <v>2485</v>
      </c>
      <c r="J351" s="139" t="s">
        <v>2474</v>
      </c>
      <c r="K351" s="138">
        <v>16413.55</v>
      </c>
      <c r="L351" s="147">
        <v>8206.7749999999996</v>
      </c>
      <c r="M351" s="147">
        <v>3228.76</v>
      </c>
      <c r="N351" s="148">
        <v>4978.0149999999994</v>
      </c>
      <c r="O351" s="136" t="s">
        <v>1808</v>
      </c>
    </row>
    <row r="352" spans="1:15" x14ac:dyDescent="0.3">
      <c r="A352" s="139" t="s">
        <v>2469</v>
      </c>
      <c r="B352" s="139" t="s">
        <v>2470</v>
      </c>
      <c r="C352" s="139" t="s">
        <v>2604</v>
      </c>
      <c r="D352" s="139" t="s">
        <v>2399</v>
      </c>
      <c r="E352" s="141">
        <v>41667752</v>
      </c>
      <c r="F352" s="146" t="s">
        <v>2621</v>
      </c>
      <c r="G352" s="140">
        <v>10</v>
      </c>
      <c r="H352" s="146" t="s">
        <v>1804</v>
      </c>
      <c r="I352" s="146" t="s">
        <v>2485</v>
      </c>
      <c r="J352" s="139" t="s">
        <v>2474</v>
      </c>
      <c r="K352" s="138">
        <v>33829.599999999999</v>
      </c>
      <c r="L352" s="147">
        <v>16914.8</v>
      </c>
      <c r="M352" s="147">
        <v>6654.73</v>
      </c>
      <c r="N352" s="148">
        <v>10260.07</v>
      </c>
      <c r="O352" s="136" t="s">
        <v>1804</v>
      </c>
    </row>
    <row r="353" spans="1:15" x14ac:dyDescent="0.3">
      <c r="A353" s="139" t="s">
        <v>2469</v>
      </c>
      <c r="B353" s="139" t="s">
        <v>2470</v>
      </c>
      <c r="C353" s="139" t="s">
        <v>2604</v>
      </c>
      <c r="D353" s="139" t="s">
        <v>2399</v>
      </c>
      <c r="E353" s="141">
        <v>41667760</v>
      </c>
      <c r="F353" s="146" t="s">
        <v>2621</v>
      </c>
      <c r="G353" s="140">
        <v>10</v>
      </c>
      <c r="H353" s="146" t="s">
        <v>1804</v>
      </c>
      <c r="I353" s="146" t="s">
        <v>2485</v>
      </c>
      <c r="J353" s="139" t="s">
        <v>2474</v>
      </c>
      <c r="K353" s="138">
        <v>36502.160000000003</v>
      </c>
      <c r="L353" s="147">
        <v>18251.080000000002</v>
      </c>
      <c r="M353" s="147">
        <v>7180.46</v>
      </c>
      <c r="N353" s="148">
        <v>11070.620000000003</v>
      </c>
      <c r="O353" s="136" t="s">
        <v>1804</v>
      </c>
    </row>
    <row r="354" spans="1:15" x14ac:dyDescent="0.3">
      <c r="A354" s="139" t="s">
        <v>2469</v>
      </c>
      <c r="B354" s="139" t="s">
        <v>2470</v>
      </c>
      <c r="C354" s="139" t="s">
        <v>2604</v>
      </c>
      <c r="D354" s="139" t="s">
        <v>2399</v>
      </c>
      <c r="E354" s="141">
        <v>41677438</v>
      </c>
      <c r="F354" s="146" t="s">
        <v>2616</v>
      </c>
      <c r="G354" s="140" t="s">
        <v>2496</v>
      </c>
      <c r="H354" s="146" t="s">
        <v>1808</v>
      </c>
      <c r="I354" s="146" t="s">
        <v>2485</v>
      </c>
      <c r="J354" s="139" t="s">
        <v>2474</v>
      </c>
      <c r="K354" s="138">
        <v>21638.67</v>
      </c>
      <c r="L354" s="147">
        <v>10819.334999999999</v>
      </c>
      <c r="M354" s="147">
        <v>4256.6099999999997</v>
      </c>
      <c r="N354" s="148">
        <v>6562.7249999999995</v>
      </c>
      <c r="O354" s="136" t="s">
        <v>1808</v>
      </c>
    </row>
    <row r="355" spans="1:15" x14ac:dyDescent="0.3">
      <c r="A355" s="139" t="s">
        <v>2469</v>
      </c>
      <c r="B355" s="139" t="s">
        <v>2470</v>
      </c>
      <c r="C355" s="139" t="s">
        <v>2604</v>
      </c>
      <c r="D355" s="139" t="s">
        <v>2399</v>
      </c>
      <c r="E355" s="141">
        <v>41682893</v>
      </c>
      <c r="F355" s="146" t="s">
        <v>2621</v>
      </c>
      <c r="G355" s="140">
        <v>10</v>
      </c>
      <c r="H355" s="146" t="s">
        <v>1804</v>
      </c>
      <c r="I355" s="146" t="s">
        <v>2485</v>
      </c>
      <c r="J355" s="139" t="s">
        <v>2474</v>
      </c>
      <c r="K355" s="138">
        <v>36027</v>
      </c>
      <c r="L355" s="147">
        <v>18013.5</v>
      </c>
      <c r="M355" s="147">
        <v>7086.99</v>
      </c>
      <c r="N355" s="148">
        <v>10926.51</v>
      </c>
      <c r="O355" s="136" t="s">
        <v>1804</v>
      </c>
    </row>
    <row r="356" spans="1:15" x14ac:dyDescent="0.3">
      <c r="A356" s="139" t="s">
        <v>2469</v>
      </c>
      <c r="B356" s="139" t="s">
        <v>2470</v>
      </c>
      <c r="C356" s="139" t="s">
        <v>2604</v>
      </c>
      <c r="D356" s="139" t="s">
        <v>2399</v>
      </c>
      <c r="E356" s="141">
        <v>41687752</v>
      </c>
      <c r="F356" s="146" t="s">
        <v>2616</v>
      </c>
      <c r="G356" s="140" t="s">
        <v>2496</v>
      </c>
      <c r="H356" s="146" t="s">
        <v>1808</v>
      </c>
      <c r="I356" s="146" t="s">
        <v>2485</v>
      </c>
      <c r="J356" s="139" t="s">
        <v>2474</v>
      </c>
      <c r="K356" s="138">
        <v>53528.12</v>
      </c>
      <c r="L356" s="147">
        <v>26764.06</v>
      </c>
      <c r="M356" s="147">
        <v>10529.69</v>
      </c>
      <c r="N356" s="148">
        <v>16234.37</v>
      </c>
      <c r="O356" s="136" t="s">
        <v>1808</v>
      </c>
    </row>
    <row r="357" spans="1:15" x14ac:dyDescent="0.3">
      <c r="A357" s="139" t="s">
        <v>2469</v>
      </c>
      <c r="B357" s="139" t="s">
        <v>2470</v>
      </c>
      <c r="C357" s="139" t="s">
        <v>2604</v>
      </c>
      <c r="D357" s="139" t="s">
        <v>2399</v>
      </c>
      <c r="E357" s="141">
        <v>41688625</v>
      </c>
      <c r="F357" s="146" t="s">
        <v>2622</v>
      </c>
      <c r="G357" s="140">
        <v>2</v>
      </c>
      <c r="H357" s="146" t="s">
        <v>1802</v>
      </c>
      <c r="I357" s="146" t="s">
        <v>2478</v>
      </c>
      <c r="J357" s="139" t="s">
        <v>2474</v>
      </c>
      <c r="K357" s="138">
        <v>18305.22</v>
      </c>
      <c r="L357" s="147">
        <v>9152.61</v>
      </c>
      <c r="M357" s="147">
        <v>3600.88</v>
      </c>
      <c r="N357" s="148">
        <v>5551.7300000000005</v>
      </c>
      <c r="O357" s="136" t="s">
        <v>1802</v>
      </c>
    </row>
    <row r="358" spans="1:15" x14ac:dyDescent="0.3">
      <c r="A358" s="139" t="s">
        <v>2469</v>
      </c>
      <c r="B358" s="139" t="s">
        <v>2470</v>
      </c>
      <c r="C358" s="139" t="s">
        <v>2604</v>
      </c>
      <c r="D358" s="139" t="s">
        <v>2399</v>
      </c>
      <c r="E358" s="141">
        <v>41690160</v>
      </c>
      <c r="F358" s="146" t="s">
        <v>2614</v>
      </c>
      <c r="G358" s="140">
        <v>10</v>
      </c>
      <c r="H358" s="146" t="s">
        <v>1804</v>
      </c>
      <c r="I358" s="146" t="s">
        <v>2485</v>
      </c>
      <c r="J358" s="139" t="s">
        <v>2474</v>
      </c>
      <c r="K358" s="138">
        <v>39248.639999999999</v>
      </c>
      <c r="L358" s="147">
        <v>19624.32</v>
      </c>
      <c r="M358" s="147">
        <v>7720.73</v>
      </c>
      <c r="N358" s="148">
        <v>11903.59</v>
      </c>
      <c r="O358" s="136" t="s">
        <v>1804</v>
      </c>
    </row>
    <row r="359" spans="1:15" x14ac:dyDescent="0.3">
      <c r="A359" s="139" t="s">
        <v>2469</v>
      </c>
      <c r="B359" s="139" t="s">
        <v>2470</v>
      </c>
      <c r="C359" s="139" t="s">
        <v>2604</v>
      </c>
      <c r="D359" s="139" t="s">
        <v>2399</v>
      </c>
      <c r="E359" s="141">
        <v>41690190</v>
      </c>
      <c r="F359" s="146" t="s">
        <v>2616</v>
      </c>
      <c r="G359" s="140" t="s">
        <v>2496</v>
      </c>
      <c r="H359" s="146" t="s">
        <v>1808</v>
      </c>
      <c r="I359" s="146" t="s">
        <v>2485</v>
      </c>
      <c r="J359" s="139" t="s">
        <v>2474</v>
      </c>
      <c r="K359" s="138">
        <v>3271.66</v>
      </c>
      <c r="L359" s="147">
        <v>1635.83</v>
      </c>
      <c r="M359" s="147">
        <v>643.58000000000004</v>
      </c>
      <c r="N359" s="148">
        <v>992.24999999999989</v>
      </c>
      <c r="O359" s="136" t="s">
        <v>1808</v>
      </c>
    </row>
    <row r="360" spans="1:15" x14ac:dyDescent="0.3">
      <c r="A360" s="139" t="s">
        <v>2469</v>
      </c>
      <c r="B360" s="139" t="s">
        <v>2470</v>
      </c>
      <c r="C360" s="139" t="s">
        <v>2604</v>
      </c>
      <c r="D360" s="139" t="s">
        <v>2399</v>
      </c>
      <c r="E360" s="141">
        <v>41690597</v>
      </c>
      <c r="F360" s="146" t="s">
        <v>2621</v>
      </c>
      <c r="G360" s="140">
        <v>10</v>
      </c>
      <c r="H360" s="146" t="s">
        <v>1804</v>
      </c>
      <c r="I360" s="146" t="s">
        <v>2485</v>
      </c>
      <c r="J360" s="139" t="s">
        <v>2474</v>
      </c>
      <c r="K360" s="138">
        <v>6897.28</v>
      </c>
      <c r="L360" s="147">
        <v>3448.64</v>
      </c>
      <c r="M360" s="147">
        <v>1356.79</v>
      </c>
      <c r="N360" s="148">
        <v>2091.85</v>
      </c>
      <c r="O360" s="136" t="s">
        <v>1804</v>
      </c>
    </row>
    <row r="361" spans="1:15" x14ac:dyDescent="0.3">
      <c r="A361" s="139" t="s">
        <v>2469</v>
      </c>
      <c r="B361" s="139" t="s">
        <v>2470</v>
      </c>
      <c r="C361" s="139" t="s">
        <v>2604</v>
      </c>
      <c r="D361" s="139" t="s">
        <v>2399</v>
      </c>
      <c r="E361" s="141">
        <v>41691652</v>
      </c>
      <c r="F361" s="146" t="s">
        <v>2623</v>
      </c>
      <c r="G361" s="140">
        <v>9</v>
      </c>
      <c r="H361" s="146" t="s">
        <v>1801</v>
      </c>
      <c r="I361" s="146" t="s">
        <v>2473</v>
      </c>
      <c r="J361" s="139" t="s">
        <v>2474</v>
      </c>
      <c r="K361" s="138">
        <v>169149.45</v>
      </c>
      <c r="L361" s="147">
        <v>84574.725000000006</v>
      </c>
      <c r="M361" s="147">
        <v>33273.93</v>
      </c>
      <c r="N361" s="148">
        <v>51300.795000000006</v>
      </c>
      <c r="O361" s="136" t="s">
        <v>1801</v>
      </c>
    </row>
    <row r="362" spans="1:15" x14ac:dyDescent="0.3">
      <c r="A362" s="139" t="s">
        <v>2469</v>
      </c>
      <c r="B362" s="139" t="s">
        <v>2470</v>
      </c>
      <c r="C362" s="139" t="s">
        <v>2604</v>
      </c>
      <c r="D362" s="139" t="s">
        <v>2399</v>
      </c>
      <c r="E362" s="141">
        <v>41702034</v>
      </c>
      <c r="F362" s="146" t="s">
        <v>2616</v>
      </c>
      <c r="G362" s="140" t="s">
        <v>2496</v>
      </c>
      <c r="H362" s="146" t="s">
        <v>1808</v>
      </c>
      <c r="I362" s="146" t="s">
        <v>2485</v>
      </c>
      <c r="J362" s="139" t="s">
        <v>2474</v>
      </c>
      <c r="K362" s="138">
        <v>21794.99</v>
      </c>
      <c r="L362" s="147">
        <v>10897.495000000001</v>
      </c>
      <c r="M362" s="147">
        <v>4287.3599999999997</v>
      </c>
      <c r="N362" s="148">
        <v>6610.1350000000011</v>
      </c>
      <c r="O362" s="136" t="s">
        <v>1808</v>
      </c>
    </row>
    <row r="363" spans="1:15" x14ac:dyDescent="0.3">
      <c r="A363" s="139" t="s">
        <v>2469</v>
      </c>
      <c r="B363" s="139" t="s">
        <v>2470</v>
      </c>
      <c r="C363" s="139" t="s">
        <v>2604</v>
      </c>
      <c r="D363" s="139" t="s">
        <v>2399</v>
      </c>
      <c r="E363" s="141">
        <v>41704306</v>
      </c>
      <c r="F363" s="146" t="s">
        <v>2624</v>
      </c>
      <c r="G363" s="140" t="s">
        <v>2496</v>
      </c>
      <c r="H363" s="146" t="s">
        <v>1808</v>
      </c>
      <c r="I363" s="146" t="s">
        <v>2485</v>
      </c>
      <c r="J363" s="139" t="s">
        <v>2474</v>
      </c>
      <c r="K363" s="138">
        <v>221901.77</v>
      </c>
      <c r="L363" s="147">
        <v>110950.88499999999</v>
      </c>
      <c r="M363" s="147">
        <v>43651.01</v>
      </c>
      <c r="N363" s="148">
        <v>67299.875</v>
      </c>
      <c r="O363" s="136" t="s">
        <v>1808</v>
      </c>
    </row>
    <row r="364" spans="1:15" x14ac:dyDescent="0.3">
      <c r="A364" s="139" t="s">
        <v>2469</v>
      </c>
      <c r="B364" s="139" t="s">
        <v>2470</v>
      </c>
      <c r="C364" s="139" t="s">
        <v>2604</v>
      </c>
      <c r="D364" s="139" t="s">
        <v>2399</v>
      </c>
      <c r="E364" s="141">
        <v>41707962</v>
      </c>
      <c r="F364" s="146" t="s">
        <v>2621</v>
      </c>
      <c r="G364" s="140">
        <v>10</v>
      </c>
      <c r="H364" s="146" t="s">
        <v>1804</v>
      </c>
      <c r="I364" s="146" t="s">
        <v>2485</v>
      </c>
      <c r="J364" s="139" t="s">
        <v>2474</v>
      </c>
      <c r="K364" s="138">
        <v>32280.94</v>
      </c>
      <c r="L364" s="147">
        <v>16140.47</v>
      </c>
      <c r="M364" s="147">
        <v>6350.09</v>
      </c>
      <c r="N364" s="148">
        <v>9790.3799999999992</v>
      </c>
      <c r="O364" s="136" t="s">
        <v>1804</v>
      </c>
    </row>
    <row r="365" spans="1:15" x14ac:dyDescent="0.3">
      <c r="A365" s="139" t="s">
        <v>2469</v>
      </c>
      <c r="B365" s="139" t="s">
        <v>2470</v>
      </c>
      <c r="C365" s="139" t="s">
        <v>2604</v>
      </c>
      <c r="D365" s="139" t="s">
        <v>2399</v>
      </c>
      <c r="E365" s="141">
        <v>41708732</v>
      </c>
      <c r="F365" s="146" t="s">
        <v>2625</v>
      </c>
      <c r="G365" s="140">
        <v>10</v>
      </c>
      <c r="H365" s="146" t="s">
        <v>1804</v>
      </c>
      <c r="I365" s="146" t="s">
        <v>2485</v>
      </c>
      <c r="J365" s="139" t="s">
        <v>2474</v>
      </c>
      <c r="K365" s="138">
        <v>36252.160000000003</v>
      </c>
      <c r="L365" s="147">
        <v>18126.080000000002</v>
      </c>
      <c r="M365" s="147">
        <v>7131.28</v>
      </c>
      <c r="N365" s="148">
        <v>10994.800000000003</v>
      </c>
      <c r="O365" s="136" t="s">
        <v>1804</v>
      </c>
    </row>
    <row r="366" spans="1:15" x14ac:dyDescent="0.3">
      <c r="A366" s="139" t="s">
        <v>2469</v>
      </c>
      <c r="B366" s="139" t="s">
        <v>2470</v>
      </c>
      <c r="C366" s="139" t="s">
        <v>2604</v>
      </c>
      <c r="D366" s="139" t="s">
        <v>2399</v>
      </c>
      <c r="E366" s="141">
        <v>41708983</v>
      </c>
      <c r="F366" s="146" t="s">
        <v>2616</v>
      </c>
      <c r="G366" s="140" t="s">
        <v>2496</v>
      </c>
      <c r="H366" s="146" t="s">
        <v>1808</v>
      </c>
      <c r="I366" s="146" t="s">
        <v>2478</v>
      </c>
      <c r="J366" s="139" t="s">
        <v>2474</v>
      </c>
      <c r="K366" s="138">
        <v>205908.39</v>
      </c>
      <c r="L366" s="147">
        <v>102954.19500000001</v>
      </c>
      <c r="M366" s="147">
        <v>40504.9</v>
      </c>
      <c r="N366" s="148">
        <v>62449.295000000006</v>
      </c>
      <c r="O366" s="136" t="s">
        <v>1808</v>
      </c>
    </row>
    <row r="367" spans="1:15" x14ac:dyDescent="0.3">
      <c r="A367" s="139" t="s">
        <v>2469</v>
      </c>
      <c r="B367" s="139" t="s">
        <v>2470</v>
      </c>
      <c r="C367" s="139" t="s">
        <v>2604</v>
      </c>
      <c r="D367" s="139" t="s">
        <v>2399</v>
      </c>
      <c r="E367" s="141">
        <v>41710321</v>
      </c>
      <c r="F367" s="146" t="s">
        <v>2623</v>
      </c>
      <c r="G367" s="140">
        <v>9</v>
      </c>
      <c r="H367" s="146" t="s">
        <v>1801</v>
      </c>
      <c r="I367" s="146" t="s">
        <v>2478</v>
      </c>
      <c r="J367" s="139" t="s">
        <v>2474</v>
      </c>
      <c r="K367" s="138">
        <v>157409.14000000001</v>
      </c>
      <c r="L367" s="147">
        <v>78704.570000000007</v>
      </c>
      <c r="M367" s="147">
        <v>30964.46</v>
      </c>
      <c r="N367" s="148">
        <v>47740.110000000008</v>
      </c>
      <c r="O367" s="136" t="s">
        <v>1801</v>
      </c>
    </row>
    <row r="368" spans="1:15" x14ac:dyDescent="0.3">
      <c r="A368" s="139" t="s">
        <v>2469</v>
      </c>
      <c r="B368" s="139" t="s">
        <v>2470</v>
      </c>
      <c r="C368" s="139" t="s">
        <v>2604</v>
      </c>
      <c r="D368" s="139" t="s">
        <v>2399</v>
      </c>
      <c r="E368" s="141">
        <v>41711646</v>
      </c>
      <c r="F368" s="146" t="s">
        <v>2615</v>
      </c>
      <c r="G368" s="140">
        <v>9</v>
      </c>
      <c r="H368" s="146" t="s">
        <v>1801</v>
      </c>
      <c r="I368" s="146" t="s">
        <v>2478</v>
      </c>
      <c r="J368" s="139" t="s">
        <v>2474</v>
      </c>
      <c r="K368" s="138">
        <v>4828.7700000000004</v>
      </c>
      <c r="L368" s="147">
        <v>2414.3850000000002</v>
      </c>
      <c r="M368" s="147">
        <v>949.88</v>
      </c>
      <c r="N368" s="148">
        <v>1464.5050000000001</v>
      </c>
      <c r="O368" s="136" t="s">
        <v>1801</v>
      </c>
    </row>
    <row r="369" spans="1:15" x14ac:dyDescent="0.3">
      <c r="A369" s="139" t="s">
        <v>2469</v>
      </c>
      <c r="B369" s="139" t="s">
        <v>2470</v>
      </c>
      <c r="C369" s="139" t="s">
        <v>2604</v>
      </c>
      <c r="D369" s="139" t="s">
        <v>2399</v>
      </c>
      <c r="E369" s="141">
        <v>41714606</v>
      </c>
      <c r="F369" s="146" t="s">
        <v>2615</v>
      </c>
      <c r="G369" s="140">
        <v>9</v>
      </c>
      <c r="H369" s="146" t="s">
        <v>1801</v>
      </c>
      <c r="I369" s="146" t="s">
        <v>2478</v>
      </c>
      <c r="J369" s="139" t="s">
        <v>2474</v>
      </c>
      <c r="K369" s="138">
        <v>1587.31</v>
      </c>
      <c r="L369" s="147">
        <v>793.65499999999997</v>
      </c>
      <c r="M369" s="147">
        <v>312.24</v>
      </c>
      <c r="N369" s="148">
        <v>481.41499999999996</v>
      </c>
      <c r="O369" s="136" t="s">
        <v>1801</v>
      </c>
    </row>
    <row r="370" spans="1:15" x14ac:dyDescent="0.3">
      <c r="A370" s="139" t="s">
        <v>2469</v>
      </c>
      <c r="B370" s="139" t="s">
        <v>2470</v>
      </c>
      <c r="C370" s="139" t="s">
        <v>2604</v>
      </c>
      <c r="D370" s="139" t="s">
        <v>2399</v>
      </c>
      <c r="E370" s="141">
        <v>41714610</v>
      </c>
      <c r="F370" s="146" t="s">
        <v>2615</v>
      </c>
      <c r="G370" s="140">
        <v>9</v>
      </c>
      <c r="H370" s="146" t="s">
        <v>1801</v>
      </c>
      <c r="I370" s="146" t="s">
        <v>2473</v>
      </c>
      <c r="J370" s="139" t="s">
        <v>2474</v>
      </c>
      <c r="K370" s="138">
        <v>4446.28</v>
      </c>
      <c r="L370" s="147">
        <v>2223.14</v>
      </c>
      <c r="M370" s="147">
        <v>874.64</v>
      </c>
      <c r="N370" s="148">
        <v>1348.5</v>
      </c>
      <c r="O370" s="136" t="s">
        <v>1801</v>
      </c>
    </row>
    <row r="371" spans="1:15" x14ac:dyDescent="0.3">
      <c r="A371" s="139" t="s">
        <v>2469</v>
      </c>
      <c r="B371" s="139" t="s">
        <v>2470</v>
      </c>
      <c r="C371" s="139" t="s">
        <v>2604</v>
      </c>
      <c r="D371" s="139" t="s">
        <v>2399</v>
      </c>
      <c r="E371" s="141">
        <v>41721361</v>
      </c>
      <c r="F371" s="146" t="s">
        <v>2621</v>
      </c>
      <c r="G371" s="140">
        <v>10</v>
      </c>
      <c r="H371" s="146" t="s">
        <v>1804</v>
      </c>
      <c r="I371" s="146" t="s">
        <v>2485</v>
      </c>
      <c r="J371" s="139" t="s">
        <v>2474</v>
      </c>
      <c r="K371" s="138">
        <v>32384.7</v>
      </c>
      <c r="L371" s="147">
        <v>16192.35</v>
      </c>
      <c r="M371" s="147">
        <v>6370.5</v>
      </c>
      <c r="N371" s="148">
        <v>9821.85</v>
      </c>
      <c r="O371" s="136" t="s">
        <v>1804</v>
      </c>
    </row>
    <row r="372" spans="1:15" x14ac:dyDescent="0.3">
      <c r="A372" s="139" t="s">
        <v>2469</v>
      </c>
      <c r="B372" s="139" t="s">
        <v>2470</v>
      </c>
      <c r="C372" s="139" t="s">
        <v>2604</v>
      </c>
      <c r="D372" s="139" t="s">
        <v>2399</v>
      </c>
      <c r="E372" s="141">
        <v>41724840</v>
      </c>
      <c r="F372" s="146" t="s">
        <v>2616</v>
      </c>
      <c r="G372" s="140" t="s">
        <v>2496</v>
      </c>
      <c r="H372" s="146" t="s">
        <v>1808</v>
      </c>
      <c r="I372" s="146" t="s">
        <v>2485</v>
      </c>
      <c r="J372" s="139" t="s">
        <v>2474</v>
      </c>
      <c r="K372" s="138">
        <v>2127.6</v>
      </c>
      <c r="L372" s="147">
        <v>1063.8</v>
      </c>
      <c r="M372" s="147">
        <v>418.53</v>
      </c>
      <c r="N372" s="148">
        <v>645.27</v>
      </c>
      <c r="O372" s="136" t="s">
        <v>1808</v>
      </c>
    </row>
    <row r="373" spans="1:15" x14ac:dyDescent="0.3">
      <c r="A373" s="139" t="s">
        <v>2469</v>
      </c>
      <c r="B373" s="139" t="s">
        <v>2470</v>
      </c>
      <c r="C373" s="139" t="s">
        <v>2604</v>
      </c>
      <c r="D373" s="139" t="s">
        <v>2399</v>
      </c>
      <c r="E373" s="141">
        <v>41726149</v>
      </c>
      <c r="F373" s="146" t="s">
        <v>2616</v>
      </c>
      <c r="G373" s="140" t="s">
        <v>2496</v>
      </c>
      <c r="H373" s="146" t="s">
        <v>1808</v>
      </c>
      <c r="I373" s="146" t="s">
        <v>2478</v>
      </c>
      <c r="J373" s="139" t="s">
        <v>2474</v>
      </c>
      <c r="K373" s="138">
        <v>85258.16</v>
      </c>
      <c r="L373" s="147">
        <v>42629.08</v>
      </c>
      <c r="M373" s="147">
        <v>16771.41</v>
      </c>
      <c r="N373" s="148">
        <v>25857.670000000002</v>
      </c>
      <c r="O373" s="136" t="s">
        <v>1808</v>
      </c>
    </row>
    <row r="374" spans="1:15" x14ac:dyDescent="0.3">
      <c r="A374" s="139" t="s">
        <v>2469</v>
      </c>
      <c r="B374" s="139" t="s">
        <v>2470</v>
      </c>
      <c r="C374" s="139" t="s">
        <v>2604</v>
      </c>
      <c r="D374" s="139" t="s">
        <v>2399</v>
      </c>
      <c r="E374" s="141">
        <v>41733960</v>
      </c>
      <c r="F374" s="146" t="s">
        <v>2626</v>
      </c>
      <c r="G374" s="140">
        <v>11</v>
      </c>
      <c r="H374" s="146" t="s">
        <v>1812</v>
      </c>
      <c r="I374" s="146" t="s">
        <v>2485</v>
      </c>
      <c r="J374" s="139" t="s">
        <v>2474</v>
      </c>
      <c r="K374" s="138">
        <v>16443.34</v>
      </c>
      <c r="L374" s="147">
        <v>8221.67</v>
      </c>
      <c r="M374" s="147">
        <v>3234.62</v>
      </c>
      <c r="N374" s="148">
        <v>4987.05</v>
      </c>
      <c r="O374" s="136" t="s">
        <v>1812</v>
      </c>
    </row>
    <row r="375" spans="1:15" x14ac:dyDescent="0.3">
      <c r="A375" s="139" t="s">
        <v>2469</v>
      </c>
      <c r="B375" s="139" t="s">
        <v>2470</v>
      </c>
      <c r="C375" s="139" t="s">
        <v>2604</v>
      </c>
      <c r="D375" s="139" t="s">
        <v>2399</v>
      </c>
      <c r="E375" s="141">
        <v>41736551</v>
      </c>
      <c r="F375" s="146" t="s">
        <v>2616</v>
      </c>
      <c r="G375" s="140" t="s">
        <v>2496</v>
      </c>
      <c r="H375" s="146" t="s">
        <v>1808</v>
      </c>
      <c r="I375" s="146" t="s">
        <v>2485</v>
      </c>
      <c r="J375" s="139" t="s">
        <v>2474</v>
      </c>
      <c r="K375" s="138">
        <v>1619.85</v>
      </c>
      <c r="L375" s="147">
        <v>809.92499999999995</v>
      </c>
      <c r="M375" s="147">
        <v>318.64999999999998</v>
      </c>
      <c r="N375" s="148">
        <v>491.27499999999998</v>
      </c>
      <c r="O375" s="136" t="s">
        <v>1808</v>
      </c>
    </row>
    <row r="376" spans="1:15" x14ac:dyDescent="0.3">
      <c r="A376" s="139" t="s">
        <v>2469</v>
      </c>
      <c r="B376" s="139" t="s">
        <v>2470</v>
      </c>
      <c r="C376" s="139" t="s">
        <v>2604</v>
      </c>
      <c r="D376" s="139" t="s">
        <v>2399</v>
      </c>
      <c r="E376" s="141">
        <v>41736552</v>
      </c>
      <c r="F376" s="146" t="s">
        <v>2616</v>
      </c>
      <c r="G376" s="140" t="s">
        <v>2496</v>
      </c>
      <c r="H376" s="146" t="s">
        <v>1808</v>
      </c>
      <c r="I376" s="146" t="s">
        <v>2485</v>
      </c>
      <c r="J376" s="139" t="s">
        <v>2474</v>
      </c>
      <c r="K376" s="138">
        <v>2646.22</v>
      </c>
      <c r="L376" s="147">
        <v>1323.11</v>
      </c>
      <c r="M376" s="147">
        <v>520.54999999999995</v>
      </c>
      <c r="N376" s="148">
        <v>802.56</v>
      </c>
      <c r="O376" s="136" t="s">
        <v>1808</v>
      </c>
    </row>
    <row r="377" spans="1:15" x14ac:dyDescent="0.3">
      <c r="A377" s="139" t="s">
        <v>2469</v>
      </c>
      <c r="B377" s="139" t="s">
        <v>2470</v>
      </c>
      <c r="C377" s="139" t="s">
        <v>2604</v>
      </c>
      <c r="D377" s="139" t="s">
        <v>2399</v>
      </c>
      <c r="E377" s="141">
        <v>41738768</v>
      </c>
      <c r="F377" s="146" t="s">
        <v>2616</v>
      </c>
      <c r="G377" s="140" t="s">
        <v>2496</v>
      </c>
      <c r="H377" s="146" t="s">
        <v>1808</v>
      </c>
      <c r="I377" s="146" t="s">
        <v>2485</v>
      </c>
      <c r="J377" s="139" t="s">
        <v>2474</v>
      </c>
      <c r="K377" s="138">
        <v>1626.4</v>
      </c>
      <c r="L377" s="147">
        <v>813.2</v>
      </c>
      <c r="M377" s="147">
        <v>319.93</v>
      </c>
      <c r="N377" s="148">
        <v>493.27000000000004</v>
      </c>
      <c r="O377" s="136" t="s">
        <v>1808</v>
      </c>
    </row>
    <row r="378" spans="1:15" x14ac:dyDescent="0.3">
      <c r="A378" s="139" t="s">
        <v>2469</v>
      </c>
      <c r="B378" s="139" t="s">
        <v>2470</v>
      </c>
      <c r="C378" s="139" t="s">
        <v>2604</v>
      </c>
      <c r="D378" s="139" t="s">
        <v>2399</v>
      </c>
      <c r="E378" s="141">
        <v>41743164</v>
      </c>
      <c r="F378" s="146" t="s">
        <v>2616</v>
      </c>
      <c r="G378" s="140" t="s">
        <v>2496</v>
      </c>
      <c r="H378" s="146" t="s">
        <v>1808</v>
      </c>
      <c r="I378" s="146" t="s">
        <v>2478</v>
      </c>
      <c r="J378" s="139" t="s">
        <v>2474</v>
      </c>
      <c r="K378" s="138">
        <v>75327.91</v>
      </c>
      <c r="L378" s="147">
        <v>37663.955000000002</v>
      </c>
      <c r="M378" s="147">
        <v>14817.99</v>
      </c>
      <c r="N378" s="148">
        <v>22845.965000000004</v>
      </c>
      <c r="O378" s="136" t="s">
        <v>1808</v>
      </c>
    </row>
    <row r="379" spans="1:15" x14ac:dyDescent="0.3">
      <c r="A379" s="139" t="s">
        <v>2469</v>
      </c>
      <c r="B379" s="139" t="s">
        <v>2470</v>
      </c>
      <c r="C379" s="139" t="s">
        <v>2604</v>
      </c>
      <c r="D379" s="139" t="s">
        <v>2399</v>
      </c>
      <c r="E379" s="141">
        <v>41743176</v>
      </c>
      <c r="F379" s="146" t="s">
        <v>2627</v>
      </c>
      <c r="G379" s="140">
        <v>9</v>
      </c>
      <c r="H379" s="146" t="s">
        <v>1801</v>
      </c>
      <c r="I379" s="146" t="s">
        <v>2478</v>
      </c>
      <c r="J379" s="139" t="s">
        <v>2474</v>
      </c>
      <c r="K379" s="138">
        <v>37990.870000000003</v>
      </c>
      <c r="L379" s="147">
        <v>18995.435000000001</v>
      </c>
      <c r="M379" s="147">
        <v>7473.31</v>
      </c>
      <c r="N379" s="148">
        <v>11522.125</v>
      </c>
      <c r="O379" s="136" t="s">
        <v>1801</v>
      </c>
    </row>
    <row r="380" spans="1:15" x14ac:dyDescent="0.3">
      <c r="A380" s="139" t="s">
        <v>2469</v>
      </c>
      <c r="B380" s="139" t="s">
        <v>2470</v>
      </c>
      <c r="C380" s="139" t="s">
        <v>2604</v>
      </c>
      <c r="D380" s="139" t="s">
        <v>2399</v>
      </c>
      <c r="E380" s="141">
        <v>41743189</v>
      </c>
      <c r="F380" s="146" t="s">
        <v>2628</v>
      </c>
      <c r="G380" s="140">
        <v>9</v>
      </c>
      <c r="H380" s="146" t="s">
        <v>1801</v>
      </c>
      <c r="I380" s="146" t="s">
        <v>2478</v>
      </c>
      <c r="J380" s="139" t="s">
        <v>2474</v>
      </c>
      <c r="K380" s="138">
        <v>202614.26</v>
      </c>
      <c r="L380" s="147">
        <v>101307.13</v>
      </c>
      <c r="M380" s="147">
        <v>39856.9</v>
      </c>
      <c r="N380" s="148">
        <v>61450.23</v>
      </c>
      <c r="O380" s="136" t="s">
        <v>1801</v>
      </c>
    </row>
    <row r="381" spans="1:15" x14ac:dyDescent="0.3">
      <c r="A381" s="139" t="s">
        <v>2469</v>
      </c>
      <c r="B381" s="139" t="s">
        <v>2470</v>
      </c>
      <c r="C381" s="139" t="s">
        <v>2604</v>
      </c>
      <c r="D381" s="139" t="s">
        <v>2399</v>
      </c>
      <c r="E381" s="141">
        <v>41743196</v>
      </c>
      <c r="F381" s="146" t="s">
        <v>2629</v>
      </c>
      <c r="G381" s="140">
        <v>9</v>
      </c>
      <c r="H381" s="146" t="s">
        <v>1801</v>
      </c>
      <c r="I381" s="146" t="s">
        <v>2473</v>
      </c>
      <c r="J381" s="139" t="s">
        <v>2474</v>
      </c>
      <c r="K381" s="138">
        <v>201650.33</v>
      </c>
      <c r="L381" s="147">
        <v>100825.16499999999</v>
      </c>
      <c r="M381" s="147">
        <v>39667.279999999999</v>
      </c>
      <c r="N381" s="148">
        <v>61157.884999999995</v>
      </c>
      <c r="O381" s="136" t="s">
        <v>1801</v>
      </c>
    </row>
    <row r="382" spans="1:15" x14ac:dyDescent="0.3">
      <c r="A382" s="139" t="s">
        <v>2469</v>
      </c>
      <c r="B382" s="139" t="s">
        <v>2470</v>
      </c>
      <c r="C382" s="139" t="s">
        <v>2604</v>
      </c>
      <c r="D382" s="139" t="s">
        <v>2399</v>
      </c>
      <c r="E382" s="141">
        <v>41755223</v>
      </c>
      <c r="F382" s="146" t="s">
        <v>2621</v>
      </c>
      <c r="G382" s="140">
        <v>10</v>
      </c>
      <c r="H382" s="146" t="s">
        <v>1804</v>
      </c>
      <c r="I382" s="146" t="s">
        <v>2485</v>
      </c>
      <c r="J382" s="139" t="s">
        <v>2474</v>
      </c>
      <c r="K382" s="138">
        <v>31253.96</v>
      </c>
      <c r="L382" s="147">
        <v>15626.98</v>
      </c>
      <c r="M382" s="147">
        <v>6148.07</v>
      </c>
      <c r="N382" s="148">
        <v>9478.91</v>
      </c>
      <c r="O382" s="136" t="s">
        <v>1804</v>
      </c>
    </row>
    <row r="383" spans="1:15" x14ac:dyDescent="0.3">
      <c r="A383" s="139" t="s">
        <v>2469</v>
      </c>
      <c r="B383" s="139" t="s">
        <v>2470</v>
      </c>
      <c r="C383" s="139" t="s">
        <v>2604</v>
      </c>
      <c r="D383" s="139" t="s">
        <v>2399</v>
      </c>
      <c r="E383" s="141">
        <v>41757137</v>
      </c>
      <c r="F383" s="146" t="s">
        <v>2616</v>
      </c>
      <c r="G383" s="140" t="s">
        <v>2496</v>
      </c>
      <c r="H383" s="146" t="s">
        <v>1808</v>
      </c>
      <c r="I383" s="146" t="s">
        <v>2478</v>
      </c>
      <c r="J383" s="139" t="s">
        <v>2474</v>
      </c>
      <c r="K383" s="138">
        <v>2453.27</v>
      </c>
      <c r="L383" s="147">
        <v>1226.635</v>
      </c>
      <c r="M383" s="147">
        <v>482.59</v>
      </c>
      <c r="N383" s="148">
        <v>744.04500000000007</v>
      </c>
      <c r="O383" s="136" t="s">
        <v>1808</v>
      </c>
    </row>
    <row r="384" spans="1:15" x14ac:dyDescent="0.3">
      <c r="A384" s="139" t="s">
        <v>2469</v>
      </c>
      <c r="B384" s="139" t="s">
        <v>2470</v>
      </c>
      <c r="C384" s="139" t="s">
        <v>2604</v>
      </c>
      <c r="D384" s="139" t="s">
        <v>2399</v>
      </c>
      <c r="E384" s="141">
        <v>41757908</v>
      </c>
      <c r="F384" s="146" t="s">
        <v>2614</v>
      </c>
      <c r="G384" s="140">
        <v>10</v>
      </c>
      <c r="H384" s="146" t="s">
        <v>1804</v>
      </c>
      <c r="I384" s="146" t="s">
        <v>2485</v>
      </c>
      <c r="J384" s="139" t="s">
        <v>2474</v>
      </c>
      <c r="K384" s="138">
        <v>3189.61</v>
      </c>
      <c r="L384" s="147">
        <v>1594.8050000000001</v>
      </c>
      <c r="M384" s="147">
        <v>627.44000000000005</v>
      </c>
      <c r="N384" s="148">
        <v>967.36500000000001</v>
      </c>
      <c r="O384" s="136" t="s">
        <v>1804</v>
      </c>
    </row>
    <row r="385" spans="1:15" x14ac:dyDescent="0.3">
      <c r="A385" s="139" t="s">
        <v>2469</v>
      </c>
      <c r="B385" s="139" t="s">
        <v>2470</v>
      </c>
      <c r="C385" s="139" t="s">
        <v>2604</v>
      </c>
      <c r="D385" s="139" t="s">
        <v>2399</v>
      </c>
      <c r="E385" s="141">
        <v>41776117</v>
      </c>
      <c r="F385" s="146" t="s">
        <v>2625</v>
      </c>
      <c r="G385" s="140" t="s">
        <v>2496</v>
      </c>
      <c r="H385" s="146" t="s">
        <v>1808</v>
      </c>
      <c r="I385" s="146" t="s">
        <v>2485</v>
      </c>
      <c r="J385" s="139" t="s">
        <v>2474</v>
      </c>
      <c r="K385" s="138">
        <v>1875.98</v>
      </c>
      <c r="L385" s="147">
        <v>937.99</v>
      </c>
      <c r="M385" s="147">
        <v>369.03</v>
      </c>
      <c r="N385" s="148">
        <v>568.96</v>
      </c>
      <c r="O385" s="136" t="s">
        <v>1808</v>
      </c>
    </row>
    <row r="386" spans="1:15" x14ac:dyDescent="0.3">
      <c r="A386" s="139" t="s">
        <v>2469</v>
      </c>
      <c r="B386" s="139" t="s">
        <v>2470</v>
      </c>
      <c r="C386" s="139" t="s">
        <v>2604</v>
      </c>
      <c r="D386" s="139" t="s">
        <v>2399</v>
      </c>
      <c r="E386" s="141">
        <v>41779857</v>
      </c>
      <c r="F386" s="146" t="s">
        <v>2614</v>
      </c>
      <c r="G386" s="140" t="s">
        <v>2496</v>
      </c>
      <c r="H386" s="146" t="s">
        <v>1808</v>
      </c>
      <c r="I386" s="146" t="s">
        <v>2485</v>
      </c>
      <c r="J386" s="139" t="s">
        <v>2474</v>
      </c>
      <c r="K386" s="138">
        <v>3889.74</v>
      </c>
      <c r="L386" s="147">
        <v>1944.87</v>
      </c>
      <c r="M386" s="147">
        <v>765.16</v>
      </c>
      <c r="N386" s="148">
        <v>1179.71</v>
      </c>
      <c r="O386" s="136" t="s">
        <v>1808</v>
      </c>
    </row>
    <row r="387" spans="1:15" x14ac:dyDescent="0.3">
      <c r="A387" s="139" t="s">
        <v>2469</v>
      </c>
      <c r="B387" s="139" t="s">
        <v>2470</v>
      </c>
      <c r="C387" s="139" t="s">
        <v>2604</v>
      </c>
      <c r="D387" s="139" t="s">
        <v>2399</v>
      </c>
      <c r="E387" s="141">
        <v>41780030</v>
      </c>
      <c r="F387" s="146" t="s">
        <v>2614</v>
      </c>
      <c r="G387" s="140">
        <v>10</v>
      </c>
      <c r="H387" s="146" t="s">
        <v>1804</v>
      </c>
      <c r="I387" s="146" t="s">
        <v>2485</v>
      </c>
      <c r="J387" s="139" t="s">
        <v>2474</v>
      </c>
      <c r="K387" s="138">
        <v>1276.48</v>
      </c>
      <c r="L387" s="147">
        <v>638.24</v>
      </c>
      <c r="M387" s="147">
        <v>251.1</v>
      </c>
      <c r="N387" s="148">
        <v>387.14</v>
      </c>
      <c r="O387" s="136" t="s">
        <v>1804</v>
      </c>
    </row>
    <row r="388" spans="1:15" x14ac:dyDescent="0.3">
      <c r="A388" s="139" t="s">
        <v>2469</v>
      </c>
      <c r="B388" s="139" t="s">
        <v>2470</v>
      </c>
      <c r="C388" s="139" t="s">
        <v>2604</v>
      </c>
      <c r="D388" s="139" t="s">
        <v>2399</v>
      </c>
      <c r="E388" s="141">
        <v>41781023</v>
      </c>
      <c r="F388" s="146" t="s">
        <v>2616</v>
      </c>
      <c r="G388" s="140" t="s">
        <v>2496</v>
      </c>
      <c r="H388" s="146" t="s">
        <v>1808</v>
      </c>
      <c r="I388" s="146" t="s">
        <v>2485</v>
      </c>
      <c r="J388" s="139" t="s">
        <v>2474</v>
      </c>
      <c r="K388" s="138">
        <v>4150.62</v>
      </c>
      <c r="L388" s="147">
        <v>2075.31</v>
      </c>
      <c r="M388" s="147">
        <v>816.48</v>
      </c>
      <c r="N388" s="148">
        <v>1258.83</v>
      </c>
      <c r="O388" s="136" t="s">
        <v>1808</v>
      </c>
    </row>
    <row r="389" spans="1:15" x14ac:dyDescent="0.3">
      <c r="A389" s="139" t="s">
        <v>2469</v>
      </c>
      <c r="B389" s="139" t="s">
        <v>2470</v>
      </c>
      <c r="C389" s="139" t="s">
        <v>2604</v>
      </c>
      <c r="D389" s="139" t="s">
        <v>2399</v>
      </c>
      <c r="E389" s="141">
        <v>41786730</v>
      </c>
      <c r="F389" s="146" t="s">
        <v>2616</v>
      </c>
      <c r="G389" s="140" t="s">
        <v>2496</v>
      </c>
      <c r="H389" s="146" t="s">
        <v>1808</v>
      </c>
      <c r="I389" s="146" t="s">
        <v>2485</v>
      </c>
      <c r="J389" s="139" t="s">
        <v>2474</v>
      </c>
      <c r="K389" s="138">
        <v>1994</v>
      </c>
      <c r="L389" s="147">
        <v>997</v>
      </c>
      <c r="M389" s="147">
        <v>392.25</v>
      </c>
      <c r="N389" s="148">
        <v>604.75</v>
      </c>
      <c r="O389" s="136" t="s">
        <v>1808</v>
      </c>
    </row>
    <row r="390" spans="1:15" x14ac:dyDescent="0.3">
      <c r="A390" s="139" t="s">
        <v>2469</v>
      </c>
      <c r="B390" s="139" t="s">
        <v>2470</v>
      </c>
      <c r="C390" s="139" t="s">
        <v>2604</v>
      </c>
      <c r="D390" s="139" t="s">
        <v>2399</v>
      </c>
      <c r="E390" s="141">
        <v>41788315</v>
      </c>
      <c r="F390" s="146" t="s">
        <v>2621</v>
      </c>
      <c r="G390" s="140">
        <v>10</v>
      </c>
      <c r="H390" s="146" t="s">
        <v>1804</v>
      </c>
      <c r="I390" s="146" t="s">
        <v>2485</v>
      </c>
      <c r="J390" s="139" t="s">
        <v>2474</v>
      </c>
      <c r="K390" s="138">
        <v>31739.42</v>
      </c>
      <c r="L390" s="147">
        <v>15869.71</v>
      </c>
      <c r="M390" s="147">
        <v>6243.56</v>
      </c>
      <c r="N390" s="148">
        <v>9626.1499999999978</v>
      </c>
      <c r="O390" s="136" t="s">
        <v>1804</v>
      </c>
    </row>
    <row r="391" spans="1:15" x14ac:dyDescent="0.3">
      <c r="A391" s="139" t="s">
        <v>2469</v>
      </c>
      <c r="B391" s="139" t="s">
        <v>2470</v>
      </c>
      <c r="C391" s="139" t="s">
        <v>2604</v>
      </c>
      <c r="D391" s="139" t="s">
        <v>2399</v>
      </c>
      <c r="E391" s="141">
        <v>41790135</v>
      </c>
      <c r="F391" s="146" t="s">
        <v>2630</v>
      </c>
      <c r="G391" s="140">
        <v>10</v>
      </c>
      <c r="H391" s="146" t="s">
        <v>1804</v>
      </c>
      <c r="I391" s="146" t="s">
        <v>2485</v>
      </c>
      <c r="J391" s="139" t="s">
        <v>2474</v>
      </c>
      <c r="K391" s="138">
        <v>2353.6799999999998</v>
      </c>
      <c r="L391" s="147">
        <v>1176.8399999999999</v>
      </c>
      <c r="M391" s="147">
        <v>463</v>
      </c>
      <c r="N391" s="148">
        <v>713.83999999999992</v>
      </c>
      <c r="O391" s="136" t="s">
        <v>1804</v>
      </c>
    </row>
    <row r="392" spans="1:15" x14ac:dyDescent="0.3">
      <c r="A392" s="139" t="s">
        <v>2469</v>
      </c>
      <c r="B392" s="139" t="s">
        <v>2470</v>
      </c>
      <c r="C392" s="139" t="s">
        <v>2604</v>
      </c>
      <c r="D392" s="139" t="s">
        <v>2399</v>
      </c>
      <c r="E392" s="141">
        <v>41790253</v>
      </c>
      <c r="F392" s="146" t="s">
        <v>2615</v>
      </c>
      <c r="G392" s="140">
        <v>9</v>
      </c>
      <c r="H392" s="146" t="s">
        <v>1801</v>
      </c>
      <c r="I392" s="146" t="s">
        <v>2478</v>
      </c>
      <c r="J392" s="139" t="s">
        <v>2474</v>
      </c>
      <c r="K392" s="138">
        <v>2495.7399999999998</v>
      </c>
      <c r="L392" s="147">
        <v>1247.8699999999999</v>
      </c>
      <c r="M392" s="147">
        <v>490.94</v>
      </c>
      <c r="N392" s="148">
        <v>756.92999999999984</v>
      </c>
      <c r="O392" s="136" t="s">
        <v>1801</v>
      </c>
    </row>
    <row r="393" spans="1:15" x14ac:dyDescent="0.3">
      <c r="A393" s="139" t="s">
        <v>2469</v>
      </c>
      <c r="B393" s="139" t="s">
        <v>2470</v>
      </c>
      <c r="C393" s="139" t="s">
        <v>2604</v>
      </c>
      <c r="D393" s="139" t="s">
        <v>2399</v>
      </c>
      <c r="E393" s="141">
        <v>41802819</v>
      </c>
      <c r="F393" s="146" t="s">
        <v>2627</v>
      </c>
      <c r="G393" s="140">
        <v>9</v>
      </c>
      <c r="H393" s="146" t="s">
        <v>1801</v>
      </c>
      <c r="I393" s="146" t="s">
        <v>2478</v>
      </c>
      <c r="J393" s="139" t="s">
        <v>2474</v>
      </c>
      <c r="K393" s="138">
        <v>2107.7399999999998</v>
      </c>
      <c r="L393" s="147">
        <v>1053.8699999999999</v>
      </c>
      <c r="M393" s="147">
        <v>414.62</v>
      </c>
      <c r="N393" s="148">
        <v>639.24999999999989</v>
      </c>
      <c r="O393" s="136" t="s">
        <v>1801</v>
      </c>
    </row>
    <row r="394" spans="1:15" x14ac:dyDescent="0.3">
      <c r="A394" s="139" t="s">
        <v>2469</v>
      </c>
      <c r="B394" s="139" t="s">
        <v>2470</v>
      </c>
      <c r="C394" s="139" t="s">
        <v>2631</v>
      </c>
      <c r="D394" s="139" t="s">
        <v>2399</v>
      </c>
      <c r="E394" s="141">
        <v>41536511</v>
      </c>
      <c r="F394" s="146" t="s">
        <v>2632</v>
      </c>
      <c r="G394" s="140">
        <v>1</v>
      </c>
      <c r="H394" s="146" t="s">
        <v>1800</v>
      </c>
      <c r="I394" s="146" t="s">
        <v>2473</v>
      </c>
      <c r="J394" s="139" t="s">
        <v>2474</v>
      </c>
      <c r="K394" s="138">
        <v>2727348.63</v>
      </c>
      <c r="L394" s="147">
        <v>1363674.3149999999</v>
      </c>
      <c r="M394" s="147">
        <v>894990.58</v>
      </c>
      <c r="N394" s="148">
        <v>468683.73499999999</v>
      </c>
      <c r="O394" s="136" t="s">
        <v>1800</v>
      </c>
    </row>
    <row r="395" spans="1:15" x14ac:dyDescent="0.3">
      <c r="A395" s="139" t="s">
        <v>2469</v>
      </c>
      <c r="B395" s="139" t="s">
        <v>2470</v>
      </c>
      <c r="C395" s="139" t="s">
        <v>2631</v>
      </c>
      <c r="D395" s="139" t="s">
        <v>2399</v>
      </c>
      <c r="E395" s="141">
        <v>41707033</v>
      </c>
      <c r="F395" s="146" t="s">
        <v>2616</v>
      </c>
      <c r="G395" s="140">
        <v>1</v>
      </c>
      <c r="H395" s="146" t="s">
        <v>1800</v>
      </c>
      <c r="I395" s="146" t="s">
        <v>2485</v>
      </c>
      <c r="J395" s="139" t="s">
        <v>2474</v>
      </c>
      <c r="K395" s="138">
        <v>25191.15</v>
      </c>
      <c r="L395" s="147">
        <v>12595.575000000001</v>
      </c>
      <c r="M395" s="147">
        <v>8266.58</v>
      </c>
      <c r="N395" s="148">
        <v>4328.9950000000008</v>
      </c>
      <c r="O395" s="136" t="s">
        <v>1800</v>
      </c>
    </row>
    <row r="396" spans="1:15" x14ac:dyDescent="0.3">
      <c r="A396" s="139" t="s">
        <v>2469</v>
      </c>
      <c r="B396" s="139" t="s">
        <v>2470</v>
      </c>
      <c r="C396" s="139" t="s">
        <v>2631</v>
      </c>
      <c r="D396" s="139" t="s">
        <v>2399</v>
      </c>
      <c r="E396" s="141">
        <v>41715042</v>
      </c>
      <c r="F396" s="146" t="s">
        <v>2633</v>
      </c>
      <c r="G396" s="140">
        <v>1</v>
      </c>
      <c r="H396" s="146" t="s">
        <v>1800</v>
      </c>
      <c r="I396" s="146" t="s">
        <v>2478</v>
      </c>
      <c r="J396" s="139" t="s">
        <v>2474</v>
      </c>
      <c r="K396" s="138">
        <v>2193104.69</v>
      </c>
      <c r="L396" s="147">
        <v>1096552.345</v>
      </c>
      <c r="M396" s="147">
        <v>719676.25</v>
      </c>
      <c r="N396" s="148">
        <v>376876.09499999997</v>
      </c>
      <c r="O396" s="136" t="s">
        <v>1800</v>
      </c>
    </row>
    <row r="397" spans="1:15" x14ac:dyDescent="0.3">
      <c r="A397" s="139" t="s">
        <v>2469</v>
      </c>
      <c r="B397" s="139" t="s">
        <v>2470</v>
      </c>
      <c r="C397" s="139" t="s">
        <v>2631</v>
      </c>
      <c r="D397" s="139" t="s">
        <v>2399</v>
      </c>
      <c r="E397" s="141">
        <v>41719448</v>
      </c>
      <c r="F397" s="146" t="s">
        <v>2634</v>
      </c>
      <c r="G397" s="140">
        <v>2</v>
      </c>
      <c r="H397" s="146" t="s">
        <v>1802</v>
      </c>
      <c r="I397" s="146" t="s">
        <v>2473</v>
      </c>
      <c r="J397" s="139" t="s">
        <v>2474</v>
      </c>
      <c r="K397" s="138">
        <v>220131.03</v>
      </c>
      <c r="L397" s="147">
        <v>110065.515</v>
      </c>
      <c r="M397" s="147">
        <v>72236.899999999994</v>
      </c>
      <c r="N397" s="148">
        <v>37828.615000000005</v>
      </c>
      <c r="O397" s="136" t="s">
        <v>1802</v>
      </c>
    </row>
    <row r="398" spans="1:15" x14ac:dyDescent="0.3">
      <c r="A398" s="139" t="s">
        <v>2469</v>
      </c>
      <c r="B398" s="139" t="s">
        <v>2470</v>
      </c>
      <c r="C398" s="139" t="s">
        <v>2631</v>
      </c>
      <c r="D398" s="139" t="s">
        <v>2399</v>
      </c>
      <c r="E398" s="141">
        <v>41760828</v>
      </c>
      <c r="F398" s="146" t="s">
        <v>2616</v>
      </c>
      <c r="G398" s="140" t="s">
        <v>2496</v>
      </c>
      <c r="H398" s="146" t="s">
        <v>1808</v>
      </c>
      <c r="I398" s="146" t="s">
        <v>2485</v>
      </c>
      <c r="J398" s="139" t="s">
        <v>2474</v>
      </c>
      <c r="K398" s="138">
        <v>16025.3</v>
      </c>
      <c r="L398" s="147">
        <v>8012.65</v>
      </c>
      <c r="M398" s="147">
        <v>5258.77</v>
      </c>
      <c r="N398" s="148">
        <v>2753.8799999999992</v>
      </c>
      <c r="O398" s="136" t="s">
        <v>1808</v>
      </c>
    </row>
    <row r="399" spans="1:15" x14ac:dyDescent="0.3">
      <c r="A399" s="139" t="s">
        <v>2469</v>
      </c>
      <c r="B399" s="139" t="s">
        <v>2470</v>
      </c>
      <c r="C399" s="139" t="s">
        <v>2631</v>
      </c>
      <c r="D399" s="139" t="s">
        <v>2399</v>
      </c>
      <c r="E399" s="141">
        <v>41792554</v>
      </c>
      <c r="F399" s="146" t="s">
        <v>2635</v>
      </c>
      <c r="G399" s="140">
        <v>9</v>
      </c>
      <c r="H399" s="146" t="s">
        <v>1801</v>
      </c>
      <c r="I399" s="146" t="s">
        <v>2478</v>
      </c>
      <c r="J399" s="139" t="s">
        <v>2474</v>
      </c>
      <c r="K399" s="138">
        <v>6581.59</v>
      </c>
      <c r="L399" s="147">
        <v>3290.7950000000001</v>
      </c>
      <c r="M399" s="147">
        <v>2159.7800000000002</v>
      </c>
      <c r="N399" s="148">
        <v>1131.0149999999999</v>
      </c>
      <c r="O399" s="136" t="s">
        <v>1801</v>
      </c>
    </row>
    <row r="400" spans="1:15" x14ac:dyDescent="0.3">
      <c r="A400" s="139" t="s">
        <v>2469</v>
      </c>
      <c r="B400" s="139" t="s">
        <v>2470</v>
      </c>
      <c r="C400" s="139" t="s">
        <v>2631</v>
      </c>
      <c r="D400" s="139" t="s">
        <v>2399</v>
      </c>
      <c r="E400" s="141">
        <v>41792562</v>
      </c>
      <c r="F400" s="146" t="s">
        <v>2635</v>
      </c>
      <c r="G400" s="140">
        <v>9</v>
      </c>
      <c r="H400" s="146" t="s">
        <v>1801</v>
      </c>
      <c r="I400" s="146" t="s">
        <v>2473</v>
      </c>
      <c r="J400" s="139" t="s">
        <v>2474</v>
      </c>
      <c r="K400" s="138">
        <v>2313.46</v>
      </c>
      <c r="L400" s="147">
        <v>1156.73</v>
      </c>
      <c r="M400" s="147">
        <v>759.17</v>
      </c>
      <c r="N400" s="148">
        <v>397.56000000000006</v>
      </c>
      <c r="O400" s="136" t="s">
        <v>1801</v>
      </c>
    </row>
    <row r="401" spans="1:15" x14ac:dyDescent="0.3">
      <c r="A401" s="139" t="s">
        <v>2469</v>
      </c>
      <c r="B401" s="139" t="s">
        <v>2470</v>
      </c>
      <c r="C401" s="139" t="s">
        <v>2631</v>
      </c>
      <c r="D401" s="139" t="s">
        <v>2399</v>
      </c>
      <c r="E401" s="141">
        <v>41801664</v>
      </c>
      <c r="F401" s="146" t="s">
        <v>2636</v>
      </c>
      <c r="G401" s="140" t="s">
        <v>2496</v>
      </c>
      <c r="H401" s="146" t="s">
        <v>1808</v>
      </c>
      <c r="I401" s="146" t="s">
        <v>2485</v>
      </c>
      <c r="J401" s="139" t="s">
        <v>2474</v>
      </c>
      <c r="K401" s="138">
        <v>230644.97</v>
      </c>
      <c r="L401" s="147">
        <v>115322.485</v>
      </c>
      <c r="M401" s="147">
        <v>75687.09</v>
      </c>
      <c r="N401" s="148">
        <v>39635.395000000004</v>
      </c>
      <c r="O401" s="136" t="s">
        <v>1808</v>
      </c>
    </row>
    <row r="402" spans="1:15" x14ac:dyDescent="0.3">
      <c r="A402" s="139" t="s">
        <v>2469</v>
      </c>
      <c r="B402" s="139" t="s">
        <v>2470</v>
      </c>
      <c r="C402" s="139" t="s">
        <v>2631</v>
      </c>
      <c r="D402" s="139" t="s">
        <v>2399</v>
      </c>
      <c r="E402" s="141">
        <v>41806060</v>
      </c>
      <c r="F402" s="146" t="s">
        <v>2637</v>
      </c>
      <c r="G402" s="140" t="s">
        <v>2496</v>
      </c>
      <c r="H402" s="146" t="s">
        <v>1808</v>
      </c>
      <c r="I402" s="146" t="s">
        <v>2485</v>
      </c>
      <c r="J402" s="139" t="s">
        <v>2474</v>
      </c>
      <c r="K402" s="138">
        <v>24555.26</v>
      </c>
      <c r="L402" s="147">
        <v>12277.63</v>
      </c>
      <c r="M402" s="147">
        <v>8057.91</v>
      </c>
      <c r="N402" s="148">
        <v>4219.7199999999993</v>
      </c>
      <c r="O402" s="136" t="s">
        <v>1808</v>
      </c>
    </row>
    <row r="403" spans="1:15" x14ac:dyDescent="0.3">
      <c r="A403" s="139" t="s">
        <v>2469</v>
      </c>
      <c r="B403" s="139" t="s">
        <v>2470</v>
      </c>
      <c r="C403" s="139" t="s">
        <v>2631</v>
      </c>
      <c r="D403" s="139" t="s">
        <v>2399</v>
      </c>
      <c r="E403" s="141">
        <v>41809011</v>
      </c>
      <c r="F403" s="146" t="s">
        <v>2638</v>
      </c>
      <c r="G403" s="140">
        <v>9</v>
      </c>
      <c r="H403" s="146" t="s">
        <v>1801</v>
      </c>
      <c r="I403" s="146" t="s">
        <v>2478</v>
      </c>
      <c r="J403" s="139" t="s">
        <v>2474</v>
      </c>
      <c r="K403" s="138">
        <v>6021</v>
      </c>
      <c r="L403" s="147">
        <v>3010.5</v>
      </c>
      <c r="M403" s="147">
        <v>1975.82</v>
      </c>
      <c r="N403" s="148">
        <v>1034.68</v>
      </c>
      <c r="O403" s="136" t="s">
        <v>1801</v>
      </c>
    </row>
    <row r="404" spans="1:15" x14ac:dyDescent="0.3">
      <c r="A404" s="139" t="s">
        <v>2469</v>
      </c>
      <c r="B404" s="139" t="s">
        <v>2470</v>
      </c>
      <c r="C404" s="139" t="s">
        <v>2631</v>
      </c>
      <c r="D404" s="139" t="s">
        <v>2399</v>
      </c>
      <c r="E404" s="141">
        <v>41817972</v>
      </c>
      <c r="F404" s="146" t="s">
        <v>2639</v>
      </c>
      <c r="G404" s="140">
        <v>10</v>
      </c>
      <c r="H404" s="146" t="s">
        <v>1804</v>
      </c>
      <c r="I404" s="146" t="s">
        <v>2485</v>
      </c>
      <c r="J404" s="139" t="s">
        <v>2474</v>
      </c>
      <c r="K404" s="138">
        <v>10283.34</v>
      </c>
      <c r="L404" s="147">
        <v>5141.67</v>
      </c>
      <c r="M404" s="147">
        <v>3374.52</v>
      </c>
      <c r="N404" s="148">
        <v>1767.15</v>
      </c>
      <c r="O404" s="136" t="s">
        <v>1804</v>
      </c>
    </row>
    <row r="405" spans="1:15" x14ac:dyDescent="0.3">
      <c r="A405" s="139" t="s">
        <v>2469</v>
      </c>
      <c r="B405" s="139" t="s">
        <v>2470</v>
      </c>
      <c r="C405" s="139" t="s">
        <v>2631</v>
      </c>
      <c r="D405" s="139" t="s">
        <v>2399</v>
      </c>
      <c r="E405" s="141">
        <v>41821404</v>
      </c>
      <c r="F405" s="146" t="s">
        <v>2640</v>
      </c>
      <c r="G405" s="140">
        <v>10</v>
      </c>
      <c r="H405" s="146" t="s">
        <v>1804</v>
      </c>
      <c r="I405" s="146" t="s">
        <v>2485</v>
      </c>
      <c r="J405" s="139" t="s">
        <v>2474</v>
      </c>
      <c r="K405" s="138">
        <v>1746.65</v>
      </c>
      <c r="L405" s="147">
        <v>873.32500000000005</v>
      </c>
      <c r="M405" s="147">
        <v>573.16999999999996</v>
      </c>
      <c r="N405" s="148">
        <v>300.15500000000009</v>
      </c>
      <c r="O405" s="136" t="s">
        <v>1804</v>
      </c>
    </row>
    <row r="406" spans="1:15" x14ac:dyDescent="0.3">
      <c r="A406" s="139" t="s">
        <v>2469</v>
      </c>
      <c r="B406" s="139" t="s">
        <v>2470</v>
      </c>
      <c r="C406" s="139" t="s">
        <v>2631</v>
      </c>
      <c r="D406" s="139" t="s">
        <v>2399</v>
      </c>
      <c r="E406" s="141">
        <v>41821480</v>
      </c>
      <c r="F406" s="146" t="s">
        <v>2641</v>
      </c>
      <c r="G406" s="140">
        <v>10</v>
      </c>
      <c r="H406" s="146" t="s">
        <v>1804</v>
      </c>
      <c r="I406" s="146" t="s">
        <v>2485</v>
      </c>
      <c r="J406" s="139" t="s">
        <v>2474</v>
      </c>
      <c r="K406" s="138">
        <v>98418.89</v>
      </c>
      <c r="L406" s="147">
        <v>49209.445</v>
      </c>
      <c r="M406" s="147">
        <v>32296.560000000001</v>
      </c>
      <c r="N406" s="148">
        <v>16912.884999999998</v>
      </c>
      <c r="O406" s="136" t="s">
        <v>1804</v>
      </c>
    </row>
    <row r="407" spans="1:15" x14ac:dyDescent="0.3">
      <c r="A407" s="139" t="s">
        <v>2469</v>
      </c>
      <c r="B407" s="139" t="s">
        <v>2470</v>
      </c>
      <c r="C407" s="139" t="s">
        <v>2631</v>
      </c>
      <c r="D407" s="139" t="s">
        <v>2399</v>
      </c>
      <c r="E407" s="141">
        <v>41821665</v>
      </c>
      <c r="F407" s="146" t="s">
        <v>2637</v>
      </c>
      <c r="G407" s="140" t="s">
        <v>2496</v>
      </c>
      <c r="H407" s="146" t="s">
        <v>1808</v>
      </c>
      <c r="I407" s="146" t="s">
        <v>2485</v>
      </c>
      <c r="J407" s="139" t="s">
        <v>2474</v>
      </c>
      <c r="K407" s="138">
        <v>7241.99</v>
      </c>
      <c r="L407" s="147">
        <v>3620.9949999999999</v>
      </c>
      <c r="M407" s="147">
        <v>2376.4899999999998</v>
      </c>
      <c r="N407" s="148">
        <v>1244.5050000000001</v>
      </c>
      <c r="O407" s="136" t="s">
        <v>1808</v>
      </c>
    </row>
    <row r="408" spans="1:15" x14ac:dyDescent="0.3">
      <c r="A408" s="139" t="s">
        <v>2469</v>
      </c>
      <c r="B408" s="139" t="s">
        <v>2470</v>
      </c>
      <c r="C408" s="139" t="s">
        <v>2631</v>
      </c>
      <c r="D408" s="139" t="s">
        <v>2399</v>
      </c>
      <c r="E408" s="141">
        <v>41821673</v>
      </c>
      <c r="F408" s="146" t="s">
        <v>2640</v>
      </c>
      <c r="G408" s="140">
        <v>1</v>
      </c>
      <c r="H408" s="146" t="s">
        <v>1800</v>
      </c>
      <c r="I408" s="146" t="s">
        <v>2485</v>
      </c>
      <c r="J408" s="139" t="s">
        <v>2474</v>
      </c>
      <c r="K408" s="138">
        <v>1612.51</v>
      </c>
      <c r="L408" s="147">
        <v>806.255</v>
      </c>
      <c r="M408" s="147">
        <v>529.15</v>
      </c>
      <c r="N408" s="148">
        <v>277.10500000000002</v>
      </c>
      <c r="O408" s="136" t="s">
        <v>1800</v>
      </c>
    </row>
    <row r="409" spans="1:15" x14ac:dyDescent="0.3">
      <c r="A409" s="139" t="s">
        <v>2469</v>
      </c>
      <c r="B409" s="139" t="s">
        <v>2470</v>
      </c>
      <c r="C409" s="139" t="s">
        <v>2631</v>
      </c>
      <c r="D409" s="139" t="s">
        <v>2399</v>
      </c>
      <c r="E409" s="141">
        <v>41824072</v>
      </c>
      <c r="F409" s="146" t="s">
        <v>2637</v>
      </c>
      <c r="G409" s="140" t="s">
        <v>2496</v>
      </c>
      <c r="H409" s="146" t="s">
        <v>1808</v>
      </c>
      <c r="I409" s="146" t="s">
        <v>2485</v>
      </c>
      <c r="J409" s="139" t="s">
        <v>2474</v>
      </c>
      <c r="K409" s="138">
        <v>3625.53</v>
      </c>
      <c r="L409" s="147">
        <v>1812.7650000000001</v>
      </c>
      <c r="M409" s="147">
        <v>1189.73</v>
      </c>
      <c r="N409" s="148">
        <v>623.03500000000008</v>
      </c>
      <c r="O409" s="136" t="s">
        <v>1808</v>
      </c>
    </row>
    <row r="410" spans="1:15" x14ac:dyDescent="0.3">
      <c r="A410" s="139" t="s">
        <v>2469</v>
      </c>
      <c r="B410" s="139" t="s">
        <v>2470</v>
      </c>
      <c r="C410" s="139" t="s">
        <v>2631</v>
      </c>
      <c r="D410" s="139" t="s">
        <v>2399</v>
      </c>
      <c r="E410" s="141">
        <v>41825275</v>
      </c>
      <c r="F410" s="146" t="s">
        <v>2637</v>
      </c>
      <c r="G410" s="140" t="s">
        <v>2496</v>
      </c>
      <c r="H410" s="146" t="s">
        <v>1808</v>
      </c>
      <c r="I410" s="146" t="s">
        <v>2485</v>
      </c>
      <c r="J410" s="139" t="s">
        <v>2474</v>
      </c>
      <c r="K410" s="138">
        <v>2850.44</v>
      </c>
      <c r="L410" s="147">
        <v>1425.22</v>
      </c>
      <c r="M410" s="147">
        <v>935.38</v>
      </c>
      <c r="N410" s="148">
        <v>489.84000000000003</v>
      </c>
      <c r="O410" s="136" t="s">
        <v>1808</v>
      </c>
    </row>
    <row r="411" spans="1:15" x14ac:dyDescent="0.3">
      <c r="A411" s="139" t="s">
        <v>2469</v>
      </c>
      <c r="B411" s="139" t="s">
        <v>2470</v>
      </c>
      <c r="C411" s="139" t="s">
        <v>2631</v>
      </c>
      <c r="D411" s="139" t="s">
        <v>2399</v>
      </c>
      <c r="E411" s="141">
        <v>41827109</v>
      </c>
      <c r="F411" s="146" t="s">
        <v>2642</v>
      </c>
      <c r="G411" s="140" t="s">
        <v>2496</v>
      </c>
      <c r="H411" s="146" t="s">
        <v>1808</v>
      </c>
      <c r="I411" s="146" t="s">
        <v>2478</v>
      </c>
      <c r="J411" s="139" t="s">
        <v>2474</v>
      </c>
      <c r="K411" s="138">
        <v>169656.65</v>
      </c>
      <c r="L411" s="147">
        <v>84828.324999999997</v>
      </c>
      <c r="M411" s="147">
        <v>55673.52</v>
      </c>
      <c r="N411" s="148">
        <v>29154.805</v>
      </c>
      <c r="O411" s="136" t="s">
        <v>1808</v>
      </c>
    </row>
    <row r="412" spans="1:15" x14ac:dyDescent="0.3">
      <c r="A412" s="139" t="s">
        <v>2469</v>
      </c>
      <c r="B412" s="139" t="s">
        <v>2470</v>
      </c>
      <c r="C412" s="139" t="s">
        <v>2631</v>
      </c>
      <c r="D412" s="139" t="s">
        <v>2399</v>
      </c>
      <c r="E412" s="141">
        <v>41827131</v>
      </c>
      <c r="F412" s="146" t="s">
        <v>2642</v>
      </c>
      <c r="G412" s="140" t="s">
        <v>2496</v>
      </c>
      <c r="H412" s="146" t="s">
        <v>1808</v>
      </c>
      <c r="I412" s="146" t="s">
        <v>2478</v>
      </c>
      <c r="J412" s="139" t="s">
        <v>2474</v>
      </c>
      <c r="K412" s="138">
        <v>171710.92</v>
      </c>
      <c r="L412" s="147">
        <v>85855.46</v>
      </c>
      <c r="M412" s="147">
        <v>56347.64</v>
      </c>
      <c r="N412" s="148">
        <v>29507.820000000007</v>
      </c>
      <c r="O412" s="136" t="s">
        <v>1808</v>
      </c>
    </row>
    <row r="413" spans="1:15" x14ac:dyDescent="0.3">
      <c r="A413" s="139" t="s">
        <v>2469</v>
      </c>
      <c r="B413" s="139" t="s">
        <v>2470</v>
      </c>
      <c r="C413" s="139" t="s">
        <v>2631</v>
      </c>
      <c r="D413" s="139" t="s">
        <v>2399</v>
      </c>
      <c r="E413" s="141">
        <v>41827133</v>
      </c>
      <c r="F413" s="146" t="s">
        <v>2642</v>
      </c>
      <c r="G413" s="140" t="s">
        <v>2496</v>
      </c>
      <c r="H413" s="146" t="s">
        <v>1808</v>
      </c>
      <c r="I413" s="146" t="s">
        <v>2478</v>
      </c>
      <c r="J413" s="139" t="s">
        <v>2474</v>
      </c>
      <c r="K413" s="138">
        <v>193007.64</v>
      </c>
      <c r="L413" s="147">
        <v>96503.82</v>
      </c>
      <c r="M413" s="147">
        <v>63336.24</v>
      </c>
      <c r="N413" s="148">
        <v>33167.580000000009</v>
      </c>
      <c r="O413" s="136" t="s">
        <v>1808</v>
      </c>
    </row>
    <row r="414" spans="1:15" x14ac:dyDescent="0.3">
      <c r="A414" s="139" t="s">
        <v>2469</v>
      </c>
      <c r="B414" s="139" t="s">
        <v>2470</v>
      </c>
      <c r="C414" s="139" t="s">
        <v>2631</v>
      </c>
      <c r="D414" s="139" t="s">
        <v>2399</v>
      </c>
      <c r="E414" s="141">
        <v>41827134</v>
      </c>
      <c r="F414" s="146" t="s">
        <v>2642</v>
      </c>
      <c r="G414" s="140" t="s">
        <v>2496</v>
      </c>
      <c r="H414" s="146" t="s">
        <v>1808</v>
      </c>
      <c r="I414" s="146" t="s">
        <v>2478</v>
      </c>
      <c r="J414" s="139" t="s">
        <v>2474</v>
      </c>
      <c r="K414" s="138">
        <v>152542.72</v>
      </c>
      <c r="L414" s="147">
        <v>76271.360000000001</v>
      </c>
      <c r="M414" s="147">
        <v>50057.52</v>
      </c>
      <c r="N414" s="148">
        <v>26213.840000000004</v>
      </c>
      <c r="O414" s="136" t="s">
        <v>1808</v>
      </c>
    </row>
    <row r="415" spans="1:15" x14ac:dyDescent="0.3">
      <c r="A415" s="139" t="s">
        <v>2469</v>
      </c>
      <c r="B415" s="139" t="s">
        <v>2470</v>
      </c>
      <c r="C415" s="139" t="s">
        <v>2631</v>
      </c>
      <c r="D415" s="139" t="s">
        <v>2399</v>
      </c>
      <c r="E415" s="141">
        <v>41827136</v>
      </c>
      <c r="F415" s="146" t="s">
        <v>2642</v>
      </c>
      <c r="G415" s="140" t="s">
        <v>2496</v>
      </c>
      <c r="H415" s="146" t="s">
        <v>1808</v>
      </c>
      <c r="I415" s="146" t="s">
        <v>2478</v>
      </c>
      <c r="J415" s="139" t="s">
        <v>2474</v>
      </c>
      <c r="K415" s="138">
        <v>161681.26</v>
      </c>
      <c r="L415" s="147">
        <v>80840.63</v>
      </c>
      <c r="M415" s="147">
        <v>53056.37</v>
      </c>
      <c r="N415" s="148">
        <v>27784.260000000002</v>
      </c>
      <c r="O415" s="136" t="s">
        <v>1808</v>
      </c>
    </row>
    <row r="416" spans="1:15" x14ac:dyDescent="0.3">
      <c r="A416" s="139" t="s">
        <v>2469</v>
      </c>
      <c r="B416" s="139" t="s">
        <v>2470</v>
      </c>
      <c r="C416" s="139" t="s">
        <v>2631</v>
      </c>
      <c r="D416" s="139" t="s">
        <v>2399</v>
      </c>
      <c r="E416" s="141">
        <v>41839036</v>
      </c>
      <c r="F416" s="146" t="s">
        <v>2643</v>
      </c>
      <c r="G416" s="140">
        <v>9</v>
      </c>
      <c r="H416" s="146" t="s">
        <v>1801</v>
      </c>
      <c r="I416" s="146" t="s">
        <v>2478</v>
      </c>
      <c r="J416" s="139" t="s">
        <v>2474</v>
      </c>
      <c r="K416" s="138">
        <v>201282.91</v>
      </c>
      <c r="L416" s="147">
        <v>100641.455</v>
      </c>
      <c r="M416" s="147">
        <v>66051.81</v>
      </c>
      <c r="N416" s="148">
        <v>34589.645000000004</v>
      </c>
      <c r="O416" s="136" t="s">
        <v>1801</v>
      </c>
    </row>
    <row r="417" spans="1:15" x14ac:dyDescent="0.3">
      <c r="A417" s="139" t="s">
        <v>2469</v>
      </c>
      <c r="B417" s="139" t="s">
        <v>2470</v>
      </c>
      <c r="C417" s="139" t="s">
        <v>2631</v>
      </c>
      <c r="D417" s="139" t="s">
        <v>2399</v>
      </c>
      <c r="E417" s="141">
        <v>41839041</v>
      </c>
      <c r="F417" s="146" t="s">
        <v>2643</v>
      </c>
      <c r="G417" s="140">
        <v>9</v>
      </c>
      <c r="H417" s="146" t="s">
        <v>1801</v>
      </c>
      <c r="I417" s="146" t="s">
        <v>2478</v>
      </c>
      <c r="J417" s="139" t="s">
        <v>2474</v>
      </c>
      <c r="K417" s="138">
        <v>199989.23</v>
      </c>
      <c r="L417" s="147">
        <v>99994.615000000005</v>
      </c>
      <c r="M417" s="147">
        <v>65627.28</v>
      </c>
      <c r="N417" s="148">
        <v>34367.335000000006</v>
      </c>
      <c r="O417" s="136" t="s">
        <v>1801</v>
      </c>
    </row>
    <row r="418" spans="1:15" x14ac:dyDescent="0.3">
      <c r="A418" s="139" t="s">
        <v>2469</v>
      </c>
      <c r="B418" s="139" t="s">
        <v>2470</v>
      </c>
      <c r="C418" s="139" t="s">
        <v>2631</v>
      </c>
      <c r="D418" s="139" t="s">
        <v>2399</v>
      </c>
      <c r="E418" s="141">
        <v>41839044</v>
      </c>
      <c r="F418" s="146" t="s">
        <v>2643</v>
      </c>
      <c r="G418" s="140">
        <v>9</v>
      </c>
      <c r="H418" s="146" t="s">
        <v>1801</v>
      </c>
      <c r="I418" s="146" t="s">
        <v>2478</v>
      </c>
      <c r="J418" s="139" t="s">
        <v>2474</v>
      </c>
      <c r="K418" s="138">
        <v>193185.97</v>
      </c>
      <c r="L418" s="147">
        <v>96592.985000000001</v>
      </c>
      <c r="M418" s="147">
        <v>63394.76</v>
      </c>
      <c r="N418" s="148">
        <v>33198.224999999999</v>
      </c>
      <c r="O418" s="136" t="s">
        <v>1801</v>
      </c>
    </row>
    <row r="419" spans="1:15" x14ac:dyDescent="0.3">
      <c r="A419" s="139" t="s">
        <v>2469</v>
      </c>
      <c r="B419" s="139" t="s">
        <v>2470</v>
      </c>
      <c r="C419" s="139" t="s">
        <v>2631</v>
      </c>
      <c r="D419" s="139" t="s">
        <v>2399</v>
      </c>
      <c r="E419" s="141">
        <v>41839052</v>
      </c>
      <c r="F419" s="146" t="s">
        <v>2644</v>
      </c>
      <c r="G419" s="140">
        <v>10</v>
      </c>
      <c r="H419" s="146" t="s">
        <v>1804</v>
      </c>
      <c r="I419" s="146" t="s">
        <v>2485</v>
      </c>
      <c r="J419" s="139" t="s">
        <v>2474</v>
      </c>
      <c r="K419" s="138">
        <v>3501.64</v>
      </c>
      <c r="L419" s="147">
        <v>1750.82</v>
      </c>
      <c r="M419" s="147">
        <v>1149.08</v>
      </c>
      <c r="N419" s="148">
        <v>601.74</v>
      </c>
      <c r="O419" s="136" t="s">
        <v>1804</v>
      </c>
    </row>
    <row r="420" spans="1:15" x14ac:dyDescent="0.3">
      <c r="A420" s="139" t="s">
        <v>2469</v>
      </c>
      <c r="B420" s="139" t="s">
        <v>2470</v>
      </c>
      <c r="C420" s="139" t="s">
        <v>2631</v>
      </c>
      <c r="D420" s="139" t="s">
        <v>2399</v>
      </c>
      <c r="E420" s="141">
        <v>41842551</v>
      </c>
      <c r="F420" s="146" t="s">
        <v>2637</v>
      </c>
      <c r="G420" s="140" t="s">
        <v>2496</v>
      </c>
      <c r="H420" s="146" t="s">
        <v>1808</v>
      </c>
      <c r="I420" s="146" t="s">
        <v>2473</v>
      </c>
      <c r="J420" s="139" t="s">
        <v>2474</v>
      </c>
      <c r="K420" s="138">
        <v>7299.71</v>
      </c>
      <c r="L420" s="147">
        <v>3649.855</v>
      </c>
      <c r="M420" s="147">
        <v>2395.4299999999998</v>
      </c>
      <c r="N420" s="148">
        <v>1254.4250000000002</v>
      </c>
      <c r="O420" s="136" t="s">
        <v>1808</v>
      </c>
    </row>
    <row r="421" spans="1:15" x14ac:dyDescent="0.3">
      <c r="A421" s="139" t="s">
        <v>2469</v>
      </c>
      <c r="B421" s="139" t="s">
        <v>2470</v>
      </c>
      <c r="C421" s="139" t="s">
        <v>2631</v>
      </c>
      <c r="D421" s="139" t="s">
        <v>2399</v>
      </c>
      <c r="E421" s="141">
        <v>41843359</v>
      </c>
      <c r="F421" s="146" t="s">
        <v>2637</v>
      </c>
      <c r="G421" s="140" t="s">
        <v>2496</v>
      </c>
      <c r="H421" s="146" t="s">
        <v>1808</v>
      </c>
      <c r="I421" s="146" t="s">
        <v>2473</v>
      </c>
      <c r="J421" s="139" t="s">
        <v>2474</v>
      </c>
      <c r="K421" s="138">
        <v>14099.51</v>
      </c>
      <c r="L421" s="147">
        <v>7049.7550000000001</v>
      </c>
      <c r="M421" s="147">
        <v>4626.8100000000004</v>
      </c>
      <c r="N421" s="148">
        <v>2422.9449999999997</v>
      </c>
      <c r="O421" s="136" t="s">
        <v>1808</v>
      </c>
    </row>
    <row r="422" spans="1:15" x14ac:dyDescent="0.3">
      <c r="A422" s="139" t="s">
        <v>2469</v>
      </c>
      <c r="B422" s="139" t="s">
        <v>2470</v>
      </c>
      <c r="C422" s="139" t="s">
        <v>2631</v>
      </c>
      <c r="D422" s="139" t="s">
        <v>2399</v>
      </c>
      <c r="E422" s="141">
        <v>41844704</v>
      </c>
      <c r="F422" s="146" t="s">
        <v>2637</v>
      </c>
      <c r="G422" s="140" t="s">
        <v>2496</v>
      </c>
      <c r="H422" s="146" t="s">
        <v>1808</v>
      </c>
      <c r="I422" s="146" t="s">
        <v>2485</v>
      </c>
      <c r="J422" s="139" t="s">
        <v>2474</v>
      </c>
      <c r="K422" s="138">
        <v>1109.3499999999999</v>
      </c>
      <c r="L422" s="147">
        <v>554.67499999999995</v>
      </c>
      <c r="M422" s="147">
        <v>364.04</v>
      </c>
      <c r="N422" s="148">
        <v>190.63499999999993</v>
      </c>
      <c r="O422" s="136" t="s">
        <v>1808</v>
      </c>
    </row>
    <row r="423" spans="1:15" x14ac:dyDescent="0.3">
      <c r="A423" s="139" t="s">
        <v>2469</v>
      </c>
      <c r="B423" s="139" t="s">
        <v>2470</v>
      </c>
      <c r="C423" s="139" t="s">
        <v>2631</v>
      </c>
      <c r="D423" s="139" t="s">
        <v>2399</v>
      </c>
      <c r="E423" s="141">
        <v>41848521</v>
      </c>
      <c r="F423" s="146" t="s">
        <v>2640</v>
      </c>
      <c r="G423" s="140">
        <v>1</v>
      </c>
      <c r="H423" s="146" t="s">
        <v>1800</v>
      </c>
      <c r="I423" s="146" t="s">
        <v>2485</v>
      </c>
      <c r="J423" s="139" t="s">
        <v>2474</v>
      </c>
      <c r="K423" s="138">
        <v>12560.43</v>
      </c>
      <c r="L423" s="147">
        <v>6280.2150000000001</v>
      </c>
      <c r="M423" s="147">
        <v>4121.76</v>
      </c>
      <c r="N423" s="148">
        <v>2158.4549999999999</v>
      </c>
      <c r="O423" s="136" t="s">
        <v>1800</v>
      </c>
    </row>
    <row r="424" spans="1:15" x14ac:dyDescent="0.3">
      <c r="A424" s="139" t="s">
        <v>2469</v>
      </c>
      <c r="B424" s="139" t="s">
        <v>2470</v>
      </c>
      <c r="C424" s="139" t="s">
        <v>2631</v>
      </c>
      <c r="D424" s="139" t="s">
        <v>2399</v>
      </c>
      <c r="E424" s="141">
        <v>41859534</v>
      </c>
      <c r="F424" s="146" t="s">
        <v>2639</v>
      </c>
      <c r="G424" s="140">
        <v>10</v>
      </c>
      <c r="H424" s="146" t="s">
        <v>1804</v>
      </c>
      <c r="I424" s="146" t="s">
        <v>2485</v>
      </c>
      <c r="J424" s="139" t="s">
        <v>2474</v>
      </c>
      <c r="K424" s="138">
        <v>31170.6</v>
      </c>
      <c r="L424" s="147">
        <v>15585.3</v>
      </c>
      <c r="M424" s="147">
        <v>10228.76</v>
      </c>
      <c r="N424" s="148">
        <v>5356.5399999999991</v>
      </c>
      <c r="O424" s="136" t="s">
        <v>1804</v>
      </c>
    </row>
    <row r="425" spans="1:15" x14ac:dyDescent="0.3">
      <c r="A425" s="139" t="s">
        <v>2469</v>
      </c>
      <c r="B425" s="139" t="s">
        <v>2470</v>
      </c>
      <c r="C425" s="139" t="s">
        <v>2631</v>
      </c>
      <c r="D425" s="139" t="s">
        <v>2399</v>
      </c>
      <c r="E425" s="141">
        <v>41865487</v>
      </c>
      <c r="F425" s="146" t="s">
        <v>2645</v>
      </c>
      <c r="G425" s="140">
        <v>10</v>
      </c>
      <c r="H425" s="146" t="s">
        <v>1804</v>
      </c>
      <c r="I425" s="146" t="s">
        <v>2485</v>
      </c>
      <c r="J425" s="139" t="s">
        <v>2474</v>
      </c>
      <c r="K425" s="138">
        <v>73165.97</v>
      </c>
      <c r="L425" s="147">
        <v>36582.985000000001</v>
      </c>
      <c r="M425" s="147">
        <v>24009.71</v>
      </c>
      <c r="N425" s="148">
        <v>12573.275000000001</v>
      </c>
      <c r="O425" s="136" t="s">
        <v>1804</v>
      </c>
    </row>
    <row r="426" spans="1:15" x14ac:dyDescent="0.3">
      <c r="A426" s="139" t="s">
        <v>2469</v>
      </c>
      <c r="B426" s="139" t="s">
        <v>2470</v>
      </c>
      <c r="C426" s="139" t="s">
        <v>2631</v>
      </c>
      <c r="D426" s="139" t="s">
        <v>2399</v>
      </c>
      <c r="E426" s="141">
        <v>41870785</v>
      </c>
      <c r="F426" s="146" t="s">
        <v>2640</v>
      </c>
      <c r="G426" s="140" t="s">
        <v>2496</v>
      </c>
      <c r="H426" s="146" t="s">
        <v>1808</v>
      </c>
      <c r="I426" s="146" t="s">
        <v>2485</v>
      </c>
      <c r="J426" s="139" t="s">
        <v>2474</v>
      </c>
      <c r="K426" s="138">
        <v>2962.62</v>
      </c>
      <c r="L426" s="147">
        <v>1481.31</v>
      </c>
      <c r="M426" s="147">
        <v>972.2</v>
      </c>
      <c r="N426" s="148">
        <v>509.1099999999999</v>
      </c>
      <c r="O426" s="136" t="s">
        <v>1808</v>
      </c>
    </row>
    <row r="427" spans="1:15" x14ac:dyDescent="0.3">
      <c r="A427" s="139" t="s">
        <v>2469</v>
      </c>
      <c r="B427" s="139" t="s">
        <v>2470</v>
      </c>
      <c r="C427" s="139" t="s">
        <v>2631</v>
      </c>
      <c r="D427" s="139" t="s">
        <v>2399</v>
      </c>
      <c r="E427" s="141">
        <v>41875426</v>
      </c>
      <c r="F427" s="146" t="s">
        <v>2639</v>
      </c>
      <c r="G427" s="140">
        <v>10</v>
      </c>
      <c r="H427" s="146" t="s">
        <v>1804</v>
      </c>
      <c r="I427" s="146" t="s">
        <v>2485</v>
      </c>
      <c r="J427" s="139" t="s">
        <v>2474</v>
      </c>
      <c r="K427" s="138">
        <v>31927.279999999999</v>
      </c>
      <c r="L427" s="147">
        <v>15963.64</v>
      </c>
      <c r="M427" s="147">
        <v>10477.07</v>
      </c>
      <c r="N427" s="148">
        <v>5486.57</v>
      </c>
      <c r="O427" s="136" t="s">
        <v>1804</v>
      </c>
    </row>
    <row r="428" spans="1:15" x14ac:dyDescent="0.3">
      <c r="A428" s="139" t="s">
        <v>2469</v>
      </c>
      <c r="B428" s="139" t="s">
        <v>2470</v>
      </c>
      <c r="C428" s="139" t="s">
        <v>2631</v>
      </c>
      <c r="D428" s="139" t="s">
        <v>2399</v>
      </c>
      <c r="E428" s="141">
        <v>41880464</v>
      </c>
      <c r="F428" s="146" t="s">
        <v>2646</v>
      </c>
      <c r="G428" s="140">
        <v>9</v>
      </c>
      <c r="H428" s="146" t="s">
        <v>1801</v>
      </c>
      <c r="I428" s="146" t="s">
        <v>2485</v>
      </c>
      <c r="J428" s="139" t="s">
        <v>2474</v>
      </c>
      <c r="K428" s="138">
        <v>-851.85</v>
      </c>
      <c r="L428" s="147">
        <v>-425.92500000000001</v>
      </c>
      <c r="M428" s="147">
        <v>-279.54000000000002</v>
      </c>
      <c r="N428" s="148">
        <v>-146.38499999999999</v>
      </c>
      <c r="O428" s="136" t="s">
        <v>1801</v>
      </c>
    </row>
    <row r="429" spans="1:15" x14ac:dyDescent="0.3">
      <c r="A429" s="139" t="s">
        <v>2469</v>
      </c>
      <c r="B429" s="139" t="s">
        <v>2470</v>
      </c>
      <c r="C429" s="139" t="s">
        <v>2631</v>
      </c>
      <c r="D429" s="139" t="s">
        <v>2399</v>
      </c>
      <c r="E429" s="141">
        <v>41882104</v>
      </c>
      <c r="F429" s="146" t="s">
        <v>2639</v>
      </c>
      <c r="G429" s="140" t="s">
        <v>2496</v>
      </c>
      <c r="H429" s="146" t="s">
        <v>1808</v>
      </c>
      <c r="I429" s="146" t="s">
        <v>2478</v>
      </c>
      <c r="J429" s="139" t="s">
        <v>2474</v>
      </c>
      <c r="K429" s="138">
        <v>3310.13</v>
      </c>
      <c r="L429" s="147">
        <v>1655.0650000000001</v>
      </c>
      <c r="M429" s="147">
        <v>1086.23</v>
      </c>
      <c r="N429" s="148">
        <v>568.83500000000004</v>
      </c>
      <c r="O429" s="136" t="s">
        <v>1808</v>
      </c>
    </row>
    <row r="430" spans="1:15" x14ac:dyDescent="0.3">
      <c r="A430" s="139" t="s">
        <v>2469</v>
      </c>
      <c r="B430" s="139" t="s">
        <v>2470</v>
      </c>
      <c r="C430" s="139" t="s">
        <v>2631</v>
      </c>
      <c r="D430" s="139" t="s">
        <v>2399</v>
      </c>
      <c r="E430" s="141">
        <v>41883643</v>
      </c>
      <c r="F430" s="146" t="s">
        <v>2639</v>
      </c>
      <c r="G430" s="140">
        <v>1</v>
      </c>
      <c r="H430" s="146" t="s">
        <v>1809</v>
      </c>
      <c r="I430" s="146" t="s">
        <v>2485</v>
      </c>
      <c r="J430" s="139" t="s">
        <v>2474</v>
      </c>
      <c r="K430" s="138">
        <v>1320.78</v>
      </c>
      <c r="L430" s="147">
        <v>660.39</v>
      </c>
      <c r="M430" s="147">
        <v>433.42</v>
      </c>
      <c r="N430" s="148">
        <v>226.96999999999997</v>
      </c>
      <c r="O430" s="136" t="s">
        <v>1809</v>
      </c>
    </row>
    <row r="431" spans="1:15" x14ac:dyDescent="0.3">
      <c r="A431" s="139" t="s">
        <v>2469</v>
      </c>
      <c r="B431" s="139" t="s">
        <v>2470</v>
      </c>
      <c r="C431" s="139" t="s">
        <v>2631</v>
      </c>
      <c r="D431" s="139" t="s">
        <v>2399</v>
      </c>
      <c r="E431" s="141">
        <v>41886704</v>
      </c>
      <c r="F431" s="146" t="s">
        <v>2647</v>
      </c>
      <c r="G431" s="140" t="s">
        <v>2496</v>
      </c>
      <c r="H431" s="146" t="s">
        <v>1808</v>
      </c>
      <c r="I431" s="146" t="s">
        <v>2485</v>
      </c>
      <c r="J431" s="139" t="s">
        <v>2474</v>
      </c>
      <c r="K431" s="138">
        <v>98962.52</v>
      </c>
      <c r="L431" s="147">
        <v>49481.26</v>
      </c>
      <c r="M431" s="147">
        <v>32474.95</v>
      </c>
      <c r="N431" s="148">
        <v>17006.310000000001</v>
      </c>
      <c r="O431" s="136" t="s">
        <v>1808</v>
      </c>
    </row>
    <row r="432" spans="1:15" x14ac:dyDescent="0.3">
      <c r="A432" s="139" t="s">
        <v>2469</v>
      </c>
      <c r="B432" s="139" t="s">
        <v>2470</v>
      </c>
      <c r="C432" s="139" t="s">
        <v>2631</v>
      </c>
      <c r="D432" s="139" t="s">
        <v>2399</v>
      </c>
      <c r="E432" s="141">
        <v>41887060</v>
      </c>
      <c r="F432" s="146" t="s">
        <v>2640</v>
      </c>
      <c r="G432" s="140">
        <v>10</v>
      </c>
      <c r="H432" s="146" t="s">
        <v>1804</v>
      </c>
      <c r="I432" s="146" t="s">
        <v>2485</v>
      </c>
      <c r="J432" s="139" t="s">
        <v>2474</v>
      </c>
      <c r="K432" s="138">
        <v>3277.59</v>
      </c>
      <c r="L432" s="147">
        <v>1638.7950000000001</v>
      </c>
      <c r="M432" s="147">
        <v>1075.55</v>
      </c>
      <c r="N432" s="148">
        <v>563.24500000000012</v>
      </c>
      <c r="O432" s="136" t="s">
        <v>1804</v>
      </c>
    </row>
    <row r="433" spans="1:15" x14ac:dyDescent="0.3">
      <c r="A433" s="139" t="s">
        <v>2469</v>
      </c>
      <c r="B433" s="139" t="s">
        <v>2470</v>
      </c>
      <c r="C433" s="139" t="s">
        <v>2631</v>
      </c>
      <c r="D433" s="139" t="s">
        <v>2399</v>
      </c>
      <c r="E433" s="141">
        <v>41888192</v>
      </c>
      <c r="F433" s="146" t="s">
        <v>2640</v>
      </c>
      <c r="G433" s="140">
        <v>10</v>
      </c>
      <c r="H433" s="146" t="s">
        <v>1804</v>
      </c>
      <c r="I433" s="146" t="s">
        <v>2485</v>
      </c>
      <c r="J433" s="139" t="s">
        <v>2474</v>
      </c>
      <c r="K433" s="138">
        <v>3988.63</v>
      </c>
      <c r="L433" s="147">
        <v>1994.3150000000001</v>
      </c>
      <c r="M433" s="147">
        <v>1308.8900000000001</v>
      </c>
      <c r="N433" s="148">
        <v>685.42499999999995</v>
      </c>
      <c r="O433" s="136" t="s">
        <v>1804</v>
      </c>
    </row>
    <row r="434" spans="1:15" x14ac:dyDescent="0.3">
      <c r="A434" s="139" t="s">
        <v>2469</v>
      </c>
      <c r="B434" s="139" t="s">
        <v>2470</v>
      </c>
      <c r="C434" s="139" t="s">
        <v>2631</v>
      </c>
      <c r="D434" s="139" t="s">
        <v>2399</v>
      </c>
      <c r="E434" s="141">
        <v>41888210</v>
      </c>
      <c r="F434" s="146" t="s">
        <v>2637</v>
      </c>
      <c r="G434" s="140" t="s">
        <v>2496</v>
      </c>
      <c r="H434" s="146" t="s">
        <v>1808</v>
      </c>
      <c r="I434" s="146" t="s">
        <v>2478</v>
      </c>
      <c r="J434" s="139" t="s">
        <v>2474</v>
      </c>
      <c r="K434" s="138">
        <v>220463.15</v>
      </c>
      <c r="L434" s="147">
        <v>110231.575</v>
      </c>
      <c r="M434" s="147">
        <v>72345.88</v>
      </c>
      <c r="N434" s="148">
        <v>37885.694999999992</v>
      </c>
      <c r="O434" s="136" t="s">
        <v>1808</v>
      </c>
    </row>
    <row r="435" spans="1:15" x14ac:dyDescent="0.3">
      <c r="A435" s="139" t="s">
        <v>2469</v>
      </c>
      <c r="B435" s="139" t="s">
        <v>2470</v>
      </c>
      <c r="C435" s="139" t="s">
        <v>2631</v>
      </c>
      <c r="D435" s="139" t="s">
        <v>2399</v>
      </c>
      <c r="E435" s="141">
        <v>41894547</v>
      </c>
      <c r="F435" s="146" t="s">
        <v>2648</v>
      </c>
      <c r="G435" s="140">
        <v>9</v>
      </c>
      <c r="H435" s="146" t="s">
        <v>1801</v>
      </c>
      <c r="I435" s="146" t="s">
        <v>2478</v>
      </c>
      <c r="J435" s="139" t="s">
        <v>2474</v>
      </c>
      <c r="K435" s="138">
        <v>3897.83</v>
      </c>
      <c r="L435" s="147">
        <v>1948.915</v>
      </c>
      <c r="M435" s="147">
        <v>1279.0899999999999</v>
      </c>
      <c r="N435" s="148">
        <v>669.82500000000005</v>
      </c>
      <c r="O435" s="136" t="s">
        <v>1801</v>
      </c>
    </row>
    <row r="436" spans="1:15" x14ac:dyDescent="0.3">
      <c r="A436" s="139" t="s">
        <v>2469</v>
      </c>
      <c r="B436" s="139" t="s">
        <v>2470</v>
      </c>
      <c r="C436" s="139" t="s">
        <v>2631</v>
      </c>
      <c r="D436" s="139" t="s">
        <v>2399</v>
      </c>
      <c r="E436" s="141">
        <v>41895513</v>
      </c>
      <c r="F436" s="146" t="s">
        <v>2649</v>
      </c>
      <c r="G436" s="140">
        <v>2</v>
      </c>
      <c r="H436" s="146" t="s">
        <v>1810</v>
      </c>
      <c r="I436" s="146" t="s">
        <v>2485</v>
      </c>
      <c r="J436" s="139" t="s">
        <v>2474</v>
      </c>
      <c r="K436" s="138">
        <v>101067.58</v>
      </c>
      <c r="L436" s="147">
        <v>50533.79</v>
      </c>
      <c r="M436" s="147">
        <v>33165.74</v>
      </c>
      <c r="N436" s="148">
        <v>17368.050000000003</v>
      </c>
      <c r="O436" s="136" t="s">
        <v>1810</v>
      </c>
    </row>
    <row r="437" spans="1:15" x14ac:dyDescent="0.3">
      <c r="A437" s="139" t="s">
        <v>2469</v>
      </c>
      <c r="B437" s="139" t="s">
        <v>2470</v>
      </c>
      <c r="C437" s="139" t="s">
        <v>2631</v>
      </c>
      <c r="D437" s="139" t="s">
        <v>2399</v>
      </c>
      <c r="E437" s="141">
        <v>41895963</v>
      </c>
      <c r="F437" s="146" t="s">
        <v>2637</v>
      </c>
      <c r="G437" s="140" t="s">
        <v>2496</v>
      </c>
      <c r="H437" s="146" t="s">
        <v>1808</v>
      </c>
      <c r="I437" s="146" t="s">
        <v>2485</v>
      </c>
      <c r="J437" s="139" t="s">
        <v>2474</v>
      </c>
      <c r="K437" s="138">
        <v>16981.419999999998</v>
      </c>
      <c r="L437" s="147">
        <v>8490.7099999999991</v>
      </c>
      <c r="M437" s="147">
        <v>5572.52</v>
      </c>
      <c r="N437" s="148">
        <v>2918.1899999999987</v>
      </c>
      <c r="O437" s="136" t="s">
        <v>1808</v>
      </c>
    </row>
    <row r="438" spans="1:15" x14ac:dyDescent="0.3">
      <c r="A438" s="139" t="s">
        <v>2469</v>
      </c>
      <c r="B438" s="139" t="s">
        <v>2470</v>
      </c>
      <c r="C438" s="139" t="s">
        <v>2631</v>
      </c>
      <c r="D438" s="139" t="s">
        <v>2399</v>
      </c>
      <c r="E438" s="141">
        <v>41899831</v>
      </c>
      <c r="F438" s="146" t="s">
        <v>2650</v>
      </c>
      <c r="G438" s="140">
        <v>2</v>
      </c>
      <c r="H438" s="146" t="s">
        <v>1802</v>
      </c>
      <c r="I438" s="146" t="s">
        <v>2485</v>
      </c>
      <c r="J438" s="139" t="s">
        <v>2474</v>
      </c>
      <c r="K438" s="138">
        <v>3616.71</v>
      </c>
      <c r="L438" s="147">
        <v>1808.355</v>
      </c>
      <c r="M438" s="147">
        <v>1186.8399999999999</v>
      </c>
      <c r="N438" s="148">
        <v>621.5150000000001</v>
      </c>
      <c r="O438" s="136" t="s">
        <v>1802</v>
      </c>
    </row>
    <row r="439" spans="1:15" x14ac:dyDescent="0.3">
      <c r="A439" s="139" t="s">
        <v>2469</v>
      </c>
      <c r="B439" s="139" t="s">
        <v>2470</v>
      </c>
      <c r="C439" s="139" t="s">
        <v>2631</v>
      </c>
      <c r="D439" s="139" t="s">
        <v>2399</v>
      </c>
      <c r="E439" s="141">
        <v>41899866</v>
      </c>
      <c r="F439" s="146" t="s">
        <v>2651</v>
      </c>
      <c r="G439" s="140">
        <v>10</v>
      </c>
      <c r="H439" s="146" t="s">
        <v>1804</v>
      </c>
      <c r="I439" s="146" t="s">
        <v>2485</v>
      </c>
      <c r="J439" s="139" t="s">
        <v>2474</v>
      </c>
      <c r="K439" s="138">
        <v>17551.68</v>
      </c>
      <c r="L439" s="147">
        <v>8775.84</v>
      </c>
      <c r="M439" s="147">
        <v>5759.66</v>
      </c>
      <c r="N439" s="148">
        <v>3016.1800000000003</v>
      </c>
      <c r="O439" s="136" t="s">
        <v>1804</v>
      </c>
    </row>
    <row r="440" spans="1:15" x14ac:dyDescent="0.3">
      <c r="A440" s="139" t="s">
        <v>2469</v>
      </c>
      <c r="B440" s="139" t="s">
        <v>2470</v>
      </c>
      <c r="C440" s="139" t="s">
        <v>2631</v>
      </c>
      <c r="D440" s="139" t="s">
        <v>2399</v>
      </c>
      <c r="E440" s="141">
        <v>41906952</v>
      </c>
      <c r="F440" s="146" t="s">
        <v>2639</v>
      </c>
      <c r="G440" s="140">
        <v>10</v>
      </c>
      <c r="H440" s="146" t="s">
        <v>1804</v>
      </c>
      <c r="I440" s="146" t="s">
        <v>2485</v>
      </c>
      <c r="J440" s="139" t="s">
        <v>2474</v>
      </c>
      <c r="K440" s="138">
        <v>31200.21</v>
      </c>
      <c r="L440" s="147">
        <v>15600.105</v>
      </c>
      <c r="M440" s="147">
        <v>10238.48</v>
      </c>
      <c r="N440" s="148">
        <v>5361.625</v>
      </c>
      <c r="O440" s="136" t="s">
        <v>1804</v>
      </c>
    </row>
    <row r="441" spans="1:15" x14ac:dyDescent="0.3">
      <c r="A441" s="139" t="s">
        <v>2469</v>
      </c>
      <c r="B441" s="139" t="s">
        <v>2470</v>
      </c>
      <c r="C441" s="139" t="s">
        <v>2631</v>
      </c>
      <c r="D441" s="139" t="s">
        <v>2399</v>
      </c>
      <c r="E441" s="141">
        <v>41910437</v>
      </c>
      <c r="F441" s="146" t="s">
        <v>2652</v>
      </c>
      <c r="G441" s="140" t="s">
        <v>2496</v>
      </c>
      <c r="H441" s="146" t="s">
        <v>1808</v>
      </c>
      <c r="I441" s="146" t="s">
        <v>2485</v>
      </c>
      <c r="J441" s="139" t="s">
        <v>2474</v>
      </c>
      <c r="K441" s="138">
        <v>1766.66</v>
      </c>
      <c r="L441" s="147">
        <v>883.33</v>
      </c>
      <c r="M441" s="147">
        <v>579.74</v>
      </c>
      <c r="N441" s="148">
        <v>303.59000000000003</v>
      </c>
      <c r="O441" s="136" t="s">
        <v>1808</v>
      </c>
    </row>
    <row r="442" spans="1:15" x14ac:dyDescent="0.3">
      <c r="A442" s="139" t="s">
        <v>2469</v>
      </c>
      <c r="B442" s="139" t="s">
        <v>2470</v>
      </c>
      <c r="C442" s="139" t="s">
        <v>2631</v>
      </c>
      <c r="D442" s="139" t="s">
        <v>2399</v>
      </c>
      <c r="E442" s="141">
        <v>41912421</v>
      </c>
      <c r="F442" s="146" t="s">
        <v>2637</v>
      </c>
      <c r="G442" s="140" t="s">
        <v>2496</v>
      </c>
      <c r="H442" s="146" t="s">
        <v>1808</v>
      </c>
      <c r="I442" s="146" t="s">
        <v>2485</v>
      </c>
      <c r="J442" s="139" t="s">
        <v>2474</v>
      </c>
      <c r="K442" s="138">
        <v>1966.27</v>
      </c>
      <c r="L442" s="147">
        <v>983.13499999999999</v>
      </c>
      <c r="M442" s="147">
        <v>645.24</v>
      </c>
      <c r="N442" s="148">
        <v>337.89499999999998</v>
      </c>
      <c r="O442" s="136" t="s">
        <v>1808</v>
      </c>
    </row>
    <row r="443" spans="1:15" x14ac:dyDescent="0.3">
      <c r="A443" s="139" t="s">
        <v>2469</v>
      </c>
      <c r="B443" s="139" t="s">
        <v>2470</v>
      </c>
      <c r="C443" s="139" t="s">
        <v>2631</v>
      </c>
      <c r="D443" s="139" t="s">
        <v>2399</v>
      </c>
      <c r="E443" s="141">
        <v>41912852</v>
      </c>
      <c r="F443" s="146" t="s">
        <v>2640</v>
      </c>
      <c r="G443" s="140">
        <v>10</v>
      </c>
      <c r="H443" s="146" t="s">
        <v>1804</v>
      </c>
      <c r="I443" s="146" t="s">
        <v>2485</v>
      </c>
      <c r="J443" s="139" t="s">
        <v>2474</v>
      </c>
      <c r="K443" s="138">
        <v>3349.21</v>
      </c>
      <c r="L443" s="147">
        <v>1674.605</v>
      </c>
      <c r="M443" s="147">
        <v>1099.06</v>
      </c>
      <c r="N443" s="148">
        <v>575.54500000000007</v>
      </c>
      <c r="O443" s="136" t="s">
        <v>1804</v>
      </c>
    </row>
    <row r="444" spans="1:15" x14ac:dyDescent="0.3">
      <c r="A444" s="139" t="s">
        <v>2469</v>
      </c>
      <c r="B444" s="139" t="s">
        <v>2470</v>
      </c>
      <c r="C444" s="139" t="s">
        <v>2631</v>
      </c>
      <c r="D444" s="139" t="s">
        <v>2399</v>
      </c>
      <c r="E444" s="141">
        <v>41912855</v>
      </c>
      <c r="F444" s="146" t="s">
        <v>2640</v>
      </c>
      <c r="G444" s="140">
        <v>10</v>
      </c>
      <c r="H444" s="146" t="s">
        <v>1804</v>
      </c>
      <c r="I444" s="146" t="s">
        <v>2485</v>
      </c>
      <c r="J444" s="139" t="s">
        <v>2474</v>
      </c>
      <c r="K444" s="138">
        <v>3703.34</v>
      </c>
      <c r="L444" s="147">
        <v>1851.67</v>
      </c>
      <c r="M444" s="147">
        <v>1215.27</v>
      </c>
      <c r="N444" s="148">
        <v>636.40000000000009</v>
      </c>
      <c r="O444" s="136" t="s">
        <v>1804</v>
      </c>
    </row>
    <row r="445" spans="1:15" x14ac:dyDescent="0.3">
      <c r="A445" s="139" t="s">
        <v>2469</v>
      </c>
      <c r="B445" s="139" t="s">
        <v>2470</v>
      </c>
      <c r="C445" s="139" t="s">
        <v>2631</v>
      </c>
      <c r="D445" s="139" t="s">
        <v>2399</v>
      </c>
      <c r="E445" s="141">
        <v>41915026</v>
      </c>
      <c r="F445" s="146" t="s">
        <v>2647</v>
      </c>
      <c r="G445" s="140" t="s">
        <v>2496</v>
      </c>
      <c r="H445" s="146" t="s">
        <v>1808</v>
      </c>
      <c r="I445" s="146" t="s">
        <v>2485</v>
      </c>
      <c r="J445" s="139" t="s">
        <v>2474</v>
      </c>
      <c r="K445" s="138">
        <v>75590.83</v>
      </c>
      <c r="L445" s="147">
        <v>37795.415000000001</v>
      </c>
      <c r="M445" s="147">
        <v>24805.439999999999</v>
      </c>
      <c r="N445" s="148">
        <v>12989.975000000002</v>
      </c>
      <c r="O445" s="136" t="s">
        <v>1808</v>
      </c>
    </row>
    <row r="446" spans="1:15" x14ac:dyDescent="0.3">
      <c r="A446" s="139" t="s">
        <v>2469</v>
      </c>
      <c r="B446" s="139" t="s">
        <v>2470</v>
      </c>
      <c r="C446" s="139" t="s">
        <v>2631</v>
      </c>
      <c r="D446" s="139" t="s">
        <v>2399</v>
      </c>
      <c r="E446" s="141">
        <v>41919129</v>
      </c>
      <c r="F446" s="146" t="s">
        <v>2653</v>
      </c>
      <c r="G446" s="140" t="s">
        <v>2496</v>
      </c>
      <c r="H446" s="146" t="s">
        <v>1808</v>
      </c>
      <c r="I446" s="146" t="s">
        <v>2485</v>
      </c>
      <c r="J446" s="139" t="s">
        <v>2474</v>
      </c>
      <c r="K446" s="138">
        <v>11726.02</v>
      </c>
      <c r="L446" s="147">
        <v>5863.01</v>
      </c>
      <c r="M446" s="147">
        <v>3847.94</v>
      </c>
      <c r="N446" s="148">
        <v>2015.0700000000002</v>
      </c>
      <c r="O446" s="136" t="s">
        <v>1808</v>
      </c>
    </row>
    <row r="447" spans="1:15" x14ac:dyDescent="0.3">
      <c r="A447" s="139" t="s">
        <v>2469</v>
      </c>
      <c r="B447" s="139" t="s">
        <v>2470</v>
      </c>
      <c r="C447" s="139" t="s">
        <v>2631</v>
      </c>
      <c r="D447" s="139" t="s">
        <v>2399</v>
      </c>
      <c r="E447" s="141">
        <v>41921683</v>
      </c>
      <c r="F447" s="146" t="s">
        <v>2637</v>
      </c>
      <c r="G447" s="140" t="s">
        <v>2496</v>
      </c>
      <c r="H447" s="146" t="s">
        <v>1808</v>
      </c>
      <c r="I447" s="146" t="s">
        <v>2485</v>
      </c>
      <c r="J447" s="139" t="s">
        <v>2474</v>
      </c>
      <c r="K447" s="138">
        <v>28997.51</v>
      </c>
      <c r="L447" s="147">
        <v>14498.754999999999</v>
      </c>
      <c r="M447" s="147">
        <v>9515.65</v>
      </c>
      <c r="N447" s="148">
        <v>4983.1049999999996</v>
      </c>
      <c r="O447" s="136" t="s">
        <v>1808</v>
      </c>
    </row>
    <row r="448" spans="1:15" x14ac:dyDescent="0.3">
      <c r="A448" s="139" t="s">
        <v>2469</v>
      </c>
      <c r="B448" s="139" t="s">
        <v>2470</v>
      </c>
      <c r="C448" s="139" t="s">
        <v>2631</v>
      </c>
      <c r="D448" s="139" t="s">
        <v>2399</v>
      </c>
      <c r="E448" s="141">
        <v>41922473</v>
      </c>
      <c r="F448" s="146" t="s">
        <v>2637</v>
      </c>
      <c r="G448" s="140" t="s">
        <v>2496</v>
      </c>
      <c r="H448" s="146" t="s">
        <v>1808</v>
      </c>
      <c r="I448" s="146" t="s">
        <v>2485</v>
      </c>
      <c r="J448" s="139" t="s">
        <v>2474</v>
      </c>
      <c r="K448" s="138">
        <v>5091.18</v>
      </c>
      <c r="L448" s="147">
        <v>2545.59</v>
      </c>
      <c r="M448" s="147">
        <v>1670.69</v>
      </c>
      <c r="N448" s="148">
        <v>874.90000000000009</v>
      </c>
      <c r="O448" s="136" t="s">
        <v>1808</v>
      </c>
    </row>
    <row r="449" spans="1:15" x14ac:dyDescent="0.3">
      <c r="A449" s="139" t="s">
        <v>2469</v>
      </c>
      <c r="B449" s="139" t="s">
        <v>2470</v>
      </c>
      <c r="C449" s="139" t="s">
        <v>2631</v>
      </c>
      <c r="D449" s="139" t="s">
        <v>2399</v>
      </c>
      <c r="E449" s="141">
        <v>41923985</v>
      </c>
      <c r="F449" s="146" t="s">
        <v>2652</v>
      </c>
      <c r="G449" s="140">
        <v>1</v>
      </c>
      <c r="H449" s="146" t="s">
        <v>1800</v>
      </c>
      <c r="I449" s="146" t="s">
        <v>2485</v>
      </c>
      <c r="J449" s="139" t="s">
        <v>2474</v>
      </c>
      <c r="K449" s="138">
        <v>28425.27</v>
      </c>
      <c r="L449" s="147">
        <v>14212.635</v>
      </c>
      <c r="M449" s="147">
        <v>9327.8700000000008</v>
      </c>
      <c r="N449" s="148">
        <v>4884.7649999999994</v>
      </c>
      <c r="O449" s="136" t="s">
        <v>1800</v>
      </c>
    </row>
    <row r="450" spans="1:15" x14ac:dyDescent="0.3">
      <c r="A450" s="139" t="s">
        <v>2469</v>
      </c>
      <c r="B450" s="139" t="s">
        <v>2470</v>
      </c>
      <c r="C450" s="139" t="s">
        <v>2631</v>
      </c>
      <c r="D450" s="139" t="s">
        <v>2399</v>
      </c>
      <c r="E450" s="141">
        <v>41927105</v>
      </c>
      <c r="F450" s="146" t="s">
        <v>2635</v>
      </c>
      <c r="G450" s="140">
        <v>1</v>
      </c>
      <c r="H450" s="146" t="s">
        <v>1800</v>
      </c>
      <c r="I450" s="146" t="s">
        <v>2485</v>
      </c>
      <c r="J450" s="139" t="s">
        <v>2474</v>
      </c>
      <c r="K450" s="138">
        <v>9942.91</v>
      </c>
      <c r="L450" s="147">
        <v>4971.4549999999999</v>
      </c>
      <c r="M450" s="147">
        <v>3262.81</v>
      </c>
      <c r="N450" s="148">
        <v>1708.645</v>
      </c>
      <c r="O450" s="136" t="s">
        <v>1800</v>
      </c>
    </row>
    <row r="451" spans="1:15" x14ac:dyDescent="0.3">
      <c r="A451" s="139" t="s">
        <v>2469</v>
      </c>
      <c r="B451" s="139" t="s">
        <v>2470</v>
      </c>
      <c r="C451" s="139" t="s">
        <v>2631</v>
      </c>
      <c r="D451" s="139" t="s">
        <v>2399</v>
      </c>
      <c r="E451" s="141">
        <v>41927207</v>
      </c>
      <c r="F451" s="146" t="s">
        <v>2637</v>
      </c>
      <c r="G451" s="140" t="s">
        <v>2496</v>
      </c>
      <c r="H451" s="146" t="s">
        <v>1808</v>
      </c>
      <c r="I451" s="146" t="s">
        <v>2485</v>
      </c>
      <c r="J451" s="139" t="s">
        <v>2474</v>
      </c>
      <c r="K451" s="138">
        <v>25726.61</v>
      </c>
      <c r="L451" s="147">
        <v>12863.305</v>
      </c>
      <c r="M451" s="147">
        <v>8442.2900000000009</v>
      </c>
      <c r="N451" s="148">
        <v>4421.0149999999994</v>
      </c>
      <c r="O451" s="136" t="s">
        <v>1808</v>
      </c>
    </row>
    <row r="452" spans="1:15" x14ac:dyDescent="0.3">
      <c r="A452" s="139" t="s">
        <v>2469</v>
      </c>
      <c r="B452" s="139" t="s">
        <v>2470</v>
      </c>
      <c r="C452" s="139" t="s">
        <v>2631</v>
      </c>
      <c r="D452" s="139" t="s">
        <v>2399</v>
      </c>
      <c r="E452" s="141">
        <v>41931048</v>
      </c>
      <c r="F452" s="146" t="s">
        <v>2650</v>
      </c>
      <c r="G452" s="140" t="s">
        <v>2496</v>
      </c>
      <c r="H452" s="146" t="s">
        <v>1808</v>
      </c>
      <c r="I452" s="146" t="s">
        <v>2485</v>
      </c>
      <c r="J452" s="139" t="s">
        <v>2474</v>
      </c>
      <c r="K452" s="138">
        <v>3807.92</v>
      </c>
      <c r="L452" s="147">
        <v>1903.96</v>
      </c>
      <c r="M452" s="147">
        <v>1249.58</v>
      </c>
      <c r="N452" s="148">
        <v>654.38000000000011</v>
      </c>
      <c r="O452" s="136" t="s">
        <v>1808</v>
      </c>
    </row>
    <row r="453" spans="1:15" x14ac:dyDescent="0.3">
      <c r="A453" s="139" t="s">
        <v>2469</v>
      </c>
      <c r="B453" s="139" t="s">
        <v>2470</v>
      </c>
      <c r="C453" s="139" t="s">
        <v>2631</v>
      </c>
      <c r="D453" s="139" t="s">
        <v>2399</v>
      </c>
      <c r="E453" s="141">
        <v>41935455</v>
      </c>
      <c r="F453" s="146" t="s">
        <v>2637</v>
      </c>
      <c r="G453" s="140" t="s">
        <v>2496</v>
      </c>
      <c r="H453" s="146" t="s">
        <v>1808</v>
      </c>
      <c r="I453" s="146" t="s">
        <v>2473</v>
      </c>
      <c r="J453" s="139" t="s">
        <v>2474</v>
      </c>
      <c r="K453" s="138">
        <v>39335.480000000003</v>
      </c>
      <c r="L453" s="147">
        <v>19667.740000000002</v>
      </c>
      <c r="M453" s="147">
        <v>12908.1</v>
      </c>
      <c r="N453" s="148">
        <v>6759.6400000000012</v>
      </c>
      <c r="O453" s="136" t="s">
        <v>1808</v>
      </c>
    </row>
    <row r="454" spans="1:15" x14ac:dyDescent="0.3">
      <c r="A454" s="139" t="s">
        <v>2469</v>
      </c>
      <c r="B454" s="139" t="s">
        <v>2470</v>
      </c>
      <c r="C454" s="139" t="s">
        <v>2631</v>
      </c>
      <c r="D454" s="139" t="s">
        <v>2399</v>
      </c>
      <c r="E454" s="141">
        <v>41936396</v>
      </c>
      <c r="F454" s="146" t="s">
        <v>2637</v>
      </c>
      <c r="G454" s="140">
        <v>1</v>
      </c>
      <c r="H454" s="146" t="s">
        <v>1800</v>
      </c>
      <c r="I454" s="146" t="s">
        <v>2485</v>
      </c>
      <c r="J454" s="139" t="s">
        <v>2474</v>
      </c>
      <c r="K454" s="138">
        <v>20455.310000000001</v>
      </c>
      <c r="L454" s="147">
        <v>10227.655000000001</v>
      </c>
      <c r="M454" s="147">
        <v>6712.49</v>
      </c>
      <c r="N454" s="148">
        <v>3515.1650000000009</v>
      </c>
      <c r="O454" s="136" t="s">
        <v>1800</v>
      </c>
    </row>
    <row r="455" spans="1:15" x14ac:dyDescent="0.3">
      <c r="A455" s="139" t="s">
        <v>2469</v>
      </c>
      <c r="B455" s="139" t="s">
        <v>2470</v>
      </c>
      <c r="C455" s="139" t="s">
        <v>2631</v>
      </c>
      <c r="D455" s="139" t="s">
        <v>2399</v>
      </c>
      <c r="E455" s="141">
        <v>41937816</v>
      </c>
      <c r="F455" s="146" t="s">
        <v>2637</v>
      </c>
      <c r="G455" s="140" t="s">
        <v>2496</v>
      </c>
      <c r="H455" s="146" t="s">
        <v>1808</v>
      </c>
      <c r="I455" s="146" t="s">
        <v>2485</v>
      </c>
      <c r="J455" s="139" t="s">
        <v>2474</v>
      </c>
      <c r="K455" s="138">
        <v>2737.57</v>
      </c>
      <c r="L455" s="147">
        <v>1368.7850000000001</v>
      </c>
      <c r="M455" s="147">
        <v>898.34</v>
      </c>
      <c r="N455" s="148">
        <v>470.44500000000005</v>
      </c>
      <c r="O455" s="136" t="s">
        <v>1808</v>
      </c>
    </row>
    <row r="456" spans="1:15" x14ac:dyDescent="0.3">
      <c r="A456" s="139" t="s">
        <v>2469</v>
      </c>
      <c r="B456" s="139" t="s">
        <v>2470</v>
      </c>
      <c r="C456" s="139" t="s">
        <v>2631</v>
      </c>
      <c r="D456" s="139" t="s">
        <v>2399</v>
      </c>
      <c r="E456" s="141">
        <v>41938655</v>
      </c>
      <c r="F456" s="146" t="s">
        <v>2637</v>
      </c>
      <c r="G456" s="140" t="s">
        <v>2496</v>
      </c>
      <c r="H456" s="146" t="s">
        <v>1808</v>
      </c>
      <c r="I456" s="146" t="s">
        <v>2485</v>
      </c>
      <c r="J456" s="139" t="s">
        <v>2474</v>
      </c>
      <c r="K456" s="138">
        <v>22499.84</v>
      </c>
      <c r="L456" s="147">
        <v>11249.92</v>
      </c>
      <c r="M456" s="147">
        <v>7383.41</v>
      </c>
      <c r="N456" s="148">
        <v>3866.51</v>
      </c>
      <c r="O456" s="136" t="s">
        <v>1808</v>
      </c>
    </row>
    <row r="457" spans="1:15" x14ac:dyDescent="0.3">
      <c r="A457" s="139" t="s">
        <v>2469</v>
      </c>
      <c r="B457" s="139" t="s">
        <v>2470</v>
      </c>
      <c r="C457" s="139" t="s">
        <v>2631</v>
      </c>
      <c r="D457" s="139" t="s">
        <v>2399</v>
      </c>
      <c r="E457" s="141">
        <v>41940000</v>
      </c>
      <c r="F457" s="146" t="s">
        <v>2650</v>
      </c>
      <c r="G457" s="140">
        <v>2</v>
      </c>
      <c r="H457" s="146" t="s">
        <v>1802</v>
      </c>
      <c r="I457" s="146" t="s">
        <v>2478</v>
      </c>
      <c r="J457" s="139" t="s">
        <v>2474</v>
      </c>
      <c r="K457" s="138">
        <v>13036.57</v>
      </c>
      <c r="L457" s="147">
        <v>6518.2849999999999</v>
      </c>
      <c r="M457" s="147">
        <v>4278</v>
      </c>
      <c r="N457" s="148">
        <v>2240.2849999999999</v>
      </c>
      <c r="O457" s="136" t="s">
        <v>1802</v>
      </c>
    </row>
    <row r="458" spans="1:15" x14ac:dyDescent="0.3">
      <c r="A458" s="139" t="s">
        <v>2469</v>
      </c>
      <c r="B458" s="139" t="s">
        <v>2470</v>
      </c>
      <c r="C458" s="139" t="s">
        <v>2631</v>
      </c>
      <c r="D458" s="139" t="s">
        <v>2399</v>
      </c>
      <c r="E458" s="141">
        <v>41940040</v>
      </c>
      <c r="F458" s="146" t="s">
        <v>2650</v>
      </c>
      <c r="G458" s="140">
        <v>2</v>
      </c>
      <c r="H458" s="146" t="s">
        <v>1802</v>
      </c>
      <c r="I458" s="146" t="s">
        <v>2473</v>
      </c>
      <c r="J458" s="139" t="s">
        <v>2474</v>
      </c>
      <c r="K458" s="138">
        <v>13036.57</v>
      </c>
      <c r="L458" s="147">
        <v>6518.2849999999999</v>
      </c>
      <c r="M458" s="147">
        <v>4278</v>
      </c>
      <c r="N458" s="148">
        <v>2240.2849999999999</v>
      </c>
      <c r="O458" s="136" t="s">
        <v>1802</v>
      </c>
    </row>
    <row r="459" spans="1:15" x14ac:dyDescent="0.3">
      <c r="A459" s="139" t="s">
        <v>2469</v>
      </c>
      <c r="B459" s="139" t="s">
        <v>2470</v>
      </c>
      <c r="C459" s="139" t="s">
        <v>2631</v>
      </c>
      <c r="D459" s="139" t="s">
        <v>2399</v>
      </c>
      <c r="E459" s="141">
        <v>41940042</v>
      </c>
      <c r="F459" s="146" t="s">
        <v>2650</v>
      </c>
      <c r="G459" s="140">
        <v>2</v>
      </c>
      <c r="H459" s="146" t="s">
        <v>1802</v>
      </c>
      <c r="I459" s="146" t="s">
        <v>2485</v>
      </c>
      <c r="J459" s="139" t="s">
        <v>2474</v>
      </c>
      <c r="K459" s="138">
        <v>13301.71</v>
      </c>
      <c r="L459" s="147">
        <v>6650.8549999999996</v>
      </c>
      <c r="M459" s="147">
        <v>4365.01</v>
      </c>
      <c r="N459" s="148">
        <v>2285.8449999999993</v>
      </c>
      <c r="O459" s="136" t="s">
        <v>1802</v>
      </c>
    </row>
    <row r="460" spans="1:15" x14ac:dyDescent="0.3">
      <c r="A460" s="139" t="s">
        <v>2469</v>
      </c>
      <c r="B460" s="139" t="s">
        <v>2470</v>
      </c>
      <c r="C460" s="139" t="s">
        <v>2631</v>
      </c>
      <c r="D460" s="139" t="s">
        <v>2399</v>
      </c>
      <c r="E460" s="141">
        <v>41944757</v>
      </c>
      <c r="F460" s="146" t="s">
        <v>2653</v>
      </c>
      <c r="G460" s="140">
        <v>10</v>
      </c>
      <c r="H460" s="146" t="s">
        <v>1804</v>
      </c>
      <c r="I460" s="146" t="s">
        <v>2485</v>
      </c>
      <c r="J460" s="139" t="s">
        <v>2474</v>
      </c>
      <c r="K460" s="138">
        <v>49665.49</v>
      </c>
      <c r="L460" s="147">
        <v>24832.744999999999</v>
      </c>
      <c r="M460" s="147">
        <v>16297.93</v>
      </c>
      <c r="N460" s="148">
        <v>8534.8149999999987</v>
      </c>
      <c r="O460" s="136" t="s">
        <v>1804</v>
      </c>
    </row>
    <row r="461" spans="1:15" x14ac:dyDescent="0.3">
      <c r="A461" s="139" t="s">
        <v>2469</v>
      </c>
      <c r="B461" s="139" t="s">
        <v>2470</v>
      </c>
      <c r="C461" s="139" t="s">
        <v>2631</v>
      </c>
      <c r="D461" s="139" t="s">
        <v>2399</v>
      </c>
      <c r="E461" s="141">
        <v>41949015</v>
      </c>
      <c r="F461" s="146" t="s">
        <v>2639</v>
      </c>
      <c r="G461" s="140">
        <v>10</v>
      </c>
      <c r="H461" s="146" t="s">
        <v>1804</v>
      </c>
      <c r="I461" s="146" t="s">
        <v>2485</v>
      </c>
      <c r="J461" s="139" t="s">
        <v>2474</v>
      </c>
      <c r="K461" s="138">
        <v>33179.68</v>
      </c>
      <c r="L461" s="147">
        <v>16589.84</v>
      </c>
      <c r="M461" s="147">
        <v>10888.05</v>
      </c>
      <c r="N461" s="148">
        <v>5701.7900000000009</v>
      </c>
      <c r="O461" s="136" t="s">
        <v>1804</v>
      </c>
    </row>
    <row r="462" spans="1:15" x14ac:dyDescent="0.3">
      <c r="A462" s="139" t="s">
        <v>2469</v>
      </c>
      <c r="B462" s="139" t="s">
        <v>2470</v>
      </c>
      <c r="C462" s="139" t="s">
        <v>2631</v>
      </c>
      <c r="D462" s="139" t="s">
        <v>2399</v>
      </c>
      <c r="E462" s="141">
        <v>41951050</v>
      </c>
      <c r="F462" s="146" t="s">
        <v>2637</v>
      </c>
      <c r="G462" s="140" t="s">
        <v>2496</v>
      </c>
      <c r="H462" s="146" t="s">
        <v>1808</v>
      </c>
      <c r="I462" s="146" t="s">
        <v>2485</v>
      </c>
      <c r="J462" s="139" t="s">
        <v>2474</v>
      </c>
      <c r="K462" s="138">
        <v>29060.54</v>
      </c>
      <c r="L462" s="147">
        <v>14530.27</v>
      </c>
      <c r="M462" s="147">
        <v>9536.33</v>
      </c>
      <c r="N462" s="148">
        <v>4993.9400000000005</v>
      </c>
      <c r="O462" s="136" t="s">
        <v>1808</v>
      </c>
    </row>
    <row r="463" spans="1:15" x14ac:dyDescent="0.3">
      <c r="A463" s="139" t="s">
        <v>2469</v>
      </c>
      <c r="B463" s="139" t="s">
        <v>2470</v>
      </c>
      <c r="C463" s="139" t="s">
        <v>2631</v>
      </c>
      <c r="D463" s="139" t="s">
        <v>2399</v>
      </c>
      <c r="E463" s="141">
        <v>41957860</v>
      </c>
      <c r="F463" s="146" t="s">
        <v>2639</v>
      </c>
      <c r="G463" s="140">
        <v>10</v>
      </c>
      <c r="H463" s="146" t="s">
        <v>1804</v>
      </c>
      <c r="I463" s="146" t="s">
        <v>2485</v>
      </c>
      <c r="J463" s="139" t="s">
        <v>2474</v>
      </c>
      <c r="K463" s="138">
        <v>31320.400000000001</v>
      </c>
      <c r="L463" s="147">
        <v>15660.2</v>
      </c>
      <c r="M463" s="147">
        <v>10277.92</v>
      </c>
      <c r="N463" s="148">
        <v>5382.2800000000007</v>
      </c>
      <c r="O463" s="136" t="s">
        <v>1804</v>
      </c>
    </row>
    <row r="464" spans="1:15" x14ac:dyDescent="0.3">
      <c r="A464" s="139" t="s">
        <v>2469</v>
      </c>
      <c r="B464" s="139" t="s">
        <v>2470</v>
      </c>
      <c r="C464" s="139" t="s">
        <v>2631</v>
      </c>
      <c r="D464" s="139" t="s">
        <v>2399</v>
      </c>
      <c r="E464" s="141">
        <v>41966193</v>
      </c>
      <c r="F464" s="146" t="s">
        <v>2639</v>
      </c>
      <c r="G464" s="140">
        <v>10</v>
      </c>
      <c r="H464" s="146" t="s">
        <v>1804</v>
      </c>
      <c r="I464" s="146" t="s">
        <v>2485</v>
      </c>
      <c r="J464" s="139" t="s">
        <v>2474</v>
      </c>
      <c r="K464" s="138">
        <v>6602.55</v>
      </c>
      <c r="L464" s="147">
        <v>3301.2750000000001</v>
      </c>
      <c r="M464" s="147">
        <v>2166.65</v>
      </c>
      <c r="N464" s="148">
        <v>1134.625</v>
      </c>
      <c r="O464" s="136" t="s">
        <v>1804</v>
      </c>
    </row>
    <row r="465" spans="1:15" x14ac:dyDescent="0.3">
      <c r="A465" s="139" t="s">
        <v>2469</v>
      </c>
      <c r="B465" s="139" t="s">
        <v>2470</v>
      </c>
      <c r="C465" s="139" t="s">
        <v>2654</v>
      </c>
      <c r="D465" s="139" t="s">
        <v>2399</v>
      </c>
      <c r="E465" s="141">
        <v>41578158</v>
      </c>
      <c r="F465" s="146" t="s">
        <v>2655</v>
      </c>
      <c r="G465" s="140">
        <v>9</v>
      </c>
      <c r="H465" s="146" t="s">
        <v>1801</v>
      </c>
      <c r="I465" s="146" t="s">
        <v>2485</v>
      </c>
      <c r="J465" s="139" t="s">
        <v>2474</v>
      </c>
      <c r="K465" s="138">
        <v>105112.17</v>
      </c>
      <c r="L465" s="147">
        <v>52556.084999999999</v>
      </c>
      <c r="M465" s="147">
        <v>15770.34</v>
      </c>
      <c r="N465" s="148">
        <v>36785.744999999995</v>
      </c>
      <c r="O465" s="136" t="s">
        <v>1801</v>
      </c>
    </row>
    <row r="466" spans="1:15" x14ac:dyDescent="0.3">
      <c r="A466" s="139" t="s">
        <v>2469</v>
      </c>
      <c r="B466" s="139" t="s">
        <v>2470</v>
      </c>
      <c r="C466" s="139" t="s">
        <v>2654</v>
      </c>
      <c r="D466" s="139" t="s">
        <v>2399</v>
      </c>
      <c r="E466" s="141">
        <v>41786764</v>
      </c>
      <c r="F466" s="146" t="s">
        <v>2656</v>
      </c>
      <c r="G466" s="140">
        <v>2</v>
      </c>
      <c r="H466" s="146" t="s">
        <v>1802</v>
      </c>
      <c r="I466" s="146" t="s">
        <v>2478</v>
      </c>
      <c r="J466" s="139" t="s">
        <v>2474</v>
      </c>
      <c r="K466" s="138">
        <v>44771.48</v>
      </c>
      <c r="L466" s="147">
        <v>22385.74</v>
      </c>
      <c r="M466" s="147">
        <v>6717.22</v>
      </c>
      <c r="N466" s="148">
        <v>15668.52</v>
      </c>
      <c r="O466" s="136" t="s">
        <v>1802</v>
      </c>
    </row>
    <row r="467" spans="1:15" x14ac:dyDescent="0.3">
      <c r="A467" s="139" t="s">
        <v>2469</v>
      </c>
      <c r="B467" s="139" t="s">
        <v>2470</v>
      </c>
      <c r="C467" s="139" t="s">
        <v>2654</v>
      </c>
      <c r="D467" s="139" t="s">
        <v>2399</v>
      </c>
      <c r="E467" s="141">
        <v>41827137</v>
      </c>
      <c r="F467" s="146" t="s">
        <v>2657</v>
      </c>
      <c r="G467" s="140" t="s">
        <v>2496</v>
      </c>
      <c r="H467" s="146" t="s">
        <v>1808</v>
      </c>
      <c r="I467" s="146" t="s">
        <v>2473</v>
      </c>
      <c r="J467" s="139" t="s">
        <v>2474</v>
      </c>
      <c r="K467" s="138">
        <v>153338.09</v>
      </c>
      <c r="L467" s="147">
        <v>76669.044999999998</v>
      </c>
      <c r="M467" s="147">
        <v>23005.84</v>
      </c>
      <c r="N467" s="148">
        <v>53663.205000000002</v>
      </c>
      <c r="O467" s="136" t="s">
        <v>1808</v>
      </c>
    </row>
    <row r="468" spans="1:15" x14ac:dyDescent="0.3">
      <c r="A468" s="139" t="s">
        <v>2469</v>
      </c>
      <c r="B468" s="139" t="s">
        <v>2470</v>
      </c>
      <c r="C468" s="139" t="s">
        <v>2654</v>
      </c>
      <c r="D468" s="139" t="s">
        <v>2399</v>
      </c>
      <c r="E468" s="141">
        <v>41827140</v>
      </c>
      <c r="F468" s="146" t="s">
        <v>2657</v>
      </c>
      <c r="G468" s="140" t="s">
        <v>2496</v>
      </c>
      <c r="H468" s="146" t="s">
        <v>1808</v>
      </c>
      <c r="I468" s="146" t="s">
        <v>2473</v>
      </c>
      <c r="J468" s="139" t="s">
        <v>2474</v>
      </c>
      <c r="K468" s="138">
        <v>156408.10999999999</v>
      </c>
      <c r="L468" s="147">
        <v>78204.054999999993</v>
      </c>
      <c r="M468" s="147">
        <v>23466.45</v>
      </c>
      <c r="N468" s="148">
        <v>54737.604999999996</v>
      </c>
      <c r="O468" s="136" t="s">
        <v>1808</v>
      </c>
    </row>
    <row r="469" spans="1:15" x14ac:dyDescent="0.3">
      <c r="A469" s="139" t="s">
        <v>2469</v>
      </c>
      <c r="B469" s="139" t="s">
        <v>2470</v>
      </c>
      <c r="C469" s="139" t="s">
        <v>2654</v>
      </c>
      <c r="D469" s="139" t="s">
        <v>2399</v>
      </c>
      <c r="E469" s="141">
        <v>41827143</v>
      </c>
      <c r="F469" s="146" t="s">
        <v>2657</v>
      </c>
      <c r="G469" s="140" t="s">
        <v>2496</v>
      </c>
      <c r="H469" s="146" t="s">
        <v>1808</v>
      </c>
      <c r="I469" s="146" t="s">
        <v>2473</v>
      </c>
      <c r="J469" s="139" t="s">
        <v>2474</v>
      </c>
      <c r="K469" s="138">
        <v>160530.15</v>
      </c>
      <c r="L469" s="147">
        <v>80265.074999999997</v>
      </c>
      <c r="M469" s="147">
        <v>24084.89</v>
      </c>
      <c r="N469" s="148">
        <v>56180.184999999998</v>
      </c>
      <c r="O469" s="136" t="s">
        <v>1808</v>
      </c>
    </row>
    <row r="470" spans="1:15" x14ac:dyDescent="0.3">
      <c r="A470" s="139" t="s">
        <v>2469</v>
      </c>
      <c r="B470" s="139" t="s">
        <v>2470</v>
      </c>
      <c r="C470" s="139" t="s">
        <v>2654</v>
      </c>
      <c r="D470" s="139" t="s">
        <v>2399</v>
      </c>
      <c r="E470" s="141">
        <v>41827144</v>
      </c>
      <c r="F470" s="146" t="s">
        <v>2657</v>
      </c>
      <c r="G470" s="140" t="s">
        <v>2496</v>
      </c>
      <c r="H470" s="146" t="s">
        <v>1808</v>
      </c>
      <c r="I470" s="146" t="s">
        <v>2473</v>
      </c>
      <c r="J470" s="139" t="s">
        <v>2474</v>
      </c>
      <c r="K470" s="138">
        <v>157140.10999999999</v>
      </c>
      <c r="L470" s="147">
        <v>78570.054999999993</v>
      </c>
      <c r="M470" s="147">
        <v>23576.27</v>
      </c>
      <c r="N470" s="148">
        <v>54993.784999999989</v>
      </c>
      <c r="O470" s="136" t="s">
        <v>1808</v>
      </c>
    </row>
    <row r="471" spans="1:15" x14ac:dyDescent="0.3">
      <c r="A471" s="139" t="s">
        <v>2469</v>
      </c>
      <c r="B471" s="139" t="s">
        <v>2470</v>
      </c>
      <c r="C471" s="139" t="s">
        <v>2654</v>
      </c>
      <c r="D471" s="139" t="s">
        <v>2399</v>
      </c>
      <c r="E471" s="141">
        <v>41827145</v>
      </c>
      <c r="F471" s="146" t="s">
        <v>2657</v>
      </c>
      <c r="G471" s="140" t="s">
        <v>2496</v>
      </c>
      <c r="H471" s="146" t="s">
        <v>1808</v>
      </c>
      <c r="I471" s="146" t="s">
        <v>2473</v>
      </c>
      <c r="J471" s="139" t="s">
        <v>2474</v>
      </c>
      <c r="K471" s="138">
        <v>169483.21</v>
      </c>
      <c r="L471" s="147">
        <v>84741.604999999996</v>
      </c>
      <c r="M471" s="147">
        <v>25428.15</v>
      </c>
      <c r="N471" s="148">
        <v>59313.454999999994</v>
      </c>
      <c r="O471" s="136" t="s">
        <v>1808</v>
      </c>
    </row>
    <row r="472" spans="1:15" x14ac:dyDescent="0.3">
      <c r="A472" s="139" t="s">
        <v>2469</v>
      </c>
      <c r="B472" s="139" t="s">
        <v>2470</v>
      </c>
      <c r="C472" s="139" t="s">
        <v>2654</v>
      </c>
      <c r="D472" s="139" t="s">
        <v>2399</v>
      </c>
      <c r="E472" s="141">
        <v>41842044</v>
      </c>
      <c r="F472" s="146" t="s">
        <v>2637</v>
      </c>
      <c r="G472" s="140" t="s">
        <v>2496</v>
      </c>
      <c r="H472" s="146" t="s">
        <v>1808</v>
      </c>
      <c r="I472" s="146" t="s">
        <v>2485</v>
      </c>
      <c r="J472" s="139" t="s">
        <v>2474</v>
      </c>
      <c r="K472" s="138">
        <v>2517.79</v>
      </c>
      <c r="L472" s="147">
        <v>1258.895</v>
      </c>
      <c r="M472" s="147">
        <v>377.75</v>
      </c>
      <c r="N472" s="148">
        <v>881.14499999999998</v>
      </c>
      <c r="O472" s="136" t="s">
        <v>1808</v>
      </c>
    </row>
    <row r="473" spans="1:15" x14ac:dyDescent="0.3">
      <c r="A473" s="139" t="s">
        <v>2469</v>
      </c>
      <c r="B473" s="139" t="s">
        <v>2470</v>
      </c>
      <c r="C473" s="139" t="s">
        <v>2654</v>
      </c>
      <c r="D473" s="139" t="s">
        <v>2399</v>
      </c>
      <c r="E473" s="141">
        <v>41880468</v>
      </c>
      <c r="F473" s="146" t="s">
        <v>2646</v>
      </c>
      <c r="G473" s="140">
        <v>9</v>
      </c>
      <c r="H473" s="146" t="s">
        <v>1801</v>
      </c>
      <c r="I473" s="146" t="s">
        <v>2485</v>
      </c>
      <c r="J473" s="139" t="s">
        <v>2474</v>
      </c>
      <c r="K473" s="138">
        <v>113765.79</v>
      </c>
      <c r="L473" s="147">
        <v>56882.894999999997</v>
      </c>
      <c r="M473" s="147">
        <v>17068.669999999998</v>
      </c>
      <c r="N473" s="148">
        <v>39814.224999999999</v>
      </c>
      <c r="O473" s="136" t="s">
        <v>1801</v>
      </c>
    </row>
    <row r="474" spans="1:15" x14ac:dyDescent="0.3">
      <c r="A474" s="139" t="s">
        <v>2469</v>
      </c>
      <c r="B474" s="139" t="s">
        <v>2470</v>
      </c>
      <c r="C474" s="139" t="s">
        <v>2654</v>
      </c>
      <c r="D474" s="139" t="s">
        <v>2399</v>
      </c>
      <c r="E474" s="141">
        <v>41895961</v>
      </c>
      <c r="F474" s="146" t="s">
        <v>2637</v>
      </c>
      <c r="G474" s="140" t="s">
        <v>2496</v>
      </c>
      <c r="H474" s="146" t="s">
        <v>1808</v>
      </c>
      <c r="I474" s="146" t="s">
        <v>2485</v>
      </c>
      <c r="J474" s="139" t="s">
        <v>2474</v>
      </c>
      <c r="K474" s="138">
        <v>31386.9</v>
      </c>
      <c r="L474" s="147">
        <v>15693.45</v>
      </c>
      <c r="M474" s="147">
        <v>4709.08</v>
      </c>
      <c r="N474" s="148">
        <v>10984.37</v>
      </c>
      <c r="O474" s="136" t="s">
        <v>1808</v>
      </c>
    </row>
    <row r="475" spans="1:15" x14ac:dyDescent="0.3">
      <c r="A475" s="139" t="s">
        <v>2469</v>
      </c>
      <c r="B475" s="139" t="s">
        <v>2470</v>
      </c>
      <c r="C475" s="139" t="s">
        <v>2654</v>
      </c>
      <c r="D475" s="139" t="s">
        <v>2399</v>
      </c>
      <c r="E475" s="141">
        <v>41917246</v>
      </c>
      <c r="F475" s="146" t="s">
        <v>2637</v>
      </c>
      <c r="G475" s="140" t="s">
        <v>2496</v>
      </c>
      <c r="H475" s="146" t="s">
        <v>1808</v>
      </c>
      <c r="I475" s="146" t="s">
        <v>2485</v>
      </c>
      <c r="J475" s="139" t="s">
        <v>2474</v>
      </c>
      <c r="K475" s="138">
        <v>24.47</v>
      </c>
      <c r="L475" s="147">
        <v>12.234999999999999</v>
      </c>
      <c r="M475" s="147">
        <v>3.67</v>
      </c>
      <c r="N475" s="148">
        <v>8.5649999999999995</v>
      </c>
      <c r="O475" s="136" t="s">
        <v>1808</v>
      </c>
    </row>
    <row r="476" spans="1:15" x14ac:dyDescent="0.3">
      <c r="A476" s="139" t="s">
        <v>2469</v>
      </c>
      <c r="B476" s="139" t="s">
        <v>2470</v>
      </c>
      <c r="C476" s="139" t="s">
        <v>2654</v>
      </c>
      <c r="D476" s="139" t="s">
        <v>2399</v>
      </c>
      <c r="E476" s="141">
        <v>41919244</v>
      </c>
      <c r="F476" s="146" t="s">
        <v>2658</v>
      </c>
      <c r="G476" s="140" t="s">
        <v>2496</v>
      </c>
      <c r="H476" s="146" t="s">
        <v>1808</v>
      </c>
      <c r="I476" s="146" t="s">
        <v>2478</v>
      </c>
      <c r="J476" s="139" t="s">
        <v>2474</v>
      </c>
      <c r="K476" s="138">
        <v>443526.9</v>
      </c>
      <c r="L476" s="147">
        <v>221763.45</v>
      </c>
      <c r="M476" s="147">
        <v>66543.86</v>
      </c>
      <c r="N476" s="148">
        <v>155219.59000000003</v>
      </c>
      <c r="O476" s="136" t="s">
        <v>1808</v>
      </c>
    </row>
    <row r="477" spans="1:15" x14ac:dyDescent="0.3">
      <c r="A477" s="139" t="s">
        <v>2469</v>
      </c>
      <c r="B477" s="139" t="s">
        <v>2470</v>
      </c>
      <c r="C477" s="139" t="s">
        <v>2654</v>
      </c>
      <c r="D477" s="139" t="s">
        <v>2399</v>
      </c>
      <c r="E477" s="141">
        <v>41923922</v>
      </c>
      <c r="F477" s="146" t="s">
        <v>2659</v>
      </c>
      <c r="G477" s="140">
        <v>9</v>
      </c>
      <c r="H477" s="146" t="s">
        <v>1801</v>
      </c>
      <c r="I477" s="146" t="s">
        <v>2478</v>
      </c>
      <c r="J477" s="139" t="s">
        <v>2474</v>
      </c>
      <c r="K477" s="138">
        <v>55331.9</v>
      </c>
      <c r="L477" s="147">
        <v>27665.95</v>
      </c>
      <c r="M477" s="147">
        <v>8301.6299999999992</v>
      </c>
      <c r="N477" s="148">
        <v>19364.32</v>
      </c>
      <c r="O477" s="136" t="s">
        <v>1801</v>
      </c>
    </row>
    <row r="478" spans="1:15" x14ac:dyDescent="0.3">
      <c r="A478" s="139" t="s">
        <v>2469</v>
      </c>
      <c r="B478" s="139" t="s">
        <v>2470</v>
      </c>
      <c r="C478" s="139" t="s">
        <v>2654</v>
      </c>
      <c r="D478" s="139" t="s">
        <v>2399</v>
      </c>
      <c r="E478" s="141">
        <v>41923935</v>
      </c>
      <c r="F478" s="146" t="s">
        <v>2660</v>
      </c>
      <c r="G478" s="140">
        <v>1</v>
      </c>
      <c r="H478" s="146" t="s">
        <v>1800</v>
      </c>
      <c r="I478" s="146" t="s">
        <v>2478</v>
      </c>
      <c r="J478" s="139" t="s">
        <v>2474</v>
      </c>
      <c r="K478" s="138">
        <v>56677.120000000003</v>
      </c>
      <c r="L478" s="147">
        <v>28338.560000000001</v>
      </c>
      <c r="M478" s="147">
        <v>8503.4599999999991</v>
      </c>
      <c r="N478" s="148">
        <v>19835.100000000002</v>
      </c>
      <c r="O478" s="136" t="s">
        <v>1800</v>
      </c>
    </row>
    <row r="479" spans="1:15" x14ac:dyDescent="0.3">
      <c r="A479" s="139" t="s">
        <v>2469</v>
      </c>
      <c r="B479" s="139" t="s">
        <v>2470</v>
      </c>
      <c r="C479" s="139" t="s">
        <v>2654</v>
      </c>
      <c r="D479" s="139" t="s">
        <v>2399</v>
      </c>
      <c r="E479" s="141">
        <v>41924449</v>
      </c>
      <c r="F479" s="146" t="s">
        <v>2661</v>
      </c>
      <c r="G479" s="140">
        <v>10</v>
      </c>
      <c r="H479" s="146" t="s">
        <v>1804</v>
      </c>
      <c r="I479" s="146" t="s">
        <v>2485</v>
      </c>
      <c r="J479" s="139" t="s">
        <v>2474</v>
      </c>
      <c r="K479" s="138">
        <v>2424.44</v>
      </c>
      <c r="L479" s="147">
        <v>1212.22</v>
      </c>
      <c r="M479" s="147">
        <v>363.75</v>
      </c>
      <c r="N479" s="148">
        <v>848.47</v>
      </c>
      <c r="O479" s="136" t="s">
        <v>1804</v>
      </c>
    </row>
    <row r="480" spans="1:15" x14ac:dyDescent="0.3">
      <c r="A480" s="139" t="s">
        <v>2469</v>
      </c>
      <c r="B480" s="139" t="s">
        <v>2470</v>
      </c>
      <c r="C480" s="139" t="s">
        <v>2654</v>
      </c>
      <c r="D480" s="139" t="s">
        <v>2399</v>
      </c>
      <c r="E480" s="141">
        <v>41928507</v>
      </c>
      <c r="F480" s="146" t="s">
        <v>2637</v>
      </c>
      <c r="G480" s="140">
        <v>1</v>
      </c>
      <c r="H480" s="146" t="s">
        <v>1800</v>
      </c>
      <c r="I480" s="146" t="s">
        <v>2485</v>
      </c>
      <c r="J480" s="139" t="s">
        <v>2474</v>
      </c>
      <c r="K480" s="138">
        <v>16564.599999999999</v>
      </c>
      <c r="L480" s="147">
        <v>8282.2999999999993</v>
      </c>
      <c r="M480" s="147">
        <v>2485.2399999999998</v>
      </c>
      <c r="N480" s="148">
        <v>5797.0599999999995</v>
      </c>
      <c r="O480" s="136" t="s">
        <v>1800</v>
      </c>
    </row>
    <row r="481" spans="1:15" x14ac:dyDescent="0.3">
      <c r="A481" s="139" t="s">
        <v>2469</v>
      </c>
      <c r="B481" s="139" t="s">
        <v>2470</v>
      </c>
      <c r="C481" s="139" t="s">
        <v>2654</v>
      </c>
      <c r="D481" s="139" t="s">
        <v>2399</v>
      </c>
      <c r="E481" s="141">
        <v>41930468</v>
      </c>
      <c r="F481" s="146" t="s">
        <v>2662</v>
      </c>
      <c r="G481" s="140">
        <v>2</v>
      </c>
      <c r="H481" s="146" t="s">
        <v>1802</v>
      </c>
      <c r="I481" s="146" t="s">
        <v>2478</v>
      </c>
      <c r="J481" s="139" t="s">
        <v>2474</v>
      </c>
      <c r="K481" s="138">
        <v>26831.8</v>
      </c>
      <c r="L481" s="147">
        <v>13415.9</v>
      </c>
      <c r="M481" s="147">
        <v>4025.67</v>
      </c>
      <c r="N481" s="148">
        <v>9390.23</v>
      </c>
      <c r="O481" s="136" t="s">
        <v>1802</v>
      </c>
    </row>
    <row r="482" spans="1:15" x14ac:dyDescent="0.3">
      <c r="A482" s="139" t="s">
        <v>2469</v>
      </c>
      <c r="B482" s="139" t="s">
        <v>2470</v>
      </c>
      <c r="C482" s="139" t="s">
        <v>2654</v>
      </c>
      <c r="D482" s="139" t="s">
        <v>2399</v>
      </c>
      <c r="E482" s="141">
        <v>41930628</v>
      </c>
      <c r="F482" s="146" t="s">
        <v>2662</v>
      </c>
      <c r="G482" s="140">
        <v>2</v>
      </c>
      <c r="H482" s="146" t="s">
        <v>1802</v>
      </c>
      <c r="I482" s="146" t="s">
        <v>2473</v>
      </c>
      <c r="J482" s="139" t="s">
        <v>2474</v>
      </c>
      <c r="K482" s="138">
        <v>22932.85</v>
      </c>
      <c r="L482" s="147">
        <v>11466.424999999999</v>
      </c>
      <c r="M482" s="147">
        <v>3440.69</v>
      </c>
      <c r="N482" s="148">
        <v>8025.7349999999988</v>
      </c>
      <c r="O482" s="136" t="s">
        <v>1802</v>
      </c>
    </row>
    <row r="483" spans="1:15" x14ac:dyDescent="0.3">
      <c r="A483" s="139" t="s">
        <v>2469</v>
      </c>
      <c r="B483" s="139" t="s">
        <v>2470</v>
      </c>
      <c r="C483" s="139" t="s">
        <v>2654</v>
      </c>
      <c r="D483" s="139" t="s">
        <v>2399</v>
      </c>
      <c r="E483" s="141">
        <v>41931391</v>
      </c>
      <c r="F483" s="146" t="s">
        <v>2663</v>
      </c>
      <c r="G483" s="140">
        <v>9</v>
      </c>
      <c r="H483" s="146" t="s">
        <v>1801</v>
      </c>
      <c r="I483" s="146" t="s">
        <v>2473</v>
      </c>
      <c r="J483" s="139" t="s">
        <v>2474</v>
      </c>
      <c r="K483" s="138">
        <v>74431.8</v>
      </c>
      <c r="L483" s="147">
        <v>37215.9</v>
      </c>
      <c r="M483" s="147">
        <v>11167.26</v>
      </c>
      <c r="N483" s="148">
        <v>26048.639999999999</v>
      </c>
      <c r="O483" s="136" t="s">
        <v>1801</v>
      </c>
    </row>
    <row r="484" spans="1:15" x14ac:dyDescent="0.3">
      <c r="A484" s="139" t="s">
        <v>2469</v>
      </c>
      <c r="B484" s="139" t="s">
        <v>2470</v>
      </c>
      <c r="C484" s="139" t="s">
        <v>2654</v>
      </c>
      <c r="D484" s="139" t="s">
        <v>2399</v>
      </c>
      <c r="E484" s="141">
        <v>41931403</v>
      </c>
      <c r="F484" s="146" t="s">
        <v>2664</v>
      </c>
      <c r="G484" s="140">
        <v>10</v>
      </c>
      <c r="H484" s="146" t="s">
        <v>1804</v>
      </c>
      <c r="I484" s="146" t="s">
        <v>2485</v>
      </c>
      <c r="J484" s="139" t="s">
        <v>2474</v>
      </c>
      <c r="K484" s="138">
        <v>3987.55</v>
      </c>
      <c r="L484" s="147">
        <v>1993.7750000000001</v>
      </c>
      <c r="M484" s="147">
        <v>598.27</v>
      </c>
      <c r="N484" s="148">
        <v>1395.5050000000001</v>
      </c>
      <c r="O484" s="136" t="s">
        <v>1804</v>
      </c>
    </row>
    <row r="485" spans="1:15" x14ac:dyDescent="0.3">
      <c r="A485" s="139" t="s">
        <v>2469</v>
      </c>
      <c r="B485" s="139" t="s">
        <v>2470</v>
      </c>
      <c r="C485" s="139" t="s">
        <v>2654</v>
      </c>
      <c r="D485" s="139" t="s">
        <v>2399</v>
      </c>
      <c r="E485" s="141">
        <v>41933733</v>
      </c>
      <c r="F485" s="146" t="s">
        <v>2665</v>
      </c>
      <c r="G485" s="140" t="s">
        <v>2496</v>
      </c>
      <c r="H485" s="146" t="s">
        <v>1808</v>
      </c>
      <c r="I485" s="146" t="s">
        <v>2473</v>
      </c>
      <c r="J485" s="139" t="s">
        <v>2474</v>
      </c>
      <c r="K485" s="138">
        <v>2289.1799999999998</v>
      </c>
      <c r="L485" s="147">
        <v>1144.5899999999999</v>
      </c>
      <c r="M485" s="147">
        <v>343.45</v>
      </c>
      <c r="N485" s="148">
        <v>801.13999999999987</v>
      </c>
      <c r="O485" s="136" t="s">
        <v>1808</v>
      </c>
    </row>
    <row r="486" spans="1:15" x14ac:dyDescent="0.3">
      <c r="A486" s="139" t="s">
        <v>2469</v>
      </c>
      <c r="B486" s="139" t="s">
        <v>2470</v>
      </c>
      <c r="C486" s="139" t="s">
        <v>2654</v>
      </c>
      <c r="D486" s="139" t="s">
        <v>2399</v>
      </c>
      <c r="E486" s="141">
        <v>41936385</v>
      </c>
      <c r="F486" s="146" t="s">
        <v>2640</v>
      </c>
      <c r="G486" s="140">
        <v>10</v>
      </c>
      <c r="H486" s="146" t="s">
        <v>1804</v>
      </c>
      <c r="I486" s="146" t="s">
        <v>2485</v>
      </c>
      <c r="J486" s="139" t="s">
        <v>2474</v>
      </c>
      <c r="K486" s="138">
        <v>1866.66</v>
      </c>
      <c r="L486" s="147">
        <v>933.33</v>
      </c>
      <c r="M486" s="147">
        <v>280.06</v>
      </c>
      <c r="N486" s="148">
        <v>653.27</v>
      </c>
      <c r="O486" s="136" t="s">
        <v>1804</v>
      </c>
    </row>
    <row r="487" spans="1:15" x14ac:dyDescent="0.3">
      <c r="A487" s="139" t="s">
        <v>2469</v>
      </c>
      <c r="B487" s="139" t="s">
        <v>2470</v>
      </c>
      <c r="C487" s="139" t="s">
        <v>2654</v>
      </c>
      <c r="D487" s="139" t="s">
        <v>2399</v>
      </c>
      <c r="E487" s="141">
        <v>41941064</v>
      </c>
      <c r="F487" s="146" t="s">
        <v>2666</v>
      </c>
      <c r="G487" s="140">
        <v>2</v>
      </c>
      <c r="H487" s="146" t="s">
        <v>1802</v>
      </c>
      <c r="I487" s="146" t="s">
        <v>2473</v>
      </c>
      <c r="J487" s="139" t="s">
        <v>2474</v>
      </c>
      <c r="K487" s="138">
        <v>5513.24</v>
      </c>
      <c r="L487" s="147">
        <v>2756.62</v>
      </c>
      <c r="M487" s="147">
        <v>827.17</v>
      </c>
      <c r="N487" s="148">
        <v>1929.4499999999998</v>
      </c>
      <c r="O487" s="136" t="s">
        <v>1802</v>
      </c>
    </row>
    <row r="488" spans="1:15" x14ac:dyDescent="0.3">
      <c r="A488" s="139" t="s">
        <v>2469</v>
      </c>
      <c r="B488" s="139" t="s">
        <v>2470</v>
      </c>
      <c r="C488" s="139" t="s">
        <v>2654</v>
      </c>
      <c r="D488" s="139" t="s">
        <v>2399</v>
      </c>
      <c r="E488" s="141">
        <v>41943981</v>
      </c>
      <c r="F488" s="146" t="s">
        <v>2659</v>
      </c>
      <c r="G488" s="140">
        <v>9</v>
      </c>
      <c r="H488" s="146" t="s">
        <v>1801</v>
      </c>
      <c r="I488" s="146" t="s">
        <v>2478</v>
      </c>
      <c r="J488" s="139" t="s">
        <v>2474</v>
      </c>
      <c r="K488" s="138">
        <v>174999.82</v>
      </c>
      <c r="L488" s="147">
        <v>87499.91</v>
      </c>
      <c r="M488" s="147">
        <v>26255.82</v>
      </c>
      <c r="N488" s="148">
        <v>61244.090000000004</v>
      </c>
      <c r="O488" s="136" t="s">
        <v>1801</v>
      </c>
    </row>
    <row r="489" spans="1:15" x14ac:dyDescent="0.3">
      <c r="A489" s="139" t="s">
        <v>2469</v>
      </c>
      <c r="B489" s="139" t="s">
        <v>2470</v>
      </c>
      <c r="C489" s="139" t="s">
        <v>2654</v>
      </c>
      <c r="D489" s="139" t="s">
        <v>2399</v>
      </c>
      <c r="E489" s="141">
        <v>41944388</v>
      </c>
      <c r="F489" s="146" t="s">
        <v>2666</v>
      </c>
      <c r="G489" s="140">
        <v>2</v>
      </c>
      <c r="H489" s="146" t="s">
        <v>1802</v>
      </c>
      <c r="I489" s="146" t="s">
        <v>2473</v>
      </c>
      <c r="J489" s="139" t="s">
        <v>2474</v>
      </c>
      <c r="K489" s="138">
        <v>13927.1</v>
      </c>
      <c r="L489" s="147">
        <v>6963.55</v>
      </c>
      <c r="M489" s="147">
        <v>2089.5300000000002</v>
      </c>
      <c r="N489" s="148">
        <v>4874.0200000000004</v>
      </c>
      <c r="O489" s="136" t="s">
        <v>1802</v>
      </c>
    </row>
    <row r="490" spans="1:15" x14ac:dyDescent="0.3">
      <c r="A490" s="139" t="s">
        <v>2469</v>
      </c>
      <c r="B490" s="139" t="s">
        <v>2470</v>
      </c>
      <c r="C490" s="139" t="s">
        <v>2654</v>
      </c>
      <c r="D490" s="139" t="s">
        <v>2399</v>
      </c>
      <c r="E490" s="141">
        <v>41948208</v>
      </c>
      <c r="F490" s="146" t="s">
        <v>2648</v>
      </c>
      <c r="G490" s="140">
        <v>9</v>
      </c>
      <c r="H490" s="146" t="s">
        <v>1801</v>
      </c>
      <c r="I490" s="146" t="s">
        <v>2473</v>
      </c>
      <c r="J490" s="139" t="s">
        <v>2474</v>
      </c>
      <c r="K490" s="138">
        <v>9261.43</v>
      </c>
      <c r="L490" s="147">
        <v>4630.7150000000001</v>
      </c>
      <c r="M490" s="147">
        <v>1389.52</v>
      </c>
      <c r="N490" s="148">
        <v>3241.1950000000002</v>
      </c>
      <c r="O490" s="136" t="s">
        <v>1801</v>
      </c>
    </row>
    <row r="491" spans="1:15" x14ac:dyDescent="0.3">
      <c r="A491" s="139" t="s">
        <v>2469</v>
      </c>
      <c r="B491" s="139" t="s">
        <v>2470</v>
      </c>
      <c r="C491" s="139" t="s">
        <v>2654</v>
      </c>
      <c r="D491" s="139" t="s">
        <v>2399</v>
      </c>
      <c r="E491" s="141">
        <v>41952932</v>
      </c>
      <c r="F491" s="146" t="s">
        <v>2659</v>
      </c>
      <c r="G491" s="140">
        <v>9</v>
      </c>
      <c r="H491" s="146" t="s">
        <v>1801</v>
      </c>
      <c r="I491" s="146" t="s">
        <v>2478</v>
      </c>
      <c r="J491" s="139" t="s">
        <v>2474</v>
      </c>
      <c r="K491" s="138">
        <v>116610.92</v>
      </c>
      <c r="L491" s="147">
        <v>58305.46</v>
      </c>
      <c r="M491" s="147">
        <v>17495.54</v>
      </c>
      <c r="N491" s="148">
        <v>40809.919999999998</v>
      </c>
      <c r="O491" s="136" t="s">
        <v>1801</v>
      </c>
    </row>
    <row r="492" spans="1:15" x14ac:dyDescent="0.3">
      <c r="A492" s="139" t="s">
        <v>2469</v>
      </c>
      <c r="B492" s="139" t="s">
        <v>2470</v>
      </c>
      <c r="C492" s="139" t="s">
        <v>2654</v>
      </c>
      <c r="D492" s="139" t="s">
        <v>2399</v>
      </c>
      <c r="E492" s="141">
        <v>41954421</v>
      </c>
      <c r="F492" s="146" t="s">
        <v>2660</v>
      </c>
      <c r="G492" s="140" t="s">
        <v>2496</v>
      </c>
      <c r="H492" s="146" t="s">
        <v>1808</v>
      </c>
      <c r="I492" s="146" t="s">
        <v>2478</v>
      </c>
      <c r="J492" s="139" t="s">
        <v>2474</v>
      </c>
      <c r="K492" s="138">
        <v>466681.31</v>
      </c>
      <c r="L492" s="147">
        <v>233340.655</v>
      </c>
      <c r="M492" s="147">
        <v>70017.8</v>
      </c>
      <c r="N492" s="148">
        <v>163322.85499999998</v>
      </c>
      <c r="O492" s="136" t="s">
        <v>1808</v>
      </c>
    </row>
    <row r="493" spans="1:15" x14ac:dyDescent="0.3">
      <c r="A493" s="139" t="s">
        <v>2469</v>
      </c>
      <c r="B493" s="139" t="s">
        <v>2470</v>
      </c>
      <c r="C493" s="139" t="s">
        <v>2654</v>
      </c>
      <c r="D493" s="139" t="s">
        <v>2399</v>
      </c>
      <c r="E493" s="141">
        <v>41957904</v>
      </c>
      <c r="F493" s="146" t="s">
        <v>2667</v>
      </c>
      <c r="G493" s="140" t="s">
        <v>2496</v>
      </c>
      <c r="H493" s="146" t="s">
        <v>1808</v>
      </c>
      <c r="I493" s="146" t="s">
        <v>2485</v>
      </c>
      <c r="J493" s="139" t="s">
        <v>2474</v>
      </c>
      <c r="K493" s="138">
        <v>51288.52</v>
      </c>
      <c r="L493" s="147">
        <v>25644.26</v>
      </c>
      <c r="M493" s="147">
        <v>7694.99</v>
      </c>
      <c r="N493" s="148">
        <v>17949.269999999997</v>
      </c>
      <c r="O493" s="136" t="s">
        <v>1808</v>
      </c>
    </row>
    <row r="494" spans="1:15" x14ac:dyDescent="0.3">
      <c r="A494" s="139" t="s">
        <v>2469</v>
      </c>
      <c r="B494" s="139" t="s">
        <v>2470</v>
      </c>
      <c r="C494" s="139" t="s">
        <v>2654</v>
      </c>
      <c r="D494" s="139" t="s">
        <v>2399</v>
      </c>
      <c r="E494" s="141">
        <v>41959058</v>
      </c>
      <c r="F494" s="146" t="s">
        <v>2634</v>
      </c>
      <c r="G494" s="140">
        <v>2</v>
      </c>
      <c r="H494" s="146" t="s">
        <v>1802</v>
      </c>
      <c r="I494" s="146" t="s">
        <v>2473</v>
      </c>
      <c r="J494" s="139" t="s">
        <v>2474</v>
      </c>
      <c r="K494" s="138">
        <v>51367.29</v>
      </c>
      <c r="L494" s="147">
        <v>25683.645</v>
      </c>
      <c r="M494" s="147">
        <v>7706.81</v>
      </c>
      <c r="N494" s="148">
        <v>17976.834999999999</v>
      </c>
      <c r="O494" s="136" t="s">
        <v>1802</v>
      </c>
    </row>
    <row r="495" spans="1:15" x14ac:dyDescent="0.3">
      <c r="A495" s="139" t="s">
        <v>2469</v>
      </c>
      <c r="B495" s="139" t="s">
        <v>2470</v>
      </c>
      <c r="C495" s="139" t="s">
        <v>2654</v>
      </c>
      <c r="D495" s="139" t="s">
        <v>2399</v>
      </c>
      <c r="E495" s="141">
        <v>41980644</v>
      </c>
      <c r="F495" s="146" t="s">
        <v>2668</v>
      </c>
      <c r="G495" s="140">
        <v>10</v>
      </c>
      <c r="H495" s="146" t="s">
        <v>1804</v>
      </c>
      <c r="I495" s="146" t="s">
        <v>2485</v>
      </c>
      <c r="J495" s="139" t="s">
        <v>2474</v>
      </c>
      <c r="K495" s="138">
        <v>51687.74</v>
      </c>
      <c r="L495" s="147">
        <v>25843.87</v>
      </c>
      <c r="M495" s="147">
        <v>7754.89</v>
      </c>
      <c r="N495" s="148">
        <v>18088.98</v>
      </c>
      <c r="O495" s="136" t="s">
        <v>1804</v>
      </c>
    </row>
    <row r="496" spans="1:15" x14ac:dyDescent="0.3">
      <c r="A496" s="139" t="s">
        <v>2469</v>
      </c>
      <c r="B496" s="139" t="s">
        <v>2470</v>
      </c>
      <c r="C496" s="139" t="s">
        <v>2654</v>
      </c>
      <c r="D496" s="139" t="s">
        <v>2399</v>
      </c>
      <c r="E496" s="141">
        <v>41980655</v>
      </c>
      <c r="F496" s="146" t="s">
        <v>2669</v>
      </c>
      <c r="G496" s="140">
        <v>10</v>
      </c>
      <c r="H496" s="146" t="s">
        <v>1804</v>
      </c>
      <c r="I496" s="146" t="s">
        <v>2485</v>
      </c>
      <c r="J496" s="139" t="s">
        <v>2474</v>
      </c>
      <c r="K496" s="138">
        <v>37557.61</v>
      </c>
      <c r="L496" s="147">
        <v>18778.805</v>
      </c>
      <c r="M496" s="147">
        <v>5634.9</v>
      </c>
      <c r="N496" s="148">
        <v>13143.905000000001</v>
      </c>
      <c r="O496" s="136" t="s">
        <v>1804</v>
      </c>
    </row>
    <row r="497" spans="1:15" x14ac:dyDescent="0.3">
      <c r="A497" s="139" t="s">
        <v>2469</v>
      </c>
      <c r="B497" s="139" t="s">
        <v>2470</v>
      </c>
      <c r="C497" s="139" t="s">
        <v>2654</v>
      </c>
      <c r="D497" s="139" t="s">
        <v>2399</v>
      </c>
      <c r="E497" s="141">
        <v>41980677</v>
      </c>
      <c r="F497" s="146" t="s">
        <v>2669</v>
      </c>
      <c r="G497" s="140">
        <v>10</v>
      </c>
      <c r="H497" s="146" t="s">
        <v>1804</v>
      </c>
      <c r="I497" s="146" t="s">
        <v>2485</v>
      </c>
      <c r="J497" s="139" t="s">
        <v>2474</v>
      </c>
      <c r="K497" s="138">
        <v>32791.760000000002</v>
      </c>
      <c r="L497" s="147">
        <v>16395.88</v>
      </c>
      <c r="M497" s="147">
        <v>4919.8599999999997</v>
      </c>
      <c r="N497" s="148">
        <v>11476.02</v>
      </c>
      <c r="O497" s="136" t="s">
        <v>1804</v>
      </c>
    </row>
    <row r="498" spans="1:15" x14ac:dyDescent="0.3">
      <c r="A498" s="139" t="s">
        <v>2469</v>
      </c>
      <c r="B498" s="139" t="s">
        <v>2470</v>
      </c>
      <c r="C498" s="139" t="s">
        <v>2654</v>
      </c>
      <c r="D498" s="139" t="s">
        <v>2399</v>
      </c>
      <c r="E498" s="141">
        <v>41980707</v>
      </c>
      <c r="F498" s="146" t="s">
        <v>2670</v>
      </c>
      <c r="G498" s="140">
        <v>2</v>
      </c>
      <c r="H498" s="146" t="s">
        <v>1802</v>
      </c>
      <c r="I498" s="146" t="s">
        <v>2478</v>
      </c>
      <c r="J498" s="139" t="s">
        <v>2474</v>
      </c>
      <c r="K498" s="138">
        <v>7428.52</v>
      </c>
      <c r="L498" s="147">
        <v>3714.26</v>
      </c>
      <c r="M498" s="147">
        <v>1114.53</v>
      </c>
      <c r="N498" s="148">
        <v>2599.7300000000005</v>
      </c>
      <c r="O498" s="136" t="s">
        <v>1802</v>
      </c>
    </row>
    <row r="499" spans="1:15" x14ac:dyDescent="0.3">
      <c r="A499" s="139" t="s">
        <v>2469</v>
      </c>
      <c r="B499" s="139" t="s">
        <v>2470</v>
      </c>
      <c r="C499" s="139" t="s">
        <v>2654</v>
      </c>
      <c r="D499" s="139" t="s">
        <v>2399</v>
      </c>
      <c r="E499" s="141">
        <v>41981377</v>
      </c>
      <c r="F499" s="146" t="s">
        <v>2668</v>
      </c>
      <c r="G499" s="140">
        <v>10</v>
      </c>
      <c r="H499" s="146" t="s">
        <v>1804</v>
      </c>
      <c r="I499" s="146" t="s">
        <v>2485</v>
      </c>
      <c r="J499" s="139" t="s">
        <v>2474</v>
      </c>
      <c r="K499" s="138">
        <v>3275.99</v>
      </c>
      <c r="L499" s="147">
        <v>1637.9949999999999</v>
      </c>
      <c r="M499" s="147">
        <v>491.51</v>
      </c>
      <c r="N499" s="148">
        <v>1146.4849999999999</v>
      </c>
      <c r="O499" s="136" t="s">
        <v>1804</v>
      </c>
    </row>
    <row r="500" spans="1:15" x14ac:dyDescent="0.3">
      <c r="A500" s="139" t="s">
        <v>2469</v>
      </c>
      <c r="B500" s="139" t="s">
        <v>2470</v>
      </c>
      <c r="C500" s="139" t="s">
        <v>2654</v>
      </c>
      <c r="D500" s="139" t="s">
        <v>2399</v>
      </c>
      <c r="E500" s="141">
        <v>41983681</v>
      </c>
      <c r="F500" s="146" t="s">
        <v>2668</v>
      </c>
      <c r="G500" s="140">
        <v>10</v>
      </c>
      <c r="H500" s="146" t="s">
        <v>1804</v>
      </c>
      <c r="I500" s="146" t="s">
        <v>2485</v>
      </c>
      <c r="J500" s="139" t="s">
        <v>2474</v>
      </c>
      <c r="K500" s="138">
        <v>3379.42</v>
      </c>
      <c r="L500" s="147">
        <v>1689.71</v>
      </c>
      <c r="M500" s="147">
        <v>507.03</v>
      </c>
      <c r="N500" s="148">
        <v>1182.68</v>
      </c>
      <c r="O500" s="136" t="s">
        <v>1804</v>
      </c>
    </row>
    <row r="501" spans="1:15" x14ac:dyDescent="0.3">
      <c r="A501" s="139" t="s">
        <v>2469</v>
      </c>
      <c r="B501" s="139" t="s">
        <v>2470</v>
      </c>
      <c r="C501" s="139" t="s">
        <v>2654</v>
      </c>
      <c r="D501" s="139" t="s">
        <v>2399</v>
      </c>
      <c r="E501" s="141">
        <v>41985687</v>
      </c>
      <c r="F501" s="146" t="s">
        <v>2667</v>
      </c>
      <c r="G501" s="140" t="s">
        <v>2496</v>
      </c>
      <c r="H501" s="146" t="s">
        <v>1808</v>
      </c>
      <c r="I501" s="146" t="s">
        <v>2485</v>
      </c>
      <c r="J501" s="139" t="s">
        <v>2474</v>
      </c>
      <c r="K501" s="138">
        <v>13937.49</v>
      </c>
      <c r="L501" s="147">
        <v>6968.7449999999999</v>
      </c>
      <c r="M501" s="147">
        <v>2091.09</v>
      </c>
      <c r="N501" s="148">
        <v>4877.6549999999997</v>
      </c>
      <c r="O501" s="136" t="s">
        <v>1808</v>
      </c>
    </row>
    <row r="502" spans="1:15" x14ac:dyDescent="0.3">
      <c r="A502" s="139" t="s">
        <v>2469</v>
      </c>
      <c r="B502" s="139" t="s">
        <v>2470</v>
      </c>
      <c r="C502" s="139" t="s">
        <v>2654</v>
      </c>
      <c r="D502" s="139" t="s">
        <v>2399</v>
      </c>
      <c r="E502" s="141">
        <v>41987243</v>
      </c>
      <c r="F502" s="146" t="s">
        <v>2667</v>
      </c>
      <c r="G502" s="140" t="s">
        <v>2496</v>
      </c>
      <c r="H502" s="146" t="s">
        <v>1808</v>
      </c>
      <c r="I502" s="146" t="s">
        <v>2485</v>
      </c>
      <c r="J502" s="139" t="s">
        <v>2474</v>
      </c>
      <c r="K502" s="138">
        <v>26151.52</v>
      </c>
      <c r="L502" s="147">
        <v>13075.76</v>
      </c>
      <c r="M502" s="147">
        <v>3923.6</v>
      </c>
      <c r="N502" s="148">
        <v>9152.16</v>
      </c>
      <c r="O502" s="136" t="s">
        <v>1808</v>
      </c>
    </row>
    <row r="503" spans="1:15" x14ac:dyDescent="0.3">
      <c r="A503" s="139" t="s">
        <v>2469</v>
      </c>
      <c r="B503" s="139" t="s">
        <v>2470</v>
      </c>
      <c r="C503" s="139" t="s">
        <v>2654</v>
      </c>
      <c r="D503" s="139" t="s">
        <v>2399</v>
      </c>
      <c r="E503" s="141">
        <v>41987703</v>
      </c>
      <c r="F503" s="146" t="s">
        <v>2667</v>
      </c>
      <c r="G503" s="140" t="s">
        <v>2496</v>
      </c>
      <c r="H503" s="146" t="s">
        <v>1808</v>
      </c>
      <c r="I503" s="146" t="s">
        <v>2485</v>
      </c>
      <c r="J503" s="139" t="s">
        <v>2474</v>
      </c>
      <c r="K503" s="138">
        <v>1697.63</v>
      </c>
      <c r="L503" s="147">
        <v>848.81500000000005</v>
      </c>
      <c r="M503" s="147">
        <v>254.7</v>
      </c>
      <c r="N503" s="148">
        <v>594.11500000000001</v>
      </c>
      <c r="O503" s="136" t="s">
        <v>1808</v>
      </c>
    </row>
    <row r="504" spans="1:15" x14ac:dyDescent="0.3">
      <c r="A504" s="139" t="s">
        <v>2469</v>
      </c>
      <c r="B504" s="139" t="s">
        <v>2470</v>
      </c>
      <c r="C504" s="139" t="s">
        <v>2654</v>
      </c>
      <c r="D504" s="139" t="s">
        <v>2399</v>
      </c>
      <c r="E504" s="141">
        <v>41988908</v>
      </c>
      <c r="F504" s="146" t="s">
        <v>2669</v>
      </c>
      <c r="G504" s="140">
        <v>10</v>
      </c>
      <c r="H504" s="146" t="s">
        <v>1804</v>
      </c>
      <c r="I504" s="146" t="s">
        <v>2485</v>
      </c>
      <c r="J504" s="139" t="s">
        <v>2474</v>
      </c>
      <c r="K504" s="138">
        <v>9439.5499999999993</v>
      </c>
      <c r="L504" s="147">
        <v>4719.7749999999996</v>
      </c>
      <c r="M504" s="147">
        <v>1416.25</v>
      </c>
      <c r="N504" s="148">
        <v>3303.5249999999996</v>
      </c>
      <c r="O504" s="136" t="s">
        <v>1804</v>
      </c>
    </row>
    <row r="505" spans="1:15" x14ac:dyDescent="0.3">
      <c r="A505" s="139" t="s">
        <v>2469</v>
      </c>
      <c r="B505" s="139" t="s">
        <v>2470</v>
      </c>
      <c r="C505" s="139" t="s">
        <v>2654</v>
      </c>
      <c r="D505" s="139" t="s">
        <v>2399</v>
      </c>
      <c r="E505" s="141">
        <v>41997758</v>
      </c>
      <c r="F505" s="146" t="s">
        <v>2671</v>
      </c>
      <c r="G505" s="140">
        <v>9</v>
      </c>
      <c r="H505" s="146" t="s">
        <v>1801</v>
      </c>
      <c r="I505" s="146" t="s">
        <v>2478</v>
      </c>
      <c r="J505" s="139" t="s">
        <v>2474</v>
      </c>
      <c r="K505" s="138">
        <v>27460.92</v>
      </c>
      <c r="L505" s="147">
        <v>13730.46</v>
      </c>
      <c r="M505" s="147">
        <v>4120.0600000000004</v>
      </c>
      <c r="N505" s="148">
        <v>9610.3999999999978</v>
      </c>
      <c r="O505" s="136" t="s">
        <v>1801</v>
      </c>
    </row>
    <row r="506" spans="1:15" x14ac:dyDescent="0.3">
      <c r="A506" s="139" t="s">
        <v>2469</v>
      </c>
      <c r="B506" s="139" t="s">
        <v>2470</v>
      </c>
      <c r="C506" s="139" t="s">
        <v>2654</v>
      </c>
      <c r="D506" s="139" t="s">
        <v>2399</v>
      </c>
      <c r="E506" s="141">
        <v>41997764</v>
      </c>
      <c r="F506" s="146" t="s">
        <v>2671</v>
      </c>
      <c r="G506" s="140">
        <v>9</v>
      </c>
      <c r="H506" s="146" t="s">
        <v>1801</v>
      </c>
      <c r="I506" s="146" t="s">
        <v>2473</v>
      </c>
      <c r="J506" s="139" t="s">
        <v>2474</v>
      </c>
      <c r="K506" s="138">
        <v>29908.639999999999</v>
      </c>
      <c r="L506" s="147">
        <v>14954.32</v>
      </c>
      <c r="M506" s="147">
        <v>4487.3</v>
      </c>
      <c r="N506" s="148">
        <v>10467.02</v>
      </c>
      <c r="O506" s="136" t="s">
        <v>1801</v>
      </c>
    </row>
    <row r="507" spans="1:15" x14ac:dyDescent="0.3">
      <c r="A507" s="139" t="s">
        <v>2469</v>
      </c>
      <c r="B507" s="139" t="s">
        <v>2470</v>
      </c>
      <c r="C507" s="139" t="s">
        <v>2654</v>
      </c>
      <c r="D507" s="139" t="s">
        <v>2399</v>
      </c>
      <c r="E507" s="141">
        <v>42000522</v>
      </c>
      <c r="F507" s="146" t="s">
        <v>2672</v>
      </c>
      <c r="G507" s="140">
        <v>10</v>
      </c>
      <c r="H507" s="146" t="s">
        <v>1804</v>
      </c>
      <c r="I507" s="146" t="s">
        <v>2485</v>
      </c>
      <c r="J507" s="139" t="s">
        <v>2474</v>
      </c>
      <c r="K507" s="138">
        <v>24405.71</v>
      </c>
      <c r="L507" s="147">
        <v>12202.855</v>
      </c>
      <c r="M507" s="147">
        <v>3661.67</v>
      </c>
      <c r="N507" s="148">
        <v>8541.1849999999995</v>
      </c>
      <c r="O507" s="136" t="s">
        <v>1804</v>
      </c>
    </row>
    <row r="508" spans="1:15" x14ac:dyDescent="0.3">
      <c r="A508" s="139" t="s">
        <v>2469</v>
      </c>
      <c r="B508" s="139" t="s">
        <v>2470</v>
      </c>
      <c r="C508" s="139" t="s">
        <v>2654</v>
      </c>
      <c r="D508" s="139" t="s">
        <v>2399</v>
      </c>
      <c r="E508" s="141">
        <v>42001952</v>
      </c>
      <c r="F508" s="146" t="s">
        <v>2667</v>
      </c>
      <c r="G508" s="140" t="s">
        <v>2496</v>
      </c>
      <c r="H508" s="146" t="s">
        <v>1808</v>
      </c>
      <c r="I508" s="146" t="s">
        <v>2485</v>
      </c>
      <c r="J508" s="139" t="s">
        <v>2474</v>
      </c>
      <c r="K508" s="138">
        <v>27675.51</v>
      </c>
      <c r="L508" s="147">
        <v>13837.754999999999</v>
      </c>
      <c r="M508" s="147">
        <v>4152.25</v>
      </c>
      <c r="N508" s="148">
        <v>9685.5049999999992</v>
      </c>
      <c r="O508" s="136" t="s">
        <v>1808</v>
      </c>
    </row>
    <row r="509" spans="1:15" x14ac:dyDescent="0.3">
      <c r="A509" s="139" t="s">
        <v>2469</v>
      </c>
      <c r="B509" s="139" t="s">
        <v>2470</v>
      </c>
      <c r="C509" s="139" t="s">
        <v>2654</v>
      </c>
      <c r="D509" s="139" t="s">
        <v>2399</v>
      </c>
      <c r="E509" s="141">
        <v>42004236</v>
      </c>
      <c r="F509" s="146" t="s">
        <v>2668</v>
      </c>
      <c r="G509" s="140">
        <v>10</v>
      </c>
      <c r="H509" s="146" t="s">
        <v>1804</v>
      </c>
      <c r="I509" s="146" t="s">
        <v>2485</v>
      </c>
      <c r="J509" s="139" t="s">
        <v>2474</v>
      </c>
      <c r="K509" s="138">
        <v>2696.52</v>
      </c>
      <c r="L509" s="147">
        <v>1348.26</v>
      </c>
      <c r="M509" s="147">
        <v>404.57</v>
      </c>
      <c r="N509" s="148">
        <v>943.69</v>
      </c>
      <c r="O509" s="136" t="s">
        <v>1804</v>
      </c>
    </row>
    <row r="510" spans="1:15" x14ac:dyDescent="0.3">
      <c r="A510" s="139" t="s">
        <v>2469</v>
      </c>
      <c r="B510" s="139" t="s">
        <v>2470</v>
      </c>
      <c r="C510" s="139" t="s">
        <v>2654</v>
      </c>
      <c r="D510" s="139" t="s">
        <v>2399</v>
      </c>
      <c r="E510" s="141">
        <v>42004477</v>
      </c>
      <c r="F510" s="146" t="s">
        <v>2659</v>
      </c>
      <c r="G510" s="140">
        <v>9</v>
      </c>
      <c r="H510" s="146" t="s">
        <v>1801</v>
      </c>
      <c r="I510" s="146" t="s">
        <v>2478</v>
      </c>
      <c r="J510" s="139" t="s">
        <v>2474</v>
      </c>
      <c r="K510" s="138">
        <v>54808.75</v>
      </c>
      <c r="L510" s="147">
        <v>27404.375</v>
      </c>
      <c r="M510" s="147">
        <v>8223.14</v>
      </c>
      <c r="N510" s="148">
        <v>19181.235000000001</v>
      </c>
      <c r="O510" s="136" t="s">
        <v>1801</v>
      </c>
    </row>
    <row r="511" spans="1:15" x14ac:dyDescent="0.3">
      <c r="A511" s="139" t="s">
        <v>2469</v>
      </c>
      <c r="B511" s="139" t="s">
        <v>2470</v>
      </c>
      <c r="C511" s="139" t="s">
        <v>2654</v>
      </c>
      <c r="D511" s="139" t="s">
        <v>2399</v>
      </c>
      <c r="E511" s="141">
        <v>42005011</v>
      </c>
      <c r="F511" s="146" t="s">
        <v>2660</v>
      </c>
      <c r="G511" s="140" t="s">
        <v>2496</v>
      </c>
      <c r="H511" s="146" t="s">
        <v>1808</v>
      </c>
      <c r="I511" s="146" t="s">
        <v>2478</v>
      </c>
      <c r="J511" s="139" t="s">
        <v>2474</v>
      </c>
      <c r="K511" s="138">
        <v>39294.54</v>
      </c>
      <c r="L511" s="147">
        <v>19647.27</v>
      </c>
      <c r="M511" s="147">
        <v>5895.49</v>
      </c>
      <c r="N511" s="148">
        <v>13751.78</v>
      </c>
      <c r="O511" s="136" t="s">
        <v>1808</v>
      </c>
    </row>
    <row r="512" spans="1:15" x14ac:dyDescent="0.3">
      <c r="A512" s="139" t="s">
        <v>2469</v>
      </c>
      <c r="B512" s="139" t="s">
        <v>2470</v>
      </c>
      <c r="C512" s="139" t="s">
        <v>2654</v>
      </c>
      <c r="D512" s="139" t="s">
        <v>2399</v>
      </c>
      <c r="E512" s="141">
        <v>42005018</v>
      </c>
      <c r="F512" s="146" t="s">
        <v>2660</v>
      </c>
      <c r="G512" s="140" t="s">
        <v>2496</v>
      </c>
      <c r="H512" s="146" t="s">
        <v>1808</v>
      </c>
      <c r="I512" s="146" t="s">
        <v>2478</v>
      </c>
      <c r="J512" s="139" t="s">
        <v>2474</v>
      </c>
      <c r="K512" s="138">
        <v>35284.660000000003</v>
      </c>
      <c r="L512" s="147">
        <v>17642.330000000002</v>
      </c>
      <c r="M512" s="147">
        <v>5293.88</v>
      </c>
      <c r="N512" s="148">
        <v>12348.45</v>
      </c>
      <c r="O512" s="136" t="s">
        <v>1808</v>
      </c>
    </row>
    <row r="513" spans="1:15" x14ac:dyDescent="0.3">
      <c r="A513" s="139" t="s">
        <v>2469</v>
      </c>
      <c r="B513" s="139" t="s">
        <v>2470</v>
      </c>
      <c r="C513" s="139" t="s">
        <v>2654</v>
      </c>
      <c r="D513" s="139" t="s">
        <v>2399</v>
      </c>
      <c r="E513" s="141">
        <v>42005711</v>
      </c>
      <c r="F513" s="146" t="s">
        <v>2660</v>
      </c>
      <c r="G513" s="140" t="s">
        <v>2496</v>
      </c>
      <c r="H513" s="146" t="s">
        <v>1808</v>
      </c>
      <c r="I513" s="146" t="s">
        <v>2478</v>
      </c>
      <c r="J513" s="139" t="s">
        <v>2474</v>
      </c>
      <c r="K513" s="138">
        <v>8934.98</v>
      </c>
      <c r="L513" s="147">
        <v>4467.49</v>
      </c>
      <c r="M513" s="147">
        <v>1340.55</v>
      </c>
      <c r="N513" s="148">
        <v>3126.9399999999996</v>
      </c>
      <c r="O513" s="136" t="s">
        <v>1808</v>
      </c>
    </row>
    <row r="514" spans="1:15" x14ac:dyDescent="0.3">
      <c r="A514" s="139" t="s">
        <v>2469</v>
      </c>
      <c r="B514" s="139" t="s">
        <v>2470</v>
      </c>
      <c r="C514" s="139" t="s">
        <v>2654</v>
      </c>
      <c r="D514" s="139" t="s">
        <v>2399</v>
      </c>
      <c r="E514" s="141">
        <v>42007303</v>
      </c>
      <c r="F514" s="146" t="s">
        <v>2668</v>
      </c>
      <c r="G514" s="140">
        <v>10</v>
      </c>
      <c r="H514" s="146" t="s">
        <v>1804</v>
      </c>
      <c r="I514" s="146" t="s">
        <v>2485</v>
      </c>
      <c r="J514" s="139" t="s">
        <v>2474</v>
      </c>
      <c r="K514" s="138">
        <v>6589.56</v>
      </c>
      <c r="L514" s="147">
        <v>3294.78</v>
      </c>
      <c r="M514" s="147">
        <v>988.65</v>
      </c>
      <c r="N514" s="148">
        <v>2306.13</v>
      </c>
      <c r="O514" s="136" t="s">
        <v>1804</v>
      </c>
    </row>
    <row r="515" spans="1:15" x14ac:dyDescent="0.3">
      <c r="A515" s="139" t="s">
        <v>2469</v>
      </c>
      <c r="B515" s="139" t="s">
        <v>2470</v>
      </c>
      <c r="C515" s="139" t="s">
        <v>2654</v>
      </c>
      <c r="D515" s="139" t="s">
        <v>2399</v>
      </c>
      <c r="E515" s="141">
        <v>42007305</v>
      </c>
      <c r="F515" s="146" t="s">
        <v>2668</v>
      </c>
      <c r="G515" s="140">
        <v>10</v>
      </c>
      <c r="H515" s="146" t="s">
        <v>1804</v>
      </c>
      <c r="I515" s="146" t="s">
        <v>2485</v>
      </c>
      <c r="J515" s="139" t="s">
        <v>2474</v>
      </c>
      <c r="K515" s="138">
        <v>2480.62</v>
      </c>
      <c r="L515" s="147">
        <v>1240.31</v>
      </c>
      <c r="M515" s="147">
        <v>372.18</v>
      </c>
      <c r="N515" s="148">
        <v>868.12999999999988</v>
      </c>
      <c r="O515" s="136" t="s">
        <v>1804</v>
      </c>
    </row>
    <row r="516" spans="1:15" x14ac:dyDescent="0.3">
      <c r="A516" s="139" t="s">
        <v>2469</v>
      </c>
      <c r="B516" s="139" t="s">
        <v>2470</v>
      </c>
      <c r="C516" s="139" t="s">
        <v>2654</v>
      </c>
      <c r="D516" s="139" t="s">
        <v>2399</v>
      </c>
      <c r="E516" s="141">
        <v>42009848</v>
      </c>
      <c r="F516" s="146" t="s">
        <v>2667</v>
      </c>
      <c r="G516" s="140" t="s">
        <v>2496</v>
      </c>
      <c r="H516" s="146" t="s">
        <v>1808</v>
      </c>
      <c r="I516" s="146" t="s">
        <v>2485</v>
      </c>
      <c r="J516" s="139" t="s">
        <v>2474</v>
      </c>
      <c r="K516" s="138">
        <v>1982.63</v>
      </c>
      <c r="L516" s="147">
        <v>991.31500000000005</v>
      </c>
      <c r="M516" s="147">
        <v>297.45999999999998</v>
      </c>
      <c r="N516" s="148">
        <v>693.85500000000002</v>
      </c>
      <c r="O516" s="136" t="s">
        <v>1808</v>
      </c>
    </row>
    <row r="517" spans="1:15" x14ac:dyDescent="0.3">
      <c r="A517" s="139" t="s">
        <v>2469</v>
      </c>
      <c r="B517" s="139" t="s">
        <v>2470</v>
      </c>
      <c r="C517" s="139" t="s">
        <v>2654</v>
      </c>
      <c r="D517" s="139" t="s">
        <v>2399</v>
      </c>
      <c r="E517" s="141">
        <v>42010840</v>
      </c>
      <c r="F517" s="146" t="s">
        <v>2673</v>
      </c>
      <c r="G517" s="140" t="s">
        <v>2496</v>
      </c>
      <c r="H517" s="146" t="s">
        <v>1808</v>
      </c>
      <c r="I517" s="146" t="s">
        <v>2478</v>
      </c>
      <c r="J517" s="139" t="s">
        <v>2474</v>
      </c>
      <c r="K517" s="138">
        <v>83856.759999999995</v>
      </c>
      <c r="L517" s="147">
        <v>41928.379999999997</v>
      </c>
      <c r="M517" s="147">
        <v>12581.32</v>
      </c>
      <c r="N517" s="148">
        <v>29347.059999999998</v>
      </c>
      <c r="O517" s="136" t="s">
        <v>1808</v>
      </c>
    </row>
    <row r="518" spans="1:15" x14ac:dyDescent="0.3">
      <c r="A518" s="139" t="s">
        <v>2469</v>
      </c>
      <c r="B518" s="139" t="s">
        <v>2470</v>
      </c>
      <c r="C518" s="139" t="s">
        <v>2654</v>
      </c>
      <c r="D518" s="139" t="s">
        <v>2399</v>
      </c>
      <c r="E518" s="141">
        <v>42010841</v>
      </c>
      <c r="F518" s="146" t="s">
        <v>2674</v>
      </c>
      <c r="G518" s="140" t="s">
        <v>2496</v>
      </c>
      <c r="H518" s="146" t="s">
        <v>1808</v>
      </c>
      <c r="I518" s="146" t="s">
        <v>2478</v>
      </c>
      <c r="J518" s="139" t="s">
        <v>2474</v>
      </c>
      <c r="K518" s="138">
        <v>109574.19</v>
      </c>
      <c r="L518" s="147">
        <v>54787.095000000001</v>
      </c>
      <c r="M518" s="147">
        <v>16439.79</v>
      </c>
      <c r="N518" s="148">
        <v>38347.305</v>
      </c>
      <c r="O518" s="136" t="s">
        <v>1808</v>
      </c>
    </row>
    <row r="519" spans="1:15" x14ac:dyDescent="0.3">
      <c r="A519" s="139" t="s">
        <v>2469</v>
      </c>
      <c r="B519" s="139" t="s">
        <v>2470</v>
      </c>
      <c r="C519" s="139" t="s">
        <v>2654</v>
      </c>
      <c r="D519" s="139" t="s">
        <v>2399</v>
      </c>
      <c r="E519" s="141">
        <v>42013072</v>
      </c>
      <c r="F519" s="146" t="s">
        <v>2669</v>
      </c>
      <c r="G519" s="140">
        <v>10</v>
      </c>
      <c r="H519" s="146" t="s">
        <v>1804</v>
      </c>
      <c r="I519" s="146" t="s">
        <v>2485</v>
      </c>
      <c r="J519" s="139" t="s">
        <v>2474</v>
      </c>
      <c r="K519" s="138">
        <v>34753.54</v>
      </c>
      <c r="L519" s="147">
        <v>17376.77</v>
      </c>
      <c r="M519" s="147">
        <v>5214.1899999999996</v>
      </c>
      <c r="N519" s="148">
        <v>12162.580000000002</v>
      </c>
      <c r="O519" s="136" t="s">
        <v>1804</v>
      </c>
    </row>
    <row r="520" spans="1:15" x14ac:dyDescent="0.3">
      <c r="A520" s="139" t="s">
        <v>2469</v>
      </c>
      <c r="B520" s="139" t="s">
        <v>2470</v>
      </c>
      <c r="C520" s="139" t="s">
        <v>2654</v>
      </c>
      <c r="D520" s="139" t="s">
        <v>2399</v>
      </c>
      <c r="E520" s="141">
        <v>42013182</v>
      </c>
      <c r="F520" s="146" t="s">
        <v>2660</v>
      </c>
      <c r="G520" s="140" t="s">
        <v>2496</v>
      </c>
      <c r="H520" s="146" t="s">
        <v>1808</v>
      </c>
      <c r="I520" s="146" t="s">
        <v>2478</v>
      </c>
      <c r="J520" s="139" t="s">
        <v>2474</v>
      </c>
      <c r="K520" s="138">
        <v>7362.08</v>
      </c>
      <c r="L520" s="147">
        <v>3681.04</v>
      </c>
      <c r="M520" s="147">
        <v>1104.56</v>
      </c>
      <c r="N520" s="148">
        <v>2576.48</v>
      </c>
      <c r="O520" s="136" t="s">
        <v>1808</v>
      </c>
    </row>
    <row r="521" spans="1:15" x14ac:dyDescent="0.3">
      <c r="A521" s="139" t="s">
        <v>2469</v>
      </c>
      <c r="B521" s="139" t="s">
        <v>2470</v>
      </c>
      <c r="C521" s="139" t="s">
        <v>2654</v>
      </c>
      <c r="D521" s="139" t="s">
        <v>2399</v>
      </c>
      <c r="E521" s="141">
        <v>42015269</v>
      </c>
      <c r="F521" s="146" t="s">
        <v>2675</v>
      </c>
      <c r="G521" s="140">
        <v>2</v>
      </c>
      <c r="H521" s="146" t="s">
        <v>1802</v>
      </c>
      <c r="I521" s="146" t="s">
        <v>2478</v>
      </c>
      <c r="J521" s="139" t="s">
        <v>2474</v>
      </c>
      <c r="K521" s="138">
        <v>37234.269999999997</v>
      </c>
      <c r="L521" s="147">
        <v>18617.134999999998</v>
      </c>
      <c r="M521" s="147">
        <v>5586.39</v>
      </c>
      <c r="N521" s="148">
        <v>13030.744999999999</v>
      </c>
      <c r="O521" s="136" t="s">
        <v>1802</v>
      </c>
    </row>
    <row r="522" spans="1:15" x14ac:dyDescent="0.3">
      <c r="A522" s="139" t="s">
        <v>2469</v>
      </c>
      <c r="B522" s="139" t="s">
        <v>2470</v>
      </c>
      <c r="C522" s="139" t="s">
        <v>2654</v>
      </c>
      <c r="D522" s="139" t="s">
        <v>2399</v>
      </c>
      <c r="E522" s="141">
        <v>42018726</v>
      </c>
      <c r="F522" s="146" t="s">
        <v>2676</v>
      </c>
      <c r="G522" s="140">
        <v>9</v>
      </c>
      <c r="H522" s="146" t="s">
        <v>1801</v>
      </c>
      <c r="I522" s="146" t="s">
        <v>2478</v>
      </c>
      <c r="J522" s="139" t="s">
        <v>2474</v>
      </c>
      <c r="K522" s="138">
        <v>23863.41</v>
      </c>
      <c r="L522" s="147">
        <v>11931.705</v>
      </c>
      <c r="M522" s="147">
        <v>3580.31</v>
      </c>
      <c r="N522" s="148">
        <v>8351.3950000000004</v>
      </c>
      <c r="O522" s="136" t="s">
        <v>1801</v>
      </c>
    </row>
    <row r="523" spans="1:15" x14ac:dyDescent="0.3">
      <c r="A523" s="139" t="s">
        <v>2469</v>
      </c>
      <c r="B523" s="139" t="s">
        <v>2470</v>
      </c>
      <c r="C523" s="139" t="s">
        <v>2654</v>
      </c>
      <c r="D523" s="139" t="s">
        <v>2399</v>
      </c>
      <c r="E523" s="141">
        <v>42025686</v>
      </c>
      <c r="F523" s="146" t="s">
        <v>2672</v>
      </c>
      <c r="G523" s="140">
        <v>10</v>
      </c>
      <c r="H523" s="146" t="s">
        <v>1804</v>
      </c>
      <c r="I523" s="146" t="s">
        <v>2485</v>
      </c>
      <c r="J523" s="139" t="s">
        <v>2474</v>
      </c>
      <c r="K523" s="138">
        <v>26499.95</v>
      </c>
      <c r="L523" s="147">
        <v>13249.975</v>
      </c>
      <c r="M523" s="147">
        <v>3975.88</v>
      </c>
      <c r="N523" s="148">
        <v>9274.0950000000012</v>
      </c>
      <c r="O523" s="136" t="s">
        <v>1804</v>
      </c>
    </row>
    <row r="524" spans="1:15" x14ac:dyDescent="0.3">
      <c r="A524" s="139" t="s">
        <v>2469</v>
      </c>
      <c r="B524" s="139" t="s">
        <v>2470</v>
      </c>
      <c r="C524" s="139" t="s">
        <v>2654</v>
      </c>
      <c r="D524" s="139" t="s">
        <v>2399</v>
      </c>
      <c r="E524" s="141">
        <v>42025779</v>
      </c>
      <c r="F524" s="146" t="s">
        <v>2677</v>
      </c>
      <c r="G524" s="140" t="s">
        <v>2496</v>
      </c>
      <c r="H524" s="146" t="s">
        <v>1808</v>
      </c>
      <c r="I524" s="146" t="s">
        <v>2485</v>
      </c>
      <c r="J524" s="139" t="s">
        <v>2474</v>
      </c>
      <c r="K524" s="138">
        <v>25175.87</v>
      </c>
      <c r="L524" s="147">
        <v>12587.934999999999</v>
      </c>
      <c r="M524" s="147">
        <v>3777.22</v>
      </c>
      <c r="N524" s="148">
        <v>8810.7150000000001</v>
      </c>
      <c r="O524" s="136" t="s">
        <v>1808</v>
      </c>
    </row>
    <row r="525" spans="1:15" x14ac:dyDescent="0.3">
      <c r="A525" s="139" t="s">
        <v>2469</v>
      </c>
      <c r="B525" s="139" t="s">
        <v>2470</v>
      </c>
      <c r="C525" s="139" t="s">
        <v>2654</v>
      </c>
      <c r="D525" s="139" t="s">
        <v>2399</v>
      </c>
      <c r="E525" s="141">
        <v>42032779</v>
      </c>
      <c r="F525" s="146" t="s">
        <v>2667</v>
      </c>
      <c r="G525" s="140" t="s">
        <v>2496</v>
      </c>
      <c r="H525" s="146" t="s">
        <v>1808</v>
      </c>
      <c r="I525" s="146" t="s">
        <v>2485</v>
      </c>
      <c r="J525" s="139" t="s">
        <v>2474</v>
      </c>
      <c r="K525" s="138">
        <v>1536.74</v>
      </c>
      <c r="L525" s="147">
        <v>768.37</v>
      </c>
      <c r="M525" s="147">
        <v>230.56</v>
      </c>
      <c r="N525" s="148">
        <v>537.80999999999995</v>
      </c>
      <c r="O525" s="136" t="s">
        <v>1808</v>
      </c>
    </row>
    <row r="526" spans="1:15" x14ac:dyDescent="0.3">
      <c r="A526" s="139" t="s">
        <v>2469</v>
      </c>
      <c r="B526" s="139" t="s">
        <v>2470</v>
      </c>
      <c r="C526" s="139" t="s">
        <v>2654</v>
      </c>
      <c r="D526" s="139" t="s">
        <v>2399</v>
      </c>
      <c r="E526" s="141">
        <v>42039616</v>
      </c>
      <c r="F526" s="146" t="s">
        <v>2678</v>
      </c>
      <c r="G526" s="140" t="s">
        <v>2496</v>
      </c>
      <c r="H526" s="146" t="s">
        <v>1808</v>
      </c>
      <c r="I526" s="146" t="s">
        <v>2485</v>
      </c>
      <c r="J526" s="139" t="s">
        <v>2474</v>
      </c>
      <c r="K526" s="138">
        <v>96733.83</v>
      </c>
      <c r="L526" s="147">
        <v>48366.915000000001</v>
      </c>
      <c r="M526" s="147">
        <v>14513.31</v>
      </c>
      <c r="N526" s="148">
        <v>33853.605000000003</v>
      </c>
      <c r="O526" s="136" t="s">
        <v>1808</v>
      </c>
    </row>
    <row r="527" spans="1:15" x14ac:dyDescent="0.3">
      <c r="A527" s="139" t="s">
        <v>2469</v>
      </c>
      <c r="B527" s="139" t="s">
        <v>2470</v>
      </c>
      <c r="C527" s="139" t="s">
        <v>2654</v>
      </c>
      <c r="D527" s="139" t="s">
        <v>2399</v>
      </c>
      <c r="E527" s="141">
        <v>42041426</v>
      </c>
      <c r="F527" s="146" t="s">
        <v>2679</v>
      </c>
      <c r="G527" s="140">
        <v>1</v>
      </c>
      <c r="H527" s="146" t="s">
        <v>1800</v>
      </c>
      <c r="I527" s="146" t="s">
        <v>2473</v>
      </c>
      <c r="J527" s="139" t="s">
        <v>2474</v>
      </c>
      <c r="K527" s="138">
        <v>80548.600000000006</v>
      </c>
      <c r="L527" s="147">
        <v>40274.300000000003</v>
      </c>
      <c r="M527" s="147">
        <v>12084.98</v>
      </c>
      <c r="N527" s="148">
        <v>28189.320000000003</v>
      </c>
      <c r="O527" s="136" t="s">
        <v>1800</v>
      </c>
    </row>
    <row r="528" spans="1:15" x14ac:dyDescent="0.3">
      <c r="A528" s="139" t="s">
        <v>2469</v>
      </c>
      <c r="B528" s="139" t="s">
        <v>2470</v>
      </c>
      <c r="C528" s="139" t="s">
        <v>2654</v>
      </c>
      <c r="D528" s="139" t="s">
        <v>2399</v>
      </c>
      <c r="E528" s="141">
        <v>42042423</v>
      </c>
      <c r="F528" s="146" t="s">
        <v>2680</v>
      </c>
      <c r="G528" s="140" t="s">
        <v>2496</v>
      </c>
      <c r="H528" s="146" t="s">
        <v>1808</v>
      </c>
      <c r="I528" s="146" t="s">
        <v>2473</v>
      </c>
      <c r="J528" s="139" t="s">
        <v>2474</v>
      </c>
      <c r="K528" s="138">
        <v>120628.59</v>
      </c>
      <c r="L528" s="147">
        <v>60314.294999999998</v>
      </c>
      <c r="M528" s="147">
        <v>18098.32</v>
      </c>
      <c r="N528" s="148">
        <v>42215.974999999999</v>
      </c>
      <c r="O528" s="136" t="s">
        <v>1808</v>
      </c>
    </row>
    <row r="529" spans="1:15" x14ac:dyDescent="0.3">
      <c r="A529" s="139" t="s">
        <v>2469</v>
      </c>
      <c r="B529" s="139" t="s">
        <v>2470</v>
      </c>
      <c r="C529" s="139" t="s">
        <v>2654</v>
      </c>
      <c r="D529" s="139" t="s">
        <v>2399</v>
      </c>
      <c r="E529" s="141">
        <v>42042438</v>
      </c>
      <c r="F529" s="146" t="s">
        <v>2680</v>
      </c>
      <c r="G529" s="140" t="s">
        <v>2496</v>
      </c>
      <c r="H529" s="146" t="s">
        <v>1808</v>
      </c>
      <c r="I529" s="146" t="s">
        <v>2473</v>
      </c>
      <c r="J529" s="139" t="s">
        <v>2474</v>
      </c>
      <c r="K529" s="138">
        <v>1111852.94</v>
      </c>
      <c r="L529" s="147">
        <v>555926.47</v>
      </c>
      <c r="M529" s="147">
        <v>166815.10999999999</v>
      </c>
      <c r="N529" s="148">
        <v>389111.36</v>
      </c>
      <c r="O529" s="136" t="s">
        <v>1808</v>
      </c>
    </row>
    <row r="530" spans="1:15" x14ac:dyDescent="0.3">
      <c r="A530" s="139" t="s">
        <v>2469</v>
      </c>
      <c r="B530" s="139" t="s">
        <v>2470</v>
      </c>
      <c r="C530" s="139" t="s">
        <v>2654</v>
      </c>
      <c r="D530" s="139" t="s">
        <v>2399</v>
      </c>
      <c r="E530" s="141">
        <v>42043306</v>
      </c>
      <c r="F530" s="146" t="s">
        <v>2680</v>
      </c>
      <c r="G530" s="140" t="s">
        <v>2496</v>
      </c>
      <c r="H530" s="146" t="s">
        <v>1808</v>
      </c>
      <c r="I530" s="146" t="s">
        <v>2473</v>
      </c>
      <c r="J530" s="139" t="s">
        <v>2474</v>
      </c>
      <c r="K530" s="138">
        <v>870618.96</v>
      </c>
      <c r="L530" s="147">
        <v>435309.48</v>
      </c>
      <c r="M530" s="147">
        <v>130621.95</v>
      </c>
      <c r="N530" s="148">
        <v>304687.52999999997</v>
      </c>
      <c r="O530" s="136" t="s">
        <v>1808</v>
      </c>
    </row>
    <row r="531" spans="1:15" x14ac:dyDescent="0.3">
      <c r="A531" s="139" t="s">
        <v>2469</v>
      </c>
      <c r="B531" s="139" t="s">
        <v>2470</v>
      </c>
      <c r="C531" s="139" t="s">
        <v>2654</v>
      </c>
      <c r="D531" s="139" t="s">
        <v>2399</v>
      </c>
      <c r="E531" s="141">
        <v>42043985</v>
      </c>
      <c r="F531" s="146" t="s">
        <v>2681</v>
      </c>
      <c r="G531" s="140" t="s">
        <v>2496</v>
      </c>
      <c r="H531" s="146" t="s">
        <v>1808</v>
      </c>
      <c r="I531" s="146" t="s">
        <v>2473</v>
      </c>
      <c r="J531" s="139" t="s">
        <v>2474</v>
      </c>
      <c r="K531" s="138">
        <v>21980.55</v>
      </c>
      <c r="L531" s="147">
        <v>10990.275</v>
      </c>
      <c r="M531" s="147">
        <v>3297.82</v>
      </c>
      <c r="N531" s="148">
        <v>7692.4549999999999</v>
      </c>
      <c r="O531" s="136" t="s">
        <v>1808</v>
      </c>
    </row>
    <row r="532" spans="1:15" x14ac:dyDescent="0.3">
      <c r="A532" s="139" t="s">
        <v>2469</v>
      </c>
      <c r="B532" s="139" t="s">
        <v>2470</v>
      </c>
      <c r="C532" s="139" t="s">
        <v>2654</v>
      </c>
      <c r="D532" s="139" t="s">
        <v>2399</v>
      </c>
      <c r="E532" s="141">
        <v>42043989</v>
      </c>
      <c r="F532" s="146" t="s">
        <v>2679</v>
      </c>
      <c r="G532" s="140" t="s">
        <v>2496</v>
      </c>
      <c r="H532" s="146" t="s">
        <v>1808</v>
      </c>
      <c r="I532" s="146" t="s">
        <v>2473</v>
      </c>
      <c r="J532" s="139" t="s">
        <v>2474</v>
      </c>
      <c r="K532" s="138">
        <v>30392.02</v>
      </c>
      <c r="L532" s="147">
        <v>15196.01</v>
      </c>
      <c r="M532" s="147">
        <v>4559.82</v>
      </c>
      <c r="N532" s="148">
        <v>10636.19</v>
      </c>
      <c r="O532" s="136" t="s">
        <v>1808</v>
      </c>
    </row>
    <row r="533" spans="1:15" x14ac:dyDescent="0.3">
      <c r="A533" s="139" t="s">
        <v>2469</v>
      </c>
      <c r="B533" s="139" t="s">
        <v>2470</v>
      </c>
      <c r="C533" s="139" t="s">
        <v>2654</v>
      </c>
      <c r="D533" s="139" t="s">
        <v>2399</v>
      </c>
      <c r="E533" s="141">
        <v>42044527</v>
      </c>
      <c r="F533" s="146" t="s">
        <v>2668</v>
      </c>
      <c r="G533" s="140">
        <v>1</v>
      </c>
      <c r="H533" s="146" t="s">
        <v>1800</v>
      </c>
      <c r="I533" s="146" t="s">
        <v>2485</v>
      </c>
      <c r="J533" s="139" t="s">
        <v>2474</v>
      </c>
      <c r="K533" s="138">
        <v>1532.75</v>
      </c>
      <c r="L533" s="147">
        <v>766.375</v>
      </c>
      <c r="M533" s="147">
        <v>229.96</v>
      </c>
      <c r="N533" s="148">
        <v>536.41499999999996</v>
      </c>
      <c r="O533" s="136" t="s">
        <v>1800</v>
      </c>
    </row>
    <row r="534" spans="1:15" x14ac:dyDescent="0.3">
      <c r="A534" s="139" t="s">
        <v>2469</v>
      </c>
      <c r="B534" s="139" t="s">
        <v>2470</v>
      </c>
      <c r="C534" s="139" t="s">
        <v>2654</v>
      </c>
      <c r="D534" s="139" t="s">
        <v>2399</v>
      </c>
      <c r="E534" s="141">
        <v>42046958</v>
      </c>
      <c r="F534" s="146" t="s">
        <v>2682</v>
      </c>
      <c r="G534" s="140">
        <v>1</v>
      </c>
      <c r="H534" s="146" t="s">
        <v>1800</v>
      </c>
      <c r="I534" s="146" t="s">
        <v>2478</v>
      </c>
      <c r="J534" s="139" t="s">
        <v>2474</v>
      </c>
      <c r="K534" s="138">
        <v>10778.29</v>
      </c>
      <c r="L534" s="147">
        <v>5389.1450000000004</v>
      </c>
      <c r="M534" s="147">
        <v>1617.1</v>
      </c>
      <c r="N534" s="148">
        <v>3772.0450000000005</v>
      </c>
      <c r="O534" s="136" t="s">
        <v>1800</v>
      </c>
    </row>
    <row r="535" spans="1:15" x14ac:dyDescent="0.3">
      <c r="A535" s="139" t="s">
        <v>2469</v>
      </c>
      <c r="B535" s="139" t="s">
        <v>2470</v>
      </c>
      <c r="C535" s="139" t="s">
        <v>2654</v>
      </c>
      <c r="D535" s="139" t="s">
        <v>2399</v>
      </c>
      <c r="E535" s="141">
        <v>42047372</v>
      </c>
      <c r="F535" s="146" t="s">
        <v>2683</v>
      </c>
      <c r="G535" s="140" t="s">
        <v>2496</v>
      </c>
      <c r="H535" s="146" t="s">
        <v>1808</v>
      </c>
      <c r="I535" s="146" t="s">
        <v>2473</v>
      </c>
      <c r="J535" s="139" t="s">
        <v>2474</v>
      </c>
      <c r="K535" s="138">
        <v>151536.51</v>
      </c>
      <c r="L535" s="147">
        <v>75768.255000000005</v>
      </c>
      <c r="M535" s="147">
        <v>22735.54</v>
      </c>
      <c r="N535" s="148">
        <v>53032.715000000004</v>
      </c>
      <c r="O535" s="136" t="s">
        <v>1808</v>
      </c>
    </row>
    <row r="536" spans="1:15" x14ac:dyDescent="0.3">
      <c r="A536" s="139" t="s">
        <v>2469</v>
      </c>
      <c r="B536" s="139" t="s">
        <v>2470</v>
      </c>
      <c r="C536" s="139" t="s">
        <v>2654</v>
      </c>
      <c r="D536" s="139" t="s">
        <v>2399</v>
      </c>
      <c r="E536" s="141">
        <v>42047396</v>
      </c>
      <c r="F536" s="146" t="s">
        <v>2684</v>
      </c>
      <c r="G536" s="140">
        <v>1</v>
      </c>
      <c r="H536" s="146" t="s">
        <v>1800</v>
      </c>
      <c r="I536" s="146" t="s">
        <v>2485</v>
      </c>
      <c r="J536" s="139" t="s">
        <v>2474</v>
      </c>
      <c r="K536" s="138">
        <v>242598.21</v>
      </c>
      <c r="L536" s="147">
        <v>121299.105</v>
      </c>
      <c r="M536" s="147">
        <v>36397.839999999997</v>
      </c>
      <c r="N536" s="148">
        <v>84901.264999999999</v>
      </c>
      <c r="O536" s="136" t="s">
        <v>1800</v>
      </c>
    </row>
    <row r="537" spans="1:15" x14ac:dyDescent="0.3">
      <c r="A537" s="139" t="s">
        <v>2469</v>
      </c>
      <c r="B537" s="139" t="s">
        <v>2470</v>
      </c>
      <c r="C537" s="139" t="s">
        <v>2654</v>
      </c>
      <c r="D537" s="139" t="s">
        <v>2399</v>
      </c>
      <c r="E537" s="141">
        <v>42055590</v>
      </c>
      <c r="F537" s="146" t="s">
        <v>2655</v>
      </c>
      <c r="G537" s="140">
        <v>9</v>
      </c>
      <c r="H537" s="146" t="s">
        <v>1801</v>
      </c>
      <c r="I537" s="146" t="s">
        <v>2478</v>
      </c>
      <c r="J537" s="139" t="s">
        <v>2474</v>
      </c>
      <c r="K537" s="138">
        <v>142280.04999999999</v>
      </c>
      <c r="L537" s="147">
        <v>71140.024999999994</v>
      </c>
      <c r="M537" s="147">
        <v>21346.76</v>
      </c>
      <c r="N537" s="148">
        <v>49793.264999999999</v>
      </c>
      <c r="O537" s="136" t="s">
        <v>1801</v>
      </c>
    </row>
    <row r="538" spans="1:15" x14ac:dyDescent="0.3">
      <c r="A538" s="139" t="s">
        <v>2469</v>
      </c>
      <c r="B538" s="139" t="s">
        <v>2470</v>
      </c>
      <c r="C538" s="139" t="s">
        <v>2654</v>
      </c>
      <c r="D538" s="139" t="s">
        <v>2399</v>
      </c>
      <c r="E538" s="141">
        <v>42055592</v>
      </c>
      <c r="F538" s="146" t="s">
        <v>2655</v>
      </c>
      <c r="G538" s="140">
        <v>9</v>
      </c>
      <c r="H538" s="146" t="s">
        <v>1801</v>
      </c>
      <c r="I538" s="146" t="s">
        <v>2473</v>
      </c>
      <c r="J538" s="139" t="s">
        <v>2474</v>
      </c>
      <c r="K538" s="138">
        <v>141015.49</v>
      </c>
      <c r="L538" s="147">
        <v>70507.744999999995</v>
      </c>
      <c r="M538" s="147">
        <v>21157.040000000001</v>
      </c>
      <c r="N538" s="148">
        <v>49350.704999999994</v>
      </c>
      <c r="O538" s="136" t="s">
        <v>1801</v>
      </c>
    </row>
    <row r="539" spans="1:15" x14ac:dyDescent="0.3">
      <c r="A539" s="139" t="s">
        <v>2469</v>
      </c>
      <c r="B539" s="139" t="s">
        <v>2470</v>
      </c>
      <c r="C539" s="139" t="s">
        <v>2654</v>
      </c>
      <c r="D539" s="139" t="s">
        <v>2399</v>
      </c>
      <c r="E539" s="141">
        <v>42055598</v>
      </c>
      <c r="F539" s="146" t="s">
        <v>2655</v>
      </c>
      <c r="G539" s="140" t="s">
        <v>2496</v>
      </c>
      <c r="H539" s="146" t="s">
        <v>1808</v>
      </c>
      <c r="I539" s="146" t="s">
        <v>2473</v>
      </c>
      <c r="J539" s="139" t="s">
        <v>2474</v>
      </c>
      <c r="K539" s="138">
        <v>4678.0200000000004</v>
      </c>
      <c r="L539" s="147">
        <v>2339.0100000000002</v>
      </c>
      <c r="M539" s="147">
        <v>701.86</v>
      </c>
      <c r="N539" s="148">
        <v>1637.15</v>
      </c>
      <c r="O539" s="136" t="s">
        <v>1808</v>
      </c>
    </row>
    <row r="540" spans="1:15" x14ac:dyDescent="0.3">
      <c r="A540" s="139" t="s">
        <v>2469</v>
      </c>
      <c r="B540" s="139" t="s">
        <v>2470</v>
      </c>
      <c r="C540" s="139" t="s">
        <v>2654</v>
      </c>
      <c r="D540" s="139" t="s">
        <v>2399</v>
      </c>
      <c r="E540" s="141">
        <v>42055641</v>
      </c>
      <c r="F540" s="146" t="s">
        <v>2655</v>
      </c>
      <c r="G540" s="140" t="s">
        <v>2496</v>
      </c>
      <c r="H540" s="146" t="s">
        <v>1808</v>
      </c>
      <c r="I540" s="146" t="s">
        <v>2478</v>
      </c>
      <c r="J540" s="139" t="s">
        <v>2474</v>
      </c>
      <c r="K540" s="138">
        <v>3774.82</v>
      </c>
      <c r="L540" s="147">
        <v>1887.41</v>
      </c>
      <c r="M540" s="147">
        <v>566.35</v>
      </c>
      <c r="N540" s="148">
        <v>1321.06</v>
      </c>
      <c r="O540" s="136" t="s">
        <v>1808</v>
      </c>
    </row>
    <row r="541" spans="1:15" x14ac:dyDescent="0.3">
      <c r="A541" s="139" t="s">
        <v>2469</v>
      </c>
      <c r="B541" s="139" t="s">
        <v>2470</v>
      </c>
      <c r="C541" s="139" t="s">
        <v>2654</v>
      </c>
      <c r="D541" s="139" t="s">
        <v>2399</v>
      </c>
      <c r="E541" s="141">
        <v>42059885</v>
      </c>
      <c r="F541" s="146" t="s">
        <v>2685</v>
      </c>
      <c r="G541" s="140" t="s">
        <v>2496</v>
      </c>
      <c r="H541" s="146" t="s">
        <v>1808</v>
      </c>
      <c r="I541" s="146" t="s">
        <v>2478</v>
      </c>
      <c r="J541" s="139" t="s">
        <v>2474</v>
      </c>
      <c r="K541" s="138">
        <v>295544.73</v>
      </c>
      <c r="L541" s="147">
        <v>147772.36499999999</v>
      </c>
      <c r="M541" s="147">
        <v>44341.59</v>
      </c>
      <c r="N541" s="148">
        <v>103430.77499999999</v>
      </c>
      <c r="O541" s="136" t="s">
        <v>1808</v>
      </c>
    </row>
    <row r="542" spans="1:15" x14ac:dyDescent="0.3">
      <c r="A542" s="139" t="s">
        <v>2469</v>
      </c>
      <c r="B542" s="139" t="s">
        <v>2470</v>
      </c>
      <c r="C542" s="139" t="s">
        <v>2654</v>
      </c>
      <c r="D542" s="139" t="s">
        <v>2399</v>
      </c>
      <c r="E542" s="141">
        <v>42059888</v>
      </c>
      <c r="F542" s="146" t="s">
        <v>2686</v>
      </c>
      <c r="G542" s="140" t="s">
        <v>2496</v>
      </c>
      <c r="H542" s="146" t="s">
        <v>1808</v>
      </c>
      <c r="I542" s="146" t="s">
        <v>2478</v>
      </c>
      <c r="J542" s="139" t="s">
        <v>2474</v>
      </c>
      <c r="K542" s="138">
        <v>246400.73</v>
      </c>
      <c r="L542" s="147">
        <v>123200.36500000001</v>
      </c>
      <c r="M542" s="147">
        <v>36968.35</v>
      </c>
      <c r="N542" s="148">
        <v>86232.015000000014</v>
      </c>
      <c r="O542" s="136" t="s">
        <v>1808</v>
      </c>
    </row>
    <row r="543" spans="1:15" x14ac:dyDescent="0.3">
      <c r="A543" s="139" t="s">
        <v>2469</v>
      </c>
      <c r="B543" s="139" t="s">
        <v>2470</v>
      </c>
      <c r="C543" s="139" t="s">
        <v>2654</v>
      </c>
      <c r="D543" s="139" t="s">
        <v>2399</v>
      </c>
      <c r="E543" s="141">
        <v>42066664</v>
      </c>
      <c r="F543" s="146" t="s">
        <v>2667</v>
      </c>
      <c r="G543" s="140" t="s">
        <v>2496</v>
      </c>
      <c r="H543" s="146" t="s">
        <v>1808</v>
      </c>
      <c r="I543" s="146" t="s">
        <v>2485</v>
      </c>
      <c r="J543" s="139" t="s">
        <v>2474</v>
      </c>
      <c r="K543" s="138">
        <v>23429.35</v>
      </c>
      <c r="L543" s="147">
        <v>11714.674999999999</v>
      </c>
      <c r="M543" s="147">
        <v>3515.19</v>
      </c>
      <c r="N543" s="148">
        <v>8199.4849999999988</v>
      </c>
      <c r="O543" s="136" t="s">
        <v>1808</v>
      </c>
    </row>
    <row r="544" spans="1:15" x14ac:dyDescent="0.3">
      <c r="A544" s="139" t="s">
        <v>2469</v>
      </c>
      <c r="B544" s="139" t="s">
        <v>2470</v>
      </c>
      <c r="C544" s="139" t="s">
        <v>2654</v>
      </c>
      <c r="D544" s="139" t="s">
        <v>2399</v>
      </c>
      <c r="E544" s="141">
        <v>42069147</v>
      </c>
      <c r="F544" s="146" t="s">
        <v>2687</v>
      </c>
      <c r="G544" s="140" t="s">
        <v>2496</v>
      </c>
      <c r="H544" s="146" t="s">
        <v>1808</v>
      </c>
      <c r="I544" s="146" t="s">
        <v>2485</v>
      </c>
      <c r="J544" s="139" t="s">
        <v>2474</v>
      </c>
      <c r="K544" s="138">
        <v>57224.12</v>
      </c>
      <c r="L544" s="147">
        <v>28612.06</v>
      </c>
      <c r="M544" s="147">
        <v>8585.5300000000007</v>
      </c>
      <c r="N544" s="148">
        <v>20026.53</v>
      </c>
      <c r="O544" s="136" t="s">
        <v>1808</v>
      </c>
    </row>
    <row r="545" spans="1:15" x14ac:dyDescent="0.3">
      <c r="A545" s="139" t="s">
        <v>2469</v>
      </c>
      <c r="B545" s="139" t="s">
        <v>2470</v>
      </c>
      <c r="C545" s="139" t="s">
        <v>2654</v>
      </c>
      <c r="D545" s="139" t="s">
        <v>2399</v>
      </c>
      <c r="E545" s="141">
        <v>42071050</v>
      </c>
      <c r="F545" s="146" t="s">
        <v>2688</v>
      </c>
      <c r="G545" s="140">
        <v>2</v>
      </c>
      <c r="H545" s="146" t="s">
        <v>1810</v>
      </c>
      <c r="I545" s="146" t="s">
        <v>2485</v>
      </c>
      <c r="J545" s="139" t="s">
        <v>2474</v>
      </c>
      <c r="K545" s="138">
        <v>42211.23</v>
      </c>
      <c r="L545" s="147">
        <v>21105.615000000002</v>
      </c>
      <c r="M545" s="147">
        <v>6333.1</v>
      </c>
      <c r="N545" s="148">
        <v>14772.515000000001</v>
      </c>
      <c r="O545" s="136" t="s">
        <v>1810</v>
      </c>
    </row>
    <row r="546" spans="1:15" x14ac:dyDescent="0.3">
      <c r="A546" s="139" t="s">
        <v>2469</v>
      </c>
      <c r="B546" s="139" t="s">
        <v>2470</v>
      </c>
      <c r="C546" s="139" t="s">
        <v>2654</v>
      </c>
      <c r="D546" s="139" t="s">
        <v>2399</v>
      </c>
      <c r="E546" s="141">
        <v>42072623</v>
      </c>
      <c r="F546" s="146" t="s">
        <v>2669</v>
      </c>
      <c r="G546" s="140">
        <v>10</v>
      </c>
      <c r="H546" s="146" t="s">
        <v>1804</v>
      </c>
      <c r="I546" s="146" t="s">
        <v>2485</v>
      </c>
      <c r="J546" s="139" t="s">
        <v>2474</v>
      </c>
      <c r="K546" s="138">
        <v>8400.6</v>
      </c>
      <c r="L546" s="147">
        <v>4200.3</v>
      </c>
      <c r="M546" s="147">
        <v>1260.3699999999999</v>
      </c>
      <c r="N546" s="148">
        <v>2939.9300000000003</v>
      </c>
      <c r="O546" s="136" t="s">
        <v>1804</v>
      </c>
    </row>
    <row r="547" spans="1:15" x14ac:dyDescent="0.3">
      <c r="A547" s="139" t="s">
        <v>2469</v>
      </c>
      <c r="B547" s="139" t="s">
        <v>2470</v>
      </c>
      <c r="C547" s="139" t="s">
        <v>2654</v>
      </c>
      <c r="D547" s="139" t="s">
        <v>2399</v>
      </c>
      <c r="E547" s="141">
        <v>42072629</v>
      </c>
      <c r="F547" s="146" t="s">
        <v>2689</v>
      </c>
      <c r="G547" s="140">
        <v>1</v>
      </c>
      <c r="H547" s="146" t="s">
        <v>1800</v>
      </c>
      <c r="I547" s="146" t="s">
        <v>2485</v>
      </c>
      <c r="J547" s="139" t="s">
        <v>2474</v>
      </c>
      <c r="K547" s="138">
        <v>4547.5</v>
      </c>
      <c r="L547" s="147">
        <v>2273.75</v>
      </c>
      <c r="M547" s="147">
        <v>682.28</v>
      </c>
      <c r="N547" s="148">
        <v>1591.47</v>
      </c>
      <c r="O547" s="136" t="s">
        <v>1800</v>
      </c>
    </row>
    <row r="548" spans="1:15" x14ac:dyDescent="0.3">
      <c r="A548" s="139" t="s">
        <v>2469</v>
      </c>
      <c r="B548" s="139" t="s">
        <v>2470</v>
      </c>
      <c r="C548" s="139" t="s">
        <v>2654</v>
      </c>
      <c r="D548" s="139" t="s">
        <v>2399</v>
      </c>
      <c r="E548" s="141">
        <v>42072639</v>
      </c>
      <c r="F548" s="146" t="s">
        <v>2672</v>
      </c>
      <c r="G548" s="140">
        <v>10</v>
      </c>
      <c r="H548" s="146" t="s">
        <v>1804</v>
      </c>
      <c r="I548" s="146" t="s">
        <v>2485</v>
      </c>
      <c r="J548" s="139" t="s">
        <v>2474</v>
      </c>
      <c r="K548" s="138">
        <v>57674.96</v>
      </c>
      <c r="L548" s="147">
        <v>28837.48</v>
      </c>
      <c r="M548" s="147">
        <v>8653.17</v>
      </c>
      <c r="N548" s="148">
        <v>20184.309999999998</v>
      </c>
      <c r="O548" s="136" t="s">
        <v>1804</v>
      </c>
    </row>
    <row r="549" spans="1:15" x14ac:dyDescent="0.3">
      <c r="A549" s="139" t="s">
        <v>2469</v>
      </c>
      <c r="B549" s="139" t="s">
        <v>2470</v>
      </c>
      <c r="C549" s="139" t="s">
        <v>2654</v>
      </c>
      <c r="D549" s="139" t="s">
        <v>2399</v>
      </c>
      <c r="E549" s="141">
        <v>42073638</v>
      </c>
      <c r="F549" s="146" t="s">
        <v>2667</v>
      </c>
      <c r="G549" s="140" t="s">
        <v>2496</v>
      </c>
      <c r="H549" s="146" t="s">
        <v>1808</v>
      </c>
      <c r="I549" s="146" t="s">
        <v>2485</v>
      </c>
      <c r="J549" s="139" t="s">
        <v>2474</v>
      </c>
      <c r="K549" s="138">
        <v>3404.34</v>
      </c>
      <c r="L549" s="147">
        <v>1702.17</v>
      </c>
      <c r="M549" s="147">
        <v>510.76</v>
      </c>
      <c r="N549" s="148">
        <v>1191.4100000000001</v>
      </c>
      <c r="O549" s="136" t="s">
        <v>1808</v>
      </c>
    </row>
    <row r="550" spans="1:15" x14ac:dyDescent="0.3">
      <c r="A550" s="139" t="s">
        <v>2469</v>
      </c>
      <c r="B550" s="139" t="s">
        <v>2470</v>
      </c>
      <c r="C550" s="139" t="s">
        <v>2654</v>
      </c>
      <c r="D550" s="139" t="s">
        <v>2399</v>
      </c>
      <c r="E550" s="141">
        <v>42082678</v>
      </c>
      <c r="F550" s="146" t="s">
        <v>2667</v>
      </c>
      <c r="G550" s="140" t="s">
        <v>2496</v>
      </c>
      <c r="H550" s="146" t="s">
        <v>1808</v>
      </c>
      <c r="I550" s="146" t="s">
        <v>2485</v>
      </c>
      <c r="J550" s="139" t="s">
        <v>2474</v>
      </c>
      <c r="K550" s="138">
        <v>13490.82</v>
      </c>
      <c r="L550" s="147">
        <v>6745.41</v>
      </c>
      <c r="M550" s="147">
        <v>2024.07</v>
      </c>
      <c r="N550" s="148">
        <v>4721.34</v>
      </c>
      <c r="O550" s="136" t="s">
        <v>1808</v>
      </c>
    </row>
    <row r="551" spans="1:15" x14ac:dyDescent="0.3">
      <c r="A551" s="139" t="s">
        <v>2469</v>
      </c>
      <c r="B551" s="139" t="s">
        <v>2470</v>
      </c>
      <c r="C551" s="139" t="s">
        <v>2654</v>
      </c>
      <c r="D551" s="139" t="s">
        <v>2399</v>
      </c>
      <c r="E551" s="141">
        <v>42082710</v>
      </c>
      <c r="F551" s="146" t="s">
        <v>2668</v>
      </c>
      <c r="G551" s="140">
        <v>10</v>
      </c>
      <c r="H551" s="146" t="s">
        <v>1804</v>
      </c>
      <c r="I551" s="146" t="s">
        <v>2485</v>
      </c>
      <c r="J551" s="139" t="s">
        <v>2474</v>
      </c>
      <c r="K551" s="138">
        <v>2674.16</v>
      </c>
      <c r="L551" s="147">
        <v>1337.08</v>
      </c>
      <c r="M551" s="147">
        <v>401.21</v>
      </c>
      <c r="N551" s="148">
        <v>935.86999999999989</v>
      </c>
      <c r="O551" s="136" t="s">
        <v>1804</v>
      </c>
    </row>
    <row r="552" spans="1:15" x14ac:dyDescent="0.3">
      <c r="A552" s="139" t="s">
        <v>2469</v>
      </c>
      <c r="B552" s="139" t="s">
        <v>2470</v>
      </c>
      <c r="C552" s="139" t="s">
        <v>2654</v>
      </c>
      <c r="D552" s="139" t="s">
        <v>2399</v>
      </c>
      <c r="E552" s="141">
        <v>42082718</v>
      </c>
      <c r="F552" s="146" t="s">
        <v>2668</v>
      </c>
      <c r="G552" s="140">
        <v>10</v>
      </c>
      <c r="H552" s="146" t="s">
        <v>1804</v>
      </c>
      <c r="I552" s="146" t="s">
        <v>2485</v>
      </c>
      <c r="J552" s="139" t="s">
        <v>2474</v>
      </c>
      <c r="K552" s="138">
        <v>3147.74</v>
      </c>
      <c r="L552" s="147">
        <v>1573.87</v>
      </c>
      <c r="M552" s="147">
        <v>472.27</v>
      </c>
      <c r="N552" s="148">
        <v>1101.5999999999999</v>
      </c>
      <c r="O552" s="136" t="s">
        <v>1804</v>
      </c>
    </row>
    <row r="553" spans="1:15" x14ac:dyDescent="0.3">
      <c r="A553" s="139" t="s">
        <v>2469</v>
      </c>
      <c r="B553" s="139" t="s">
        <v>2470</v>
      </c>
      <c r="C553" s="139" t="s">
        <v>2654</v>
      </c>
      <c r="D553" s="139" t="s">
        <v>2399</v>
      </c>
      <c r="E553" s="141">
        <v>42086405</v>
      </c>
      <c r="F553" s="146" t="s">
        <v>2667</v>
      </c>
      <c r="G553" s="140">
        <v>1</v>
      </c>
      <c r="H553" s="146" t="s">
        <v>1800</v>
      </c>
      <c r="I553" s="146" t="s">
        <v>2473</v>
      </c>
      <c r="J553" s="139" t="s">
        <v>2474</v>
      </c>
      <c r="K553" s="138">
        <v>18859.61</v>
      </c>
      <c r="L553" s="147">
        <v>9429.8050000000003</v>
      </c>
      <c r="M553" s="147">
        <v>2829.57</v>
      </c>
      <c r="N553" s="148">
        <v>6600.2350000000006</v>
      </c>
      <c r="O553" s="136" t="s">
        <v>1800</v>
      </c>
    </row>
    <row r="554" spans="1:15" x14ac:dyDescent="0.3">
      <c r="A554" s="139" t="s">
        <v>2469</v>
      </c>
      <c r="B554" s="139" t="s">
        <v>2470</v>
      </c>
      <c r="C554" s="139" t="s">
        <v>2654</v>
      </c>
      <c r="D554" s="139" t="s">
        <v>2399</v>
      </c>
      <c r="E554" s="141">
        <v>42091251</v>
      </c>
      <c r="F554" s="146" t="s">
        <v>2669</v>
      </c>
      <c r="G554" s="140">
        <v>10</v>
      </c>
      <c r="H554" s="146" t="s">
        <v>1804</v>
      </c>
      <c r="I554" s="146" t="s">
        <v>2485</v>
      </c>
      <c r="J554" s="139" t="s">
        <v>2474</v>
      </c>
      <c r="K554" s="138">
        <v>34564.26</v>
      </c>
      <c r="L554" s="147">
        <v>17282.13</v>
      </c>
      <c r="M554" s="147">
        <v>5185.79</v>
      </c>
      <c r="N554" s="148">
        <v>12096.34</v>
      </c>
      <c r="O554" s="136" t="s">
        <v>1804</v>
      </c>
    </row>
    <row r="555" spans="1:15" x14ac:dyDescent="0.3">
      <c r="A555" s="139" t="s">
        <v>2469</v>
      </c>
      <c r="B555" s="139" t="s">
        <v>2470</v>
      </c>
      <c r="C555" s="139" t="s">
        <v>2654</v>
      </c>
      <c r="D555" s="139" t="s">
        <v>2399</v>
      </c>
      <c r="E555" s="141">
        <v>42092522</v>
      </c>
      <c r="F555" s="146" t="s">
        <v>2689</v>
      </c>
      <c r="G555" s="140">
        <v>10</v>
      </c>
      <c r="H555" s="146" t="s">
        <v>1804</v>
      </c>
      <c r="I555" s="146" t="s">
        <v>2485</v>
      </c>
      <c r="J555" s="139" t="s">
        <v>2474</v>
      </c>
      <c r="K555" s="138">
        <v>2254.36</v>
      </c>
      <c r="L555" s="147">
        <v>1127.18</v>
      </c>
      <c r="M555" s="147">
        <v>338.23</v>
      </c>
      <c r="N555" s="148">
        <v>788.95</v>
      </c>
      <c r="O555" s="136" t="s">
        <v>1804</v>
      </c>
    </row>
    <row r="556" spans="1:15" x14ac:dyDescent="0.3">
      <c r="A556" s="139" t="s">
        <v>2469</v>
      </c>
      <c r="B556" s="139" t="s">
        <v>2470</v>
      </c>
      <c r="C556" s="139" t="s">
        <v>2654</v>
      </c>
      <c r="D556" s="139" t="s">
        <v>2399</v>
      </c>
      <c r="E556" s="141">
        <v>42093108</v>
      </c>
      <c r="F556" s="146" t="s">
        <v>2667</v>
      </c>
      <c r="G556" s="140" t="s">
        <v>2496</v>
      </c>
      <c r="H556" s="146" t="s">
        <v>1808</v>
      </c>
      <c r="I556" s="146" t="s">
        <v>2485</v>
      </c>
      <c r="J556" s="139" t="s">
        <v>2474</v>
      </c>
      <c r="K556" s="138">
        <v>18093.310000000001</v>
      </c>
      <c r="L556" s="147">
        <v>9046.6550000000007</v>
      </c>
      <c r="M556" s="147">
        <v>2714.6</v>
      </c>
      <c r="N556" s="148">
        <v>6332.0550000000003</v>
      </c>
      <c r="O556" s="136" t="s">
        <v>1808</v>
      </c>
    </row>
    <row r="557" spans="1:15" x14ac:dyDescent="0.3">
      <c r="A557" s="139" t="s">
        <v>2469</v>
      </c>
      <c r="B557" s="139" t="s">
        <v>2470</v>
      </c>
      <c r="C557" s="139" t="s">
        <v>2654</v>
      </c>
      <c r="D557" s="139" t="s">
        <v>2399</v>
      </c>
      <c r="E557" s="141">
        <v>42093236</v>
      </c>
      <c r="F557" s="146" t="s">
        <v>2667</v>
      </c>
      <c r="G557" s="140">
        <v>1</v>
      </c>
      <c r="H557" s="146" t="s">
        <v>1800</v>
      </c>
      <c r="I557" s="146" t="s">
        <v>2485</v>
      </c>
      <c r="J557" s="139" t="s">
        <v>2474</v>
      </c>
      <c r="K557" s="138">
        <v>10846.91</v>
      </c>
      <c r="L557" s="147">
        <v>5423.4549999999999</v>
      </c>
      <c r="M557" s="147">
        <v>1627.4</v>
      </c>
      <c r="N557" s="148">
        <v>3796.0549999999998</v>
      </c>
      <c r="O557" s="136" t="s">
        <v>1800</v>
      </c>
    </row>
    <row r="558" spans="1:15" x14ac:dyDescent="0.3">
      <c r="A558" s="139" t="s">
        <v>2469</v>
      </c>
      <c r="B558" s="139" t="s">
        <v>2470</v>
      </c>
      <c r="C558" s="139" t="s">
        <v>2654</v>
      </c>
      <c r="D558" s="139" t="s">
        <v>2399</v>
      </c>
      <c r="E558" s="141">
        <v>42102258</v>
      </c>
      <c r="F558" s="146" t="s">
        <v>2669</v>
      </c>
      <c r="G558" s="140">
        <v>10</v>
      </c>
      <c r="H558" s="146" t="s">
        <v>1804</v>
      </c>
      <c r="I558" s="146" t="s">
        <v>2485</v>
      </c>
      <c r="J558" s="139" t="s">
        <v>2474</v>
      </c>
      <c r="K558" s="138">
        <v>33597.21</v>
      </c>
      <c r="L558" s="147">
        <v>16798.605</v>
      </c>
      <c r="M558" s="147">
        <v>5040.7</v>
      </c>
      <c r="N558" s="148">
        <v>11757.904999999999</v>
      </c>
      <c r="O558" s="136" t="s">
        <v>1804</v>
      </c>
    </row>
    <row r="559" spans="1:15" x14ac:dyDescent="0.3">
      <c r="A559" s="139" t="s">
        <v>2469</v>
      </c>
      <c r="B559" s="139" t="s">
        <v>2470</v>
      </c>
      <c r="C559" s="139" t="s">
        <v>2654</v>
      </c>
      <c r="D559" s="139" t="s">
        <v>2399</v>
      </c>
      <c r="E559" s="141">
        <v>42103580</v>
      </c>
      <c r="F559" s="146" t="s">
        <v>2670</v>
      </c>
      <c r="G559" s="140">
        <v>10</v>
      </c>
      <c r="H559" s="146" t="s">
        <v>1804</v>
      </c>
      <c r="I559" s="146" t="s">
        <v>2485</v>
      </c>
      <c r="J559" s="139" t="s">
        <v>2474</v>
      </c>
      <c r="K559" s="138">
        <v>3439.91</v>
      </c>
      <c r="L559" s="147">
        <v>1719.9549999999999</v>
      </c>
      <c r="M559" s="147">
        <v>516.1</v>
      </c>
      <c r="N559" s="148">
        <v>1203.855</v>
      </c>
      <c r="O559" s="136" t="s">
        <v>1804</v>
      </c>
    </row>
    <row r="560" spans="1:15" x14ac:dyDescent="0.3">
      <c r="A560" s="139" t="s">
        <v>2469</v>
      </c>
      <c r="B560" s="139" t="s">
        <v>2470</v>
      </c>
      <c r="C560" s="139" t="s">
        <v>2654</v>
      </c>
      <c r="D560" s="139" t="s">
        <v>2399</v>
      </c>
      <c r="E560" s="141">
        <v>42105850</v>
      </c>
      <c r="F560" s="146" t="s">
        <v>2668</v>
      </c>
      <c r="G560" s="140">
        <v>10</v>
      </c>
      <c r="H560" s="146" t="s">
        <v>1804</v>
      </c>
      <c r="I560" s="146" t="s">
        <v>2485</v>
      </c>
      <c r="J560" s="139" t="s">
        <v>2474</v>
      </c>
      <c r="K560" s="138">
        <v>5793.65</v>
      </c>
      <c r="L560" s="147">
        <v>2896.8249999999998</v>
      </c>
      <c r="M560" s="147">
        <v>869.24</v>
      </c>
      <c r="N560" s="148">
        <v>2027.5849999999998</v>
      </c>
      <c r="O560" s="136" t="s">
        <v>1804</v>
      </c>
    </row>
    <row r="561" spans="1:15" x14ac:dyDescent="0.3">
      <c r="A561" s="139" t="s">
        <v>2469</v>
      </c>
      <c r="B561" s="139" t="s">
        <v>2470</v>
      </c>
      <c r="C561" s="139" t="s">
        <v>2654</v>
      </c>
      <c r="D561" s="139" t="s">
        <v>2399</v>
      </c>
      <c r="E561" s="141">
        <v>42105859</v>
      </c>
      <c r="F561" s="146" t="s">
        <v>2668</v>
      </c>
      <c r="G561" s="140">
        <v>10</v>
      </c>
      <c r="H561" s="146" t="s">
        <v>1804</v>
      </c>
      <c r="I561" s="146" t="s">
        <v>2485</v>
      </c>
      <c r="J561" s="139" t="s">
        <v>2474</v>
      </c>
      <c r="K561" s="138">
        <v>4274.03</v>
      </c>
      <c r="L561" s="147">
        <v>2137.0149999999999</v>
      </c>
      <c r="M561" s="147">
        <v>641.25</v>
      </c>
      <c r="N561" s="148">
        <v>1495.7649999999999</v>
      </c>
      <c r="O561" s="136" t="s">
        <v>1804</v>
      </c>
    </row>
    <row r="562" spans="1:15" x14ac:dyDescent="0.3">
      <c r="A562" s="139" t="s">
        <v>2469</v>
      </c>
      <c r="B562" s="139" t="s">
        <v>2470</v>
      </c>
      <c r="C562" s="139" t="s">
        <v>2654</v>
      </c>
      <c r="D562" s="139" t="s">
        <v>2399</v>
      </c>
      <c r="E562" s="141">
        <v>42105864</v>
      </c>
      <c r="F562" s="146" t="s">
        <v>2668</v>
      </c>
      <c r="G562" s="140">
        <v>10</v>
      </c>
      <c r="H562" s="146" t="s">
        <v>1804</v>
      </c>
      <c r="I562" s="146" t="s">
        <v>2485</v>
      </c>
      <c r="J562" s="139" t="s">
        <v>2474</v>
      </c>
      <c r="K562" s="138">
        <v>3763.48</v>
      </c>
      <c r="L562" s="147">
        <v>1881.74</v>
      </c>
      <c r="M562" s="147">
        <v>564.65</v>
      </c>
      <c r="N562" s="148">
        <v>1317.0900000000001</v>
      </c>
      <c r="O562" s="136" t="s">
        <v>1804</v>
      </c>
    </row>
    <row r="563" spans="1:15" x14ac:dyDescent="0.3">
      <c r="A563" s="139" t="s">
        <v>2469</v>
      </c>
      <c r="B563" s="139" t="s">
        <v>2470</v>
      </c>
      <c r="C563" s="139" t="s">
        <v>2654</v>
      </c>
      <c r="D563" s="139" t="s">
        <v>2399</v>
      </c>
      <c r="E563" s="141">
        <v>42106263</v>
      </c>
      <c r="F563" s="146" t="s">
        <v>2690</v>
      </c>
      <c r="G563" s="140">
        <v>12</v>
      </c>
      <c r="H563" s="146" t="s">
        <v>1811</v>
      </c>
      <c r="I563" s="146" t="s">
        <v>2485</v>
      </c>
      <c r="J563" s="139" t="s">
        <v>2474</v>
      </c>
      <c r="K563" s="138">
        <v>69130.58</v>
      </c>
      <c r="L563" s="147">
        <v>34565.29</v>
      </c>
      <c r="M563" s="147">
        <v>10371.9</v>
      </c>
      <c r="N563" s="148">
        <v>24193.39</v>
      </c>
      <c r="O563" s="136" t="s">
        <v>1811</v>
      </c>
    </row>
    <row r="564" spans="1:15" x14ac:dyDescent="0.3">
      <c r="A564" s="139" t="s">
        <v>2469</v>
      </c>
      <c r="B564" s="139" t="s">
        <v>2470</v>
      </c>
      <c r="C564" s="139" t="s">
        <v>2654</v>
      </c>
      <c r="D564" s="139" t="s">
        <v>2399</v>
      </c>
      <c r="E564" s="141">
        <v>42113197</v>
      </c>
      <c r="F564" s="146" t="s">
        <v>2669</v>
      </c>
      <c r="G564" s="140">
        <v>10</v>
      </c>
      <c r="H564" s="146" t="s">
        <v>1804</v>
      </c>
      <c r="I564" s="146" t="s">
        <v>2485</v>
      </c>
      <c r="J564" s="139" t="s">
        <v>2474</v>
      </c>
      <c r="K564" s="138">
        <v>30209.48</v>
      </c>
      <c r="L564" s="147">
        <v>15104.74</v>
      </c>
      <c r="M564" s="147">
        <v>4532.43</v>
      </c>
      <c r="N564" s="148">
        <v>10572.31</v>
      </c>
      <c r="O564" s="136" t="s">
        <v>1804</v>
      </c>
    </row>
    <row r="565" spans="1:15" x14ac:dyDescent="0.3">
      <c r="A565" s="139" t="s">
        <v>2469</v>
      </c>
      <c r="B565" s="139" t="s">
        <v>2470</v>
      </c>
      <c r="C565" s="139" t="s">
        <v>2654</v>
      </c>
      <c r="D565" s="139" t="s">
        <v>2399</v>
      </c>
      <c r="E565" s="141">
        <v>42113633</v>
      </c>
      <c r="F565" s="146" t="s">
        <v>2691</v>
      </c>
      <c r="G565" s="140">
        <v>9</v>
      </c>
      <c r="H565" s="146" t="s">
        <v>1801</v>
      </c>
      <c r="I565" s="146" t="s">
        <v>2485</v>
      </c>
      <c r="J565" s="139" t="s">
        <v>2474</v>
      </c>
      <c r="K565" s="138">
        <v>101113.93</v>
      </c>
      <c r="L565" s="147">
        <v>50556.964999999997</v>
      </c>
      <c r="M565" s="147">
        <v>15170.47</v>
      </c>
      <c r="N565" s="148">
        <v>35386.494999999995</v>
      </c>
      <c r="O565" s="136" t="s">
        <v>1801</v>
      </c>
    </row>
    <row r="566" spans="1:15" x14ac:dyDescent="0.3">
      <c r="A566" s="139" t="s">
        <v>2469</v>
      </c>
      <c r="B566" s="139" t="s">
        <v>2470</v>
      </c>
      <c r="C566" s="139" t="s">
        <v>2654</v>
      </c>
      <c r="D566" s="139" t="s">
        <v>2399</v>
      </c>
      <c r="E566" s="141">
        <v>42121511</v>
      </c>
      <c r="F566" s="146" t="s">
        <v>2667</v>
      </c>
      <c r="G566" s="140" t="s">
        <v>2496</v>
      </c>
      <c r="H566" s="146" t="s">
        <v>1808</v>
      </c>
      <c r="I566" s="146" t="s">
        <v>2478</v>
      </c>
      <c r="J566" s="139" t="s">
        <v>2474</v>
      </c>
      <c r="K566" s="138">
        <v>66301.72</v>
      </c>
      <c r="L566" s="147">
        <v>33150.86</v>
      </c>
      <c r="M566" s="147">
        <v>9947.4699999999993</v>
      </c>
      <c r="N566" s="148">
        <v>23203.39</v>
      </c>
      <c r="O566" s="136" t="s">
        <v>1808</v>
      </c>
    </row>
    <row r="567" spans="1:15" x14ac:dyDescent="0.3">
      <c r="A567" s="139" t="s">
        <v>2469</v>
      </c>
      <c r="B567" s="139" t="s">
        <v>2470</v>
      </c>
      <c r="C567" s="139" t="s">
        <v>2654</v>
      </c>
      <c r="D567" s="139" t="s">
        <v>2399</v>
      </c>
      <c r="E567" s="141">
        <v>42126235</v>
      </c>
      <c r="F567" s="146" t="s">
        <v>2667</v>
      </c>
      <c r="G567" s="140" t="s">
        <v>2496</v>
      </c>
      <c r="H567" s="146" t="s">
        <v>1808</v>
      </c>
      <c r="I567" s="146" t="s">
        <v>2485</v>
      </c>
      <c r="J567" s="139" t="s">
        <v>2474</v>
      </c>
      <c r="K567" s="138">
        <v>-1415.21</v>
      </c>
      <c r="L567" s="147">
        <v>-707.60500000000002</v>
      </c>
      <c r="M567" s="147">
        <v>-212.33</v>
      </c>
      <c r="N567" s="148">
        <v>-495.27499999999998</v>
      </c>
      <c r="O567" s="136" t="s">
        <v>1808</v>
      </c>
    </row>
    <row r="568" spans="1:15" x14ac:dyDescent="0.3">
      <c r="A568" s="139" t="s">
        <v>2469</v>
      </c>
      <c r="B568" s="139" t="s">
        <v>2470</v>
      </c>
      <c r="C568" s="139" t="s">
        <v>2654</v>
      </c>
      <c r="D568" s="139" t="s">
        <v>2399</v>
      </c>
      <c r="E568" s="141">
        <v>42130894</v>
      </c>
      <c r="F568" s="146" t="s">
        <v>2667</v>
      </c>
      <c r="G568" s="140" t="s">
        <v>2496</v>
      </c>
      <c r="H568" s="146" t="s">
        <v>1808</v>
      </c>
      <c r="I568" s="146" t="s">
        <v>2485</v>
      </c>
      <c r="J568" s="139" t="s">
        <v>2474</v>
      </c>
      <c r="K568" s="138">
        <v>11336.69</v>
      </c>
      <c r="L568" s="147">
        <v>5668.3450000000003</v>
      </c>
      <c r="M568" s="147">
        <v>1700.88</v>
      </c>
      <c r="N568" s="148">
        <v>3967.4650000000001</v>
      </c>
      <c r="O568" s="136" t="s">
        <v>1808</v>
      </c>
    </row>
    <row r="569" spans="1:15" x14ac:dyDescent="0.3">
      <c r="A569" s="139" t="s">
        <v>2469</v>
      </c>
      <c r="B569" s="139" t="s">
        <v>2470</v>
      </c>
      <c r="C569" s="139" t="s">
        <v>2654</v>
      </c>
      <c r="D569" s="139" t="s">
        <v>2399</v>
      </c>
      <c r="E569" s="141">
        <v>42132170</v>
      </c>
      <c r="F569" s="146" t="s">
        <v>2692</v>
      </c>
      <c r="G569" s="140" t="s">
        <v>2496</v>
      </c>
      <c r="H569" s="146" t="s">
        <v>1808</v>
      </c>
      <c r="I569" s="146" t="s">
        <v>2485</v>
      </c>
      <c r="J569" s="139" t="s">
        <v>2474</v>
      </c>
      <c r="K569" s="138">
        <v>63921.64</v>
      </c>
      <c r="L569" s="147">
        <v>31960.82</v>
      </c>
      <c r="M569" s="147">
        <v>9590.3799999999992</v>
      </c>
      <c r="N569" s="148">
        <v>22370.440000000002</v>
      </c>
      <c r="O569" s="136" t="s">
        <v>1808</v>
      </c>
    </row>
    <row r="570" spans="1:15" x14ac:dyDescent="0.3">
      <c r="A570" s="139" t="s">
        <v>2469</v>
      </c>
      <c r="B570" s="139" t="s">
        <v>2470</v>
      </c>
      <c r="C570" s="139" t="s">
        <v>2654</v>
      </c>
      <c r="D570" s="139" t="s">
        <v>2399</v>
      </c>
      <c r="E570" s="141">
        <v>42133790</v>
      </c>
      <c r="F570" s="146" t="s">
        <v>2671</v>
      </c>
      <c r="G570" s="140">
        <v>9</v>
      </c>
      <c r="H570" s="146" t="s">
        <v>1801</v>
      </c>
      <c r="I570" s="146" t="s">
        <v>2478</v>
      </c>
      <c r="J570" s="139" t="s">
        <v>2474</v>
      </c>
      <c r="K570" s="138">
        <v>11189.93</v>
      </c>
      <c r="L570" s="147">
        <v>5594.9650000000001</v>
      </c>
      <c r="M570" s="147">
        <v>1678.86</v>
      </c>
      <c r="N570" s="148">
        <v>3916.1050000000005</v>
      </c>
      <c r="O570" s="136" t="s">
        <v>1801</v>
      </c>
    </row>
    <row r="571" spans="1:15" x14ac:dyDescent="0.3">
      <c r="A571" s="139" t="s">
        <v>2469</v>
      </c>
      <c r="B571" s="139" t="s">
        <v>2470</v>
      </c>
      <c r="C571" s="139" t="s">
        <v>2654</v>
      </c>
      <c r="D571" s="139" t="s">
        <v>2399</v>
      </c>
      <c r="E571" s="141">
        <v>42133798</v>
      </c>
      <c r="F571" s="146" t="s">
        <v>2671</v>
      </c>
      <c r="G571" s="140">
        <v>9</v>
      </c>
      <c r="H571" s="146" t="s">
        <v>1801</v>
      </c>
      <c r="I571" s="146" t="s">
        <v>2473</v>
      </c>
      <c r="J571" s="139" t="s">
        <v>2474</v>
      </c>
      <c r="K571" s="138">
        <v>1190.74</v>
      </c>
      <c r="L571" s="147">
        <v>595.37</v>
      </c>
      <c r="M571" s="147">
        <v>178.65</v>
      </c>
      <c r="N571" s="148">
        <v>416.72</v>
      </c>
      <c r="O571" s="136" t="s">
        <v>1801</v>
      </c>
    </row>
    <row r="572" spans="1:15" x14ac:dyDescent="0.3">
      <c r="A572" s="139" t="s">
        <v>2469</v>
      </c>
      <c r="B572" s="139" t="s">
        <v>2470</v>
      </c>
      <c r="C572" s="139" t="s">
        <v>2654</v>
      </c>
      <c r="D572" s="139" t="s">
        <v>2399</v>
      </c>
      <c r="E572" s="141">
        <v>42133848</v>
      </c>
      <c r="F572" s="146" t="s">
        <v>2689</v>
      </c>
      <c r="G572" s="140" t="s">
        <v>2496</v>
      </c>
      <c r="H572" s="146" t="s">
        <v>1808</v>
      </c>
      <c r="I572" s="146" t="s">
        <v>2485</v>
      </c>
      <c r="J572" s="139" t="s">
        <v>2474</v>
      </c>
      <c r="K572" s="138">
        <v>37109</v>
      </c>
      <c r="L572" s="147">
        <v>18554.5</v>
      </c>
      <c r="M572" s="147">
        <v>5567.59</v>
      </c>
      <c r="N572" s="148">
        <v>12986.91</v>
      </c>
      <c r="O572" s="136" t="s">
        <v>1808</v>
      </c>
    </row>
    <row r="573" spans="1:15" x14ac:dyDescent="0.3">
      <c r="A573" s="139" t="s">
        <v>2469</v>
      </c>
      <c r="B573" s="139" t="s">
        <v>2470</v>
      </c>
      <c r="C573" s="139" t="s">
        <v>2654</v>
      </c>
      <c r="D573" s="139" t="s">
        <v>2399</v>
      </c>
      <c r="E573" s="141">
        <v>42137647</v>
      </c>
      <c r="F573" s="146" t="s">
        <v>2672</v>
      </c>
      <c r="G573" s="140">
        <v>10</v>
      </c>
      <c r="H573" s="146" t="s">
        <v>1804</v>
      </c>
      <c r="I573" s="146" t="s">
        <v>2485</v>
      </c>
      <c r="J573" s="139" t="s">
        <v>2474</v>
      </c>
      <c r="K573" s="138">
        <v>53487.08</v>
      </c>
      <c r="L573" s="147">
        <v>26743.54</v>
      </c>
      <c r="M573" s="147">
        <v>8024.85</v>
      </c>
      <c r="N573" s="148">
        <v>18718.690000000002</v>
      </c>
      <c r="O573" s="136" t="s">
        <v>1804</v>
      </c>
    </row>
    <row r="574" spans="1:15" x14ac:dyDescent="0.3">
      <c r="A574" s="139" t="s">
        <v>2469</v>
      </c>
      <c r="B574" s="139" t="s">
        <v>2470</v>
      </c>
      <c r="C574" s="139" t="s">
        <v>2654</v>
      </c>
      <c r="D574" s="139" t="s">
        <v>2399</v>
      </c>
      <c r="E574" s="141">
        <v>42138852</v>
      </c>
      <c r="F574" s="146" t="s">
        <v>2668</v>
      </c>
      <c r="G574" s="140">
        <v>9</v>
      </c>
      <c r="H574" s="146" t="s">
        <v>1801</v>
      </c>
      <c r="I574" s="146" t="s">
        <v>2473</v>
      </c>
      <c r="J574" s="139" t="s">
        <v>2474</v>
      </c>
      <c r="K574" s="138">
        <v>12000</v>
      </c>
      <c r="L574" s="147">
        <v>6000</v>
      </c>
      <c r="M574" s="147">
        <v>1800.4</v>
      </c>
      <c r="N574" s="148">
        <v>4199.6000000000004</v>
      </c>
      <c r="O574" s="136" t="s">
        <v>1801</v>
      </c>
    </row>
    <row r="575" spans="1:15" x14ac:dyDescent="0.3">
      <c r="A575" s="139" t="s">
        <v>2469</v>
      </c>
      <c r="B575" s="139" t="s">
        <v>2470</v>
      </c>
      <c r="C575" s="139" t="s">
        <v>2654</v>
      </c>
      <c r="D575" s="139" t="s">
        <v>2399</v>
      </c>
      <c r="E575" s="141">
        <v>42145255</v>
      </c>
      <c r="F575" s="146" t="s">
        <v>2669</v>
      </c>
      <c r="G575" s="140">
        <v>10</v>
      </c>
      <c r="H575" s="146" t="s">
        <v>1804</v>
      </c>
      <c r="I575" s="146" t="s">
        <v>2485</v>
      </c>
      <c r="J575" s="139" t="s">
        <v>2474</v>
      </c>
      <c r="K575" s="138">
        <v>27741.73</v>
      </c>
      <c r="L575" s="147">
        <v>13870.865</v>
      </c>
      <c r="M575" s="147">
        <v>4162.1899999999996</v>
      </c>
      <c r="N575" s="148">
        <v>9708.6749999999993</v>
      </c>
      <c r="O575" s="136" t="s">
        <v>1804</v>
      </c>
    </row>
    <row r="576" spans="1:15" x14ac:dyDescent="0.3">
      <c r="A576" s="139" t="s">
        <v>2469</v>
      </c>
      <c r="B576" s="139" t="s">
        <v>2470</v>
      </c>
      <c r="C576" s="139" t="s">
        <v>2654</v>
      </c>
      <c r="D576" s="139" t="s">
        <v>2399</v>
      </c>
      <c r="E576" s="141">
        <v>42146688</v>
      </c>
      <c r="F576" s="146" t="s">
        <v>2683</v>
      </c>
      <c r="G576" s="140" t="s">
        <v>2496</v>
      </c>
      <c r="H576" s="146" t="s">
        <v>1808</v>
      </c>
      <c r="I576" s="146" t="s">
        <v>2473</v>
      </c>
      <c r="J576" s="139" t="s">
        <v>2474</v>
      </c>
      <c r="K576" s="138">
        <v>45173.120000000003</v>
      </c>
      <c r="L576" s="147">
        <v>22586.560000000001</v>
      </c>
      <c r="M576" s="147">
        <v>6777.48</v>
      </c>
      <c r="N576" s="148">
        <v>15809.080000000002</v>
      </c>
      <c r="O576" s="136" t="s">
        <v>1808</v>
      </c>
    </row>
    <row r="577" spans="1:15" x14ac:dyDescent="0.3">
      <c r="A577" s="139" t="s">
        <v>2469</v>
      </c>
      <c r="B577" s="139" t="s">
        <v>2470</v>
      </c>
      <c r="C577" s="139" t="s">
        <v>2654</v>
      </c>
      <c r="D577" s="139" t="s">
        <v>2399</v>
      </c>
      <c r="E577" s="140" t="s">
        <v>1908</v>
      </c>
      <c r="F577" s="146" t="s">
        <v>2693</v>
      </c>
      <c r="G577" s="140">
        <v>9</v>
      </c>
      <c r="H577" s="146" t="s">
        <v>1801</v>
      </c>
      <c r="I577" s="146" t="s">
        <v>2478</v>
      </c>
      <c r="J577" s="139" t="s">
        <v>2474</v>
      </c>
      <c r="K577" s="138">
        <v>2963591.2</v>
      </c>
      <c r="L577" s="147">
        <v>1481795.6</v>
      </c>
      <c r="M577" s="147">
        <v>444637.76</v>
      </c>
      <c r="N577" s="148">
        <v>1037157.8400000001</v>
      </c>
      <c r="O577" s="136" t="s">
        <v>1801</v>
      </c>
    </row>
    <row r="578" spans="1:15" x14ac:dyDescent="0.3">
      <c r="A578" s="139" t="s">
        <v>2469</v>
      </c>
      <c r="B578" s="139" t="s">
        <v>2470</v>
      </c>
      <c r="C578" s="139" t="s">
        <v>2506</v>
      </c>
      <c r="D578" s="139" t="s">
        <v>2694</v>
      </c>
      <c r="E578" s="140" t="s">
        <v>1835</v>
      </c>
      <c r="F578" s="146" t="s">
        <v>2519</v>
      </c>
      <c r="G578" s="140">
        <v>1</v>
      </c>
      <c r="H578" s="146" t="s">
        <v>1809</v>
      </c>
      <c r="I578" s="146" t="s">
        <v>2485</v>
      </c>
      <c r="J578" s="139" t="s">
        <v>2474</v>
      </c>
      <c r="K578" s="138">
        <v>1371.6</v>
      </c>
      <c r="L578" s="147">
        <v>685.8</v>
      </c>
      <c r="M578" s="147">
        <v>0</v>
      </c>
      <c r="N578" s="148">
        <v>685.8</v>
      </c>
      <c r="O578" s="136" t="s">
        <v>1809</v>
      </c>
    </row>
    <row r="579" spans="1:15" x14ac:dyDescent="0.3">
      <c r="A579" s="139" t="s">
        <v>2469</v>
      </c>
      <c r="B579" s="139" t="s">
        <v>2470</v>
      </c>
      <c r="C579" s="139" t="s">
        <v>2559</v>
      </c>
      <c r="D579" s="139" t="s">
        <v>2694</v>
      </c>
      <c r="E579" s="141">
        <v>41418102</v>
      </c>
      <c r="F579" s="146" t="s">
        <v>2563</v>
      </c>
      <c r="G579" s="140">
        <v>10</v>
      </c>
      <c r="H579" s="146" t="s">
        <v>1804</v>
      </c>
      <c r="I579" s="146" t="s">
        <v>2485</v>
      </c>
      <c r="J579" s="139" t="s">
        <v>2474</v>
      </c>
      <c r="K579" s="138">
        <v>2356.81</v>
      </c>
      <c r="L579" s="147">
        <v>1178.405</v>
      </c>
      <c r="M579" s="147">
        <v>0</v>
      </c>
      <c r="N579" s="148">
        <v>1178.405</v>
      </c>
      <c r="O579" s="136" t="s">
        <v>1804</v>
      </c>
    </row>
    <row r="580" spans="1:15" x14ac:dyDescent="0.3">
      <c r="A580" s="139" t="s">
        <v>2469</v>
      </c>
      <c r="B580" s="139" t="s">
        <v>2470</v>
      </c>
      <c r="C580" s="139" t="s">
        <v>2559</v>
      </c>
      <c r="D580" s="139" t="s">
        <v>2694</v>
      </c>
      <c r="E580" s="141">
        <v>41418113</v>
      </c>
      <c r="F580" s="146" t="s">
        <v>2563</v>
      </c>
      <c r="G580" s="140">
        <v>10</v>
      </c>
      <c r="H580" s="146" t="s">
        <v>1804</v>
      </c>
      <c r="I580" s="146" t="s">
        <v>2485</v>
      </c>
      <c r="J580" s="139" t="s">
        <v>2474</v>
      </c>
      <c r="K580" s="138">
        <v>2658.43</v>
      </c>
      <c r="L580" s="147">
        <v>1329.2149999999999</v>
      </c>
      <c r="M580" s="147">
        <v>0</v>
      </c>
      <c r="N580" s="148">
        <v>1329.2149999999999</v>
      </c>
      <c r="O580" s="136" t="s">
        <v>1804</v>
      </c>
    </row>
    <row r="581" spans="1:15" x14ac:dyDescent="0.3">
      <c r="A581" s="139" t="s">
        <v>2469</v>
      </c>
      <c r="B581" s="139" t="s">
        <v>2470</v>
      </c>
      <c r="C581" s="139" t="s">
        <v>2583</v>
      </c>
      <c r="D581" s="139" t="s">
        <v>2694</v>
      </c>
      <c r="E581" s="141">
        <v>41444744</v>
      </c>
      <c r="F581" s="146" t="s">
        <v>2587</v>
      </c>
      <c r="G581" s="140">
        <v>10</v>
      </c>
      <c r="H581" s="146" t="s">
        <v>1804</v>
      </c>
      <c r="I581" s="146" t="s">
        <v>2485</v>
      </c>
      <c r="J581" s="139" t="s">
        <v>2474</v>
      </c>
      <c r="K581" s="138">
        <v>7216.91</v>
      </c>
      <c r="L581" s="147">
        <v>3608.4549999999999</v>
      </c>
      <c r="M581" s="147">
        <v>0</v>
      </c>
      <c r="N581" s="148">
        <v>3608.4549999999999</v>
      </c>
      <c r="O581" s="136" t="s">
        <v>1804</v>
      </c>
    </row>
    <row r="582" spans="1:15" x14ac:dyDescent="0.3">
      <c r="A582" s="139" t="s">
        <v>2469</v>
      </c>
      <c r="B582" s="139" t="s">
        <v>2470</v>
      </c>
      <c r="C582" s="139" t="s">
        <v>2583</v>
      </c>
      <c r="D582" s="139" t="s">
        <v>2694</v>
      </c>
      <c r="E582" s="141">
        <v>41445476</v>
      </c>
      <c r="F582" s="146" t="s">
        <v>2588</v>
      </c>
      <c r="G582" s="140">
        <v>10</v>
      </c>
      <c r="H582" s="146" t="s">
        <v>1804</v>
      </c>
      <c r="I582" s="146" t="s">
        <v>2485</v>
      </c>
      <c r="J582" s="139" t="s">
        <v>2474</v>
      </c>
      <c r="K582" s="138">
        <v>1925.24</v>
      </c>
      <c r="L582" s="147">
        <v>962.62</v>
      </c>
      <c r="M582" s="147">
        <v>0</v>
      </c>
      <c r="N582" s="148">
        <v>962.62</v>
      </c>
      <c r="O582" s="136" t="s">
        <v>1804</v>
      </c>
    </row>
    <row r="583" spans="1:15" x14ac:dyDescent="0.3">
      <c r="A583" s="139" t="s">
        <v>2469</v>
      </c>
      <c r="B583" s="139" t="s">
        <v>2470</v>
      </c>
      <c r="C583" s="139" t="s">
        <v>2654</v>
      </c>
      <c r="D583" s="139" t="s">
        <v>2694</v>
      </c>
      <c r="E583" s="141">
        <v>42054752</v>
      </c>
      <c r="F583" s="146" t="s">
        <v>2668</v>
      </c>
      <c r="G583" s="140">
        <v>9</v>
      </c>
      <c r="H583" s="146" t="s">
        <v>1801</v>
      </c>
      <c r="I583" s="146" t="s">
        <v>2473</v>
      </c>
      <c r="J583" s="139" t="s">
        <v>2474</v>
      </c>
      <c r="K583" s="138">
        <v>6320.54</v>
      </c>
      <c r="L583" s="147">
        <v>3160.27</v>
      </c>
      <c r="M583" s="147">
        <v>1071.9100000000001</v>
      </c>
      <c r="N583" s="148">
        <v>2088.3599999999997</v>
      </c>
      <c r="O583" s="136" t="s">
        <v>1801</v>
      </c>
    </row>
    <row r="584" spans="1:15" x14ac:dyDescent="0.3">
      <c r="A584" s="139" t="s">
        <v>2469</v>
      </c>
      <c r="B584" s="139" t="s">
        <v>2470</v>
      </c>
      <c r="C584" s="139" t="s">
        <v>2654</v>
      </c>
      <c r="D584" s="139" t="s">
        <v>2694</v>
      </c>
      <c r="E584" s="141">
        <v>42145241</v>
      </c>
      <c r="F584" s="146" t="s">
        <v>2668</v>
      </c>
      <c r="G584" s="140">
        <v>10</v>
      </c>
      <c r="H584" s="146" t="s">
        <v>1804</v>
      </c>
      <c r="I584" s="146" t="s">
        <v>2485</v>
      </c>
      <c r="J584" s="139" t="s">
        <v>2474</v>
      </c>
      <c r="K584" s="138">
        <v>1403.53</v>
      </c>
      <c r="L584" s="147">
        <v>701.76499999999999</v>
      </c>
      <c r="M584" s="147">
        <v>238.03</v>
      </c>
      <c r="N584" s="148">
        <v>463.73500000000001</v>
      </c>
      <c r="O584" s="136" t="s">
        <v>1804</v>
      </c>
    </row>
    <row r="585" spans="1:15" x14ac:dyDescent="0.3">
      <c r="A585" s="139" t="s">
        <v>2469</v>
      </c>
      <c r="B585" s="139" t="s">
        <v>2470</v>
      </c>
      <c r="C585" s="139" t="s">
        <v>2476</v>
      </c>
      <c r="D585" s="139" t="s">
        <v>2695</v>
      </c>
      <c r="E585" s="141">
        <v>40107326</v>
      </c>
      <c r="F585" s="146" t="s">
        <v>2696</v>
      </c>
      <c r="G585" s="140">
        <v>10</v>
      </c>
      <c r="H585" s="146" t="s">
        <v>1804</v>
      </c>
      <c r="I585" s="146" t="s">
        <v>2485</v>
      </c>
      <c r="J585" s="139" t="s">
        <v>2474</v>
      </c>
      <c r="K585" s="138">
        <v>18885.13</v>
      </c>
      <c r="L585" s="147">
        <v>9442.5650000000005</v>
      </c>
      <c r="M585" s="147">
        <v>6492.81</v>
      </c>
      <c r="N585" s="148">
        <v>2949.7550000000001</v>
      </c>
      <c r="O585" s="136" t="s">
        <v>1804</v>
      </c>
    </row>
    <row r="586" spans="1:15" x14ac:dyDescent="0.3">
      <c r="A586" s="139" t="s">
        <v>2469</v>
      </c>
      <c r="B586" s="139" t="s">
        <v>2470</v>
      </c>
      <c r="C586" s="139" t="s">
        <v>2476</v>
      </c>
      <c r="D586" s="139" t="s">
        <v>2695</v>
      </c>
      <c r="E586" s="141">
        <v>40132300</v>
      </c>
      <c r="F586" s="146" t="s">
        <v>2487</v>
      </c>
      <c r="G586" s="140">
        <v>10</v>
      </c>
      <c r="H586" s="146" t="s">
        <v>1804</v>
      </c>
      <c r="I586" s="146" t="s">
        <v>2485</v>
      </c>
      <c r="J586" s="139" t="s">
        <v>2474</v>
      </c>
      <c r="K586" s="138">
        <v>24943.97</v>
      </c>
      <c r="L586" s="147">
        <v>12471.985000000001</v>
      </c>
      <c r="M586" s="147">
        <v>8575.8799999999992</v>
      </c>
      <c r="N586" s="148">
        <v>3896.1050000000014</v>
      </c>
      <c r="O586" s="136" t="s">
        <v>1804</v>
      </c>
    </row>
    <row r="587" spans="1:15" x14ac:dyDescent="0.3">
      <c r="A587" s="139" t="s">
        <v>2469</v>
      </c>
      <c r="B587" s="139" t="s">
        <v>2470</v>
      </c>
      <c r="C587" s="139" t="s">
        <v>2483</v>
      </c>
      <c r="D587" s="139" t="s">
        <v>2695</v>
      </c>
      <c r="E587" s="141">
        <v>40132276</v>
      </c>
      <c r="F587" s="146" t="s">
        <v>2488</v>
      </c>
      <c r="G587" s="140">
        <v>10</v>
      </c>
      <c r="H587" s="146" t="s">
        <v>1804</v>
      </c>
      <c r="I587" s="146" t="s">
        <v>2485</v>
      </c>
      <c r="J587" s="139" t="s">
        <v>2474</v>
      </c>
      <c r="K587" s="138">
        <v>17179.240000000002</v>
      </c>
      <c r="L587" s="147">
        <v>8589.6200000000008</v>
      </c>
      <c r="M587" s="147">
        <v>5375.5</v>
      </c>
      <c r="N587" s="148">
        <v>3214.1200000000008</v>
      </c>
      <c r="O587" s="136" t="s">
        <v>1804</v>
      </c>
    </row>
    <row r="588" spans="1:15" x14ac:dyDescent="0.3">
      <c r="A588" s="139" t="s">
        <v>2469</v>
      </c>
      <c r="B588" s="139" t="s">
        <v>2470</v>
      </c>
      <c r="C588" s="139" t="s">
        <v>2483</v>
      </c>
      <c r="D588" s="139" t="s">
        <v>2695</v>
      </c>
      <c r="E588" s="141">
        <v>40285166</v>
      </c>
      <c r="F588" s="146" t="s">
        <v>2487</v>
      </c>
      <c r="G588" s="140">
        <v>10</v>
      </c>
      <c r="H588" s="146" t="s">
        <v>1804</v>
      </c>
      <c r="I588" s="146" t="s">
        <v>2485</v>
      </c>
      <c r="J588" s="139" t="s">
        <v>2474</v>
      </c>
      <c r="K588" s="138">
        <v>23225.26</v>
      </c>
      <c r="L588" s="147">
        <v>11612.63</v>
      </c>
      <c r="M588" s="147">
        <v>7267.35</v>
      </c>
      <c r="N588" s="148">
        <v>4345.2799999999988</v>
      </c>
      <c r="O588" s="136" t="s">
        <v>1804</v>
      </c>
    </row>
    <row r="589" spans="1:15" x14ac:dyDescent="0.3">
      <c r="A589" s="139" t="s">
        <v>2469</v>
      </c>
      <c r="B589" s="139" t="s">
        <v>2470</v>
      </c>
      <c r="C589" s="139" t="s">
        <v>2490</v>
      </c>
      <c r="D589" s="139" t="s">
        <v>2695</v>
      </c>
      <c r="E589" s="141">
        <v>40371499</v>
      </c>
      <c r="F589" s="146" t="s">
        <v>2493</v>
      </c>
      <c r="G589" s="140">
        <v>2</v>
      </c>
      <c r="H589" s="146" t="s">
        <v>1806</v>
      </c>
      <c r="I589" s="146" t="s">
        <v>2485</v>
      </c>
      <c r="J589" s="139" t="s">
        <v>2474</v>
      </c>
      <c r="K589" s="138">
        <v>2532.38</v>
      </c>
      <c r="L589" s="147">
        <v>1266.19</v>
      </c>
      <c r="M589" s="147">
        <v>756.11</v>
      </c>
      <c r="N589" s="148">
        <v>510.08000000000004</v>
      </c>
      <c r="O589" s="136" t="s">
        <v>1806</v>
      </c>
    </row>
    <row r="590" spans="1:15" x14ac:dyDescent="0.3">
      <c r="A590" s="139" t="s">
        <v>2469</v>
      </c>
      <c r="B590" s="139" t="s">
        <v>2470</v>
      </c>
      <c r="C590" s="139" t="s">
        <v>2490</v>
      </c>
      <c r="D590" s="139" t="s">
        <v>2695</v>
      </c>
      <c r="E590" s="141">
        <v>40371499</v>
      </c>
      <c r="F590" s="146" t="s">
        <v>2493</v>
      </c>
      <c r="G590" s="140">
        <v>2</v>
      </c>
      <c r="H590" s="146" t="s">
        <v>1806</v>
      </c>
      <c r="I590" s="146" t="s">
        <v>2485</v>
      </c>
      <c r="J590" s="139" t="s">
        <v>2474</v>
      </c>
      <c r="K590" s="138">
        <v>3629.73</v>
      </c>
      <c r="L590" s="147">
        <v>1814.865</v>
      </c>
      <c r="M590" s="147">
        <v>1083.75</v>
      </c>
      <c r="N590" s="148">
        <v>731.11500000000001</v>
      </c>
      <c r="O590" s="136" t="s">
        <v>1806</v>
      </c>
    </row>
    <row r="591" spans="1:15" x14ac:dyDescent="0.3">
      <c r="A591" s="139" t="s">
        <v>2469</v>
      </c>
      <c r="B591" s="139" t="s">
        <v>2470</v>
      </c>
      <c r="C591" s="139" t="s">
        <v>2490</v>
      </c>
      <c r="D591" s="139" t="s">
        <v>2695</v>
      </c>
      <c r="E591" s="141">
        <v>40413846</v>
      </c>
      <c r="F591" s="146" t="s">
        <v>2493</v>
      </c>
      <c r="G591" s="140">
        <v>1</v>
      </c>
      <c r="H591" s="146" t="s">
        <v>1805</v>
      </c>
      <c r="I591" s="146" t="s">
        <v>2485</v>
      </c>
      <c r="J591" s="139" t="s">
        <v>2474</v>
      </c>
      <c r="K591" s="138">
        <v>13173.63</v>
      </c>
      <c r="L591" s="147">
        <v>6586.8149999999996</v>
      </c>
      <c r="M591" s="147">
        <v>3933.34</v>
      </c>
      <c r="N591" s="148">
        <v>2653.4749999999995</v>
      </c>
      <c r="O591" s="136" t="s">
        <v>1805</v>
      </c>
    </row>
    <row r="592" spans="1:15" x14ac:dyDescent="0.3">
      <c r="A592" s="139" t="s">
        <v>2469</v>
      </c>
      <c r="B592" s="139" t="s">
        <v>2470</v>
      </c>
      <c r="C592" s="139" t="s">
        <v>2494</v>
      </c>
      <c r="D592" s="139" t="s">
        <v>2695</v>
      </c>
      <c r="E592" s="141">
        <v>40132271</v>
      </c>
      <c r="F592" s="146" t="s">
        <v>2488</v>
      </c>
      <c r="G592" s="140">
        <v>10</v>
      </c>
      <c r="H592" s="146" t="s">
        <v>1804</v>
      </c>
      <c r="I592" s="146" t="s">
        <v>2485</v>
      </c>
      <c r="J592" s="139" t="s">
        <v>2474</v>
      </c>
      <c r="K592" s="138">
        <v>160780.04999999999</v>
      </c>
      <c r="L592" s="147">
        <v>80390.024999999994</v>
      </c>
      <c r="M592" s="147">
        <v>43007.18</v>
      </c>
      <c r="N592" s="148">
        <v>37382.844999999994</v>
      </c>
      <c r="O592" s="136" t="s">
        <v>1804</v>
      </c>
    </row>
    <row r="593" spans="1:15" x14ac:dyDescent="0.3">
      <c r="A593" s="139" t="s">
        <v>2469</v>
      </c>
      <c r="B593" s="139" t="s">
        <v>2470</v>
      </c>
      <c r="C593" s="139" t="s">
        <v>2494</v>
      </c>
      <c r="D593" s="139" t="s">
        <v>2695</v>
      </c>
      <c r="E593" s="141">
        <v>40668888</v>
      </c>
      <c r="F593" s="146" t="s">
        <v>2510</v>
      </c>
      <c r="G593" s="140">
        <v>2</v>
      </c>
      <c r="H593" s="146" t="s">
        <v>1802</v>
      </c>
      <c r="I593" s="146" t="s">
        <v>2485</v>
      </c>
      <c r="J593" s="139" t="s">
        <v>2474</v>
      </c>
      <c r="K593" s="138">
        <v>381929.63</v>
      </c>
      <c r="L593" s="147">
        <v>190964.815</v>
      </c>
      <c r="M593" s="147">
        <v>102162.65</v>
      </c>
      <c r="N593" s="148">
        <v>88802.165000000008</v>
      </c>
      <c r="O593" s="136" t="s">
        <v>1802</v>
      </c>
    </row>
    <row r="594" spans="1:15" x14ac:dyDescent="0.3">
      <c r="A594" s="139" t="s">
        <v>2469</v>
      </c>
      <c r="B594" s="139" t="s">
        <v>2470</v>
      </c>
      <c r="C594" s="139" t="s">
        <v>2494</v>
      </c>
      <c r="D594" s="139" t="s">
        <v>2695</v>
      </c>
      <c r="E594" s="141">
        <v>40668888</v>
      </c>
      <c r="F594" s="146" t="s">
        <v>2510</v>
      </c>
      <c r="G594" s="140">
        <v>2</v>
      </c>
      <c r="H594" s="146" t="s">
        <v>1802</v>
      </c>
      <c r="I594" s="146" t="s">
        <v>2485</v>
      </c>
      <c r="J594" s="139" t="s">
        <v>2474</v>
      </c>
      <c r="K594" s="138">
        <v>86956.57</v>
      </c>
      <c r="L594" s="147">
        <v>43478.285000000003</v>
      </c>
      <c r="M594" s="147">
        <v>23260.080000000002</v>
      </c>
      <c r="N594" s="148">
        <v>20218.205000000002</v>
      </c>
      <c r="O594" s="136" t="s">
        <v>1802</v>
      </c>
    </row>
    <row r="595" spans="1:15" x14ac:dyDescent="0.3">
      <c r="A595" s="139" t="s">
        <v>2469</v>
      </c>
      <c r="B595" s="139" t="s">
        <v>2470</v>
      </c>
      <c r="C595" s="139" t="s">
        <v>2506</v>
      </c>
      <c r="D595" s="139" t="s">
        <v>2695</v>
      </c>
      <c r="E595" s="141">
        <v>40668804</v>
      </c>
      <c r="F595" s="146" t="s">
        <v>2697</v>
      </c>
      <c r="G595" s="140">
        <v>2</v>
      </c>
      <c r="H595" s="146" t="s">
        <v>1806</v>
      </c>
      <c r="I595" s="146" t="s">
        <v>2478</v>
      </c>
      <c r="J595" s="139" t="s">
        <v>2474</v>
      </c>
      <c r="K595" s="138">
        <v>151343.29999999999</v>
      </c>
      <c r="L595" s="147">
        <v>75671.649999999994</v>
      </c>
      <c r="M595" s="147">
        <v>0</v>
      </c>
      <c r="N595" s="148">
        <v>75671.649999999994</v>
      </c>
      <c r="O595" s="136" t="s">
        <v>1806</v>
      </c>
    </row>
    <row r="596" spans="1:15" x14ac:dyDescent="0.3">
      <c r="A596" s="139" t="s">
        <v>2469</v>
      </c>
      <c r="B596" s="139" t="s">
        <v>2470</v>
      </c>
      <c r="C596" s="139" t="s">
        <v>2506</v>
      </c>
      <c r="D596" s="139" t="s">
        <v>2695</v>
      </c>
      <c r="E596" s="141">
        <v>40753779</v>
      </c>
      <c r="F596" s="146" t="s">
        <v>2514</v>
      </c>
      <c r="G596" s="140">
        <v>2</v>
      </c>
      <c r="H596" s="146" t="s">
        <v>1806</v>
      </c>
      <c r="I596" s="146" t="s">
        <v>2478</v>
      </c>
      <c r="J596" s="139" t="s">
        <v>2474</v>
      </c>
      <c r="K596" s="138">
        <v>2156.85</v>
      </c>
      <c r="L596" s="147">
        <v>1078.425</v>
      </c>
      <c r="M596" s="147">
        <v>0</v>
      </c>
      <c r="N596" s="148">
        <v>1078.425</v>
      </c>
      <c r="O596" s="136" t="s">
        <v>1806</v>
      </c>
    </row>
    <row r="597" spans="1:15" x14ac:dyDescent="0.3">
      <c r="A597" s="139" t="s">
        <v>2469</v>
      </c>
      <c r="B597" s="139" t="s">
        <v>2470</v>
      </c>
      <c r="C597" s="139" t="s">
        <v>2506</v>
      </c>
      <c r="D597" s="139" t="s">
        <v>2695</v>
      </c>
      <c r="E597" s="141">
        <v>40809507</v>
      </c>
      <c r="F597" s="146" t="s">
        <v>2698</v>
      </c>
      <c r="G597" s="140">
        <v>10</v>
      </c>
      <c r="H597" s="146" t="s">
        <v>1804</v>
      </c>
      <c r="I597" s="146" t="s">
        <v>2485</v>
      </c>
      <c r="J597" s="139" t="s">
        <v>2474</v>
      </c>
      <c r="K597" s="138">
        <v>1832.73</v>
      </c>
      <c r="L597" s="147">
        <v>916.36500000000001</v>
      </c>
      <c r="M597" s="147">
        <v>0</v>
      </c>
      <c r="N597" s="148">
        <v>916.36500000000001</v>
      </c>
      <c r="O597" s="136" t="s">
        <v>1804</v>
      </c>
    </row>
    <row r="598" spans="1:15" x14ac:dyDescent="0.3">
      <c r="A598" s="139" t="s">
        <v>2469</v>
      </c>
      <c r="B598" s="139" t="s">
        <v>2470</v>
      </c>
      <c r="C598" s="139" t="s">
        <v>2521</v>
      </c>
      <c r="D598" s="139" t="s">
        <v>2695</v>
      </c>
      <c r="E598" s="141">
        <v>41029406</v>
      </c>
      <c r="F598" s="146" t="s">
        <v>2532</v>
      </c>
      <c r="G598" s="140">
        <v>9</v>
      </c>
      <c r="H598" s="146" t="s">
        <v>1801</v>
      </c>
      <c r="I598" s="146" t="s">
        <v>2473</v>
      </c>
      <c r="J598" s="139" t="s">
        <v>2474</v>
      </c>
      <c r="K598" s="138">
        <v>4286.7700000000004</v>
      </c>
      <c r="L598" s="147">
        <v>2143.3850000000002</v>
      </c>
      <c r="M598" s="147">
        <v>0</v>
      </c>
      <c r="N598" s="148">
        <v>2143.3850000000002</v>
      </c>
      <c r="O598" s="136" t="s">
        <v>1801</v>
      </c>
    </row>
    <row r="599" spans="1:15" x14ac:dyDescent="0.3">
      <c r="A599" s="139" t="s">
        <v>2469</v>
      </c>
      <c r="B599" s="139" t="s">
        <v>2470</v>
      </c>
      <c r="C599" s="139" t="s">
        <v>2559</v>
      </c>
      <c r="D599" s="139" t="s">
        <v>2695</v>
      </c>
      <c r="E599" s="141">
        <v>41317270</v>
      </c>
      <c r="F599" s="146" t="s">
        <v>2570</v>
      </c>
      <c r="G599" s="140">
        <v>9</v>
      </c>
      <c r="H599" s="146" t="s">
        <v>1801</v>
      </c>
      <c r="I599" s="146" t="s">
        <v>2473</v>
      </c>
      <c r="J599" s="139" t="s">
        <v>2474</v>
      </c>
      <c r="K599" s="138">
        <v>5167.84</v>
      </c>
      <c r="L599" s="147">
        <v>2583.92</v>
      </c>
      <c r="M599" s="147">
        <v>1078.55</v>
      </c>
      <c r="N599" s="148">
        <v>1505.3700000000001</v>
      </c>
      <c r="O599" s="136" t="s">
        <v>1801</v>
      </c>
    </row>
    <row r="600" spans="1:15" x14ac:dyDescent="0.3">
      <c r="A600" s="139" t="s">
        <v>2469</v>
      </c>
      <c r="B600" s="139" t="s">
        <v>2470</v>
      </c>
      <c r="C600" s="139" t="s">
        <v>2559</v>
      </c>
      <c r="D600" s="139" t="s">
        <v>2695</v>
      </c>
      <c r="E600" s="141">
        <v>41363017</v>
      </c>
      <c r="F600" s="146" t="s">
        <v>2699</v>
      </c>
      <c r="G600" s="140">
        <v>12</v>
      </c>
      <c r="H600" s="146" t="s">
        <v>1811</v>
      </c>
      <c r="I600" s="146" t="s">
        <v>2485</v>
      </c>
      <c r="J600" s="139" t="s">
        <v>2474</v>
      </c>
      <c r="K600" s="138">
        <v>55171.59</v>
      </c>
      <c r="L600" s="147">
        <v>27585.794999999998</v>
      </c>
      <c r="M600" s="147">
        <v>11514.55</v>
      </c>
      <c r="N600" s="148">
        <v>16071.244999999999</v>
      </c>
      <c r="O600" s="136" t="s">
        <v>1811</v>
      </c>
    </row>
    <row r="601" spans="1:15" x14ac:dyDescent="0.3">
      <c r="A601" s="139" t="s">
        <v>2469</v>
      </c>
      <c r="B601" s="139" t="s">
        <v>2470</v>
      </c>
      <c r="C601" s="139" t="s">
        <v>2583</v>
      </c>
      <c r="D601" s="139" t="s">
        <v>2695</v>
      </c>
      <c r="E601" s="141">
        <v>41588033</v>
      </c>
      <c r="F601" s="146" t="s">
        <v>2700</v>
      </c>
      <c r="G601" s="140">
        <v>12</v>
      </c>
      <c r="H601" s="146" t="s">
        <v>1811</v>
      </c>
      <c r="I601" s="146" t="s">
        <v>2485</v>
      </c>
      <c r="J601" s="139" t="s">
        <v>2474</v>
      </c>
      <c r="K601" s="138">
        <v>4120.93</v>
      </c>
      <c r="L601" s="147">
        <v>2060.4650000000001</v>
      </c>
      <c r="M601" s="147">
        <v>803.85</v>
      </c>
      <c r="N601" s="148">
        <v>1256.6150000000002</v>
      </c>
      <c r="O601" s="136" t="s">
        <v>1811</v>
      </c>
    </row>
    <row r="602" spans="1:15" x14ac:dyDescent="0.3">
      <c r="A602" s="139" t="s">
        <v>2469</v>
      </c>
      <c r="B602" s="139" t="s">
        <v>2470</v>
      </c>
      <c r="C602" s="139" t="s">
        <v>2583</v>
      </c>
      <c r="D602" s="139" t="s">
        <v>2695</v>
      </c>
      <c r="E602" s="141">
        <v>41600454</v>
      </c>
      <c r="F602" s="146" t="s">
        <v>2600</v>
      </c>
      <c r="G602" s="140">
        <v>9</v>
      </c>
      <c r="H602" s="146" t="s">
        <v>1801</v>
      </c>
      <c r="I602" s="146" t="s">
        <v>2473</v>
      </c>
      <c r="J602" s="139" t="s">
        <v>2474</v>
      </c>
      <c r="K602" s="138">
        <v>5972.27</v>
      </c>
      <c r="L602" s="147">
        <v>2986.1350000000002</v>
      </c>
      <c r="M602" s="147">
        <v>1164.98</v>
      </c>
      <c r="N602" s="148">
        <v>1821.1550000000002</v>
      </c>
      <c r="O602" s="136" t="s">
        <v>1801</v>
      </c>
    </row>
    <row r="603" spans="1:15" x14ac:dyDescent="0.3">
      <c r="A603" s="139" t="s">
        <v>2469</v>
      </c>
      <c r="B603" s="139" t="s">
        <v>2470</v>
      </c>
      <c r="C603" s="139" t="s">
        <v>2583</v>
      </c>
      <c r="D603" s="139" t="s">
        <v>2695</v>
      </c>
      <c r="E603" s="140" t="s">
        <v>1899</v>
      </c>
      <c r="F603" s="146" t="s">
        <v>2701</v>
      </c>
      <c r="G603" s="140">
        <v>11</v>
      </c>
      <c r="H603" s="146" t="s">
        <v>1812</v>
      </c>
      <c r="I603" s="146" t="s">
        <v>2485</v>
      </c>
      <c r="J603" s="139" t="s">
        <v>2474</v>
      </c>
      <c r="K603" s="138">
        <v>1530830.73</v>
      </c>
      <c r="L603" s="147">
        <v>765415.36499999999</v>
      </c>
      <c r="M603" s="147">
        <v>298611.92</v>
      </c>
      <c r="N603" s="148">
        <v>466803.44500000001</v>
      </c>
      <c r="O603" s="136" t="s">
        <v>1812</v>
      </c>
    </row>
    <row r="604" spans="1:15" x14ac:dyDescent="0.3">
      <c r="A604" s="139" t="s">
        <v>2469</v>
      </c>
      <c r="B604" s="139" t="s">
        <v>2470</v>
      </c>
      <c r="C604" s="139" t="s">
        <v>2583</v>
      </c>
      <c r="D604" s="139" t="s">
        <v>2695</v>
      </c>
      <c r="E604" s="140" t="s">
        <v>1900</v>
      </c>
      <c r="F604" s="146" t="s">
        <v>2701</v>
      </c>
      <c r="G604" s="140">
        <v>11</v>
      </c>
      <c r="H604" s="146" t="s">
        <v>1812</v>
      </c>
      <c r="I604" s="146" t="s">
        <v>2485</v>
      </c>
      <c r="J604" s="139" t="s">
        <v>2474</v>
      </c>
      <c r="K604" s="138">
        <v>499070.59</v>
      </c>
      <c r="L604" s="147">
        <v>249535.29500000001</v>
      </c>
      <c r="M604" s="147">
        <v>97351.34</v>
      </c>
      <c r="N604" s="148">
        <v>152183.95500000002</v>
      </c>
      <c r="O604" s="136" t="s">
        <v>1812</v>
      </c>
    </row>
    <row r="605" spans="1:15" x14ac:dyDescent="0.3">
      <c r="A605" s="139" t="s">
        <v>2469</v>
      </c>
      <c r="B605" s="139" t="s">
        <v>2470</v>
      </c>
      <c r="C605" s="139" t="s">
        <v>2604</v>
      </c>
      <c r="D605" s="139" t="s">
        <v>2695</v>
      </c>
      <c r="E605" s="141">
        <v>41550341</v>
      </c>
      <c r="F605" s="146" t="s">
        <v>2702</v>
      </c>
      <c r="G605" s="140">
        <v>12</v>
      </c>
      <c r="H605" s="146" t="s">
        <v>1811</v>
      </c>
      <c r="I605" s="146" t="s">
        <v>2485</v>
      </c>
      <c r="J605" s="139" t="s">
        <v>2474</v>
      </c>
      <c r="K605" s="138">
        <v>362812.37</v>
      </c>
      <c r="L605" s="147">
        <v>181406.185</v>
      </c>
      <c r="M605" s="147">
        <v>68121.23</v>
      </c>
      <c r="N605" s="148">
        <v>113284.955</v>
      </c>
      <c r="O605" s="136" t="s">
        <v>1811</v>
      </c>
    </row>
    <row r="606" spans="1:15" x14ac:dyDescent="0.3">
      <c r="A606" s="139" t="s">
        <v>2469</v>
      </c>
      <c r="B606" s="139" t="s">
        <v>2470</v>
      </c>
      <c r="C606" s="139" t="s">
        <v>2604</v>
      </c>
      <c r="D606" s="139" t="s">
        <v>2695</v>
      </c>
      <c r="E606" s="141">
        <v>41768460</v>
      </c>
      <c r="F606" s="146" t="s">
        <v>2703</v>
      </c>
      <c r="G606" s="140">
        <v>9</v>
      </c>
      <c r="H606" s="146" t="s">
        <v>1801</v>
      </c>
      <c r="I606" s="146" t="s">
        <v>2478</v>
      </c>
      <c r="J606" s="139" t="s">
        <v>2474</v>
      </c>
      <c r="K606" s="138">
        <v>7523.65</v>
      </c>
      <c r="L606" s="147">
        <v>3761.8249999999998</v>
      </c>
      <c r="M606" s="147">
        <v>1412.63</v>
      </c>
      <c r="N606" s="148">
        <v>2349.1949999999997</v>
      </c>
      <c r="O606" s="136" t="s">
        <v>1801</v>
      </c>
    </row>
    <row r="607" spans="1:15" x14ac:dyDescent="0.3">
      <c r="A607" s="139" t="s">
        <v>2469</v>
      </c>
      <c r="B607" s="139" t="s">
        <v>2470</v>
      </c>
      <c r="C607" s="139" t="s">
        <v>2604</v>
      </c>
      <c r="D607" s="139" t="s">
        <v>2695</v>
      </c>
      <c r="E607" s="140" t="s">
        <v>1901</v>
      </c>
      <c r="F607" s="146" t="s">
        <v>2704</v>
      </c>
      <c r="G607" s="140">
        <v>11</v>
      </c>
      <c r="H607" s="146" t="s">
        <v>1812</v>
      </c>
      <c r="I607" s="146" t="s">
        <v>2485</v>
      </c>
      <c r="J607" s="139" t="s">
        <v>2474</v>
      </c>
      <c r="K607" s="138">
        <v>1205674.58</v>
      </c>
      <c r="L607" s="147">
        <v>602837.29</v>
      </c>
      <c r="M607" s="147">
        <v>226376.07</v>
      </c>
      <c r="N607" s="148">
        <v>376461.22000000003</v>
      </c>
      <c r="O607" s="136" t="s">
        <v>1812</v>
      </c>
    </row>
    <row r="608" spans="1:15" x14ac:dyDescent="0.3">
      <c r="A608" s="139" t="s">
        <v>2469</v>
      </c>
      <c r="B608" s="139" t="s">
        <v>2470</v>
      </c>
      <c r="C608" s="139" t="s">
        <v>2631</v>
      </c>
      <c r="D608" s="139" t="s">
        <v>2695</v>
      </c>
      <c r="E608" s="141">
        <v>41931044</v>
      </c>
      <c r="F608" s="146" t="s">
        <v>2646</v>
      </c>
      <c r="G608" s="140">
        <v>12</v>
      </c>
      <c r="H608" s="146" t="s">
        <v>1811</v>
      </c>
      <c r="I608" s="146" t="s">
        <v>2485</v>
      </c>
      <c r="J608" s="139" t="s">
        <v>2474</v>
      </c>
      <c r="K608" s="138">
        <v>34258.67</v>
      </c>
      <c r="L608" s="147">
        <v>17129.334999999999</v>
      </c>
      <c r="M608" s="147">
        <v>5378.17</v>
      </c>
      <c r="N608" s="148">
        <v>11751.164999999999</v>
      </c>
      <c r="O608" s="136" t="s">
        <v>1811</v>
      </c>
    </row>
    <row r="609" spans="1:15" x14ac:dyDescent="0.3">
      <c r="A609" s="139" t="s">
        <v>2469</v>
      </c>
      <c r="B609" s="139" t="s">
        <v>2470</v>
      </c>
      <c r="C609" s="139" t="s">
        <v>2654</v>
      </c>
      <c r="D609" s="139" t="s">
        <v>2695</v>
      </c>
      <c r="E609" s="141">
        <v>41978849</v>
      </c>
      <c r="F609" s="146" t="s">
        <v>2667</v>
      </c>
      <c r="G609" s="140" t="s">
        <v>2496</v>
      </c>
      <c r="H609" s="146" t="s">
        <v>1808</v>
      </c>
      <c r="I609" s="146" t="s">
        <v>2485</v>
      </c>
      <c r="J609" s="139" t="s">
        <v>2474</v>
      </c>
      <c r="K609" s="138">
        <v>25815.87</v>
      </c>
      <c r="L609" s="147">
        <v>12907.934999999999</v>
      </c>
      <c r="M609" s="147">
        <v>4114.7</v>
      </c>
      <c r="N609" s="148">
        <v>8793.2350000000006</v>
      </c>
      <c r="O609" s="136" t="s">
        <v>1808</v>
      </c>
    </row>
    <row r="610" spans="1:15" x14ac:dyDescent="0.3">
      <c r="A610" s="139" t="s">
        <v>2469</v>
      </c>
      <c r="B610" s="139" t="s">
        <v>2470</v>
      </c>
      <c r="C610" s="139" t="s">
        <v>2654</v>
      </c>
      <c r="D610" s="139" t="s">
        <v>2695</v>
      </c>
      <c r="E610" s="141">
        <v>42040130</v>
      </c>
      <c r="F610" s="146" t="s">
        <v>2669</v>
      </c>
      <c r="G610" s="140">
        <v>10</v>
      </c>
      <c r="H610" s="146" t="s">
        <v>1804</v>
      </c>
      <c r="I610" s="146" t="s">
        <v>2485</v>
      </c>
      <c r="J610" s="139" t="s">
        <v>2474</v>
      </c>
      <c r="K610" s="138">
        <v>19231.36</v>
      </c>
      <c r="L610" s="147">
        <v>9615.68</v>
      </c>
      <c r="M610" s="147">
        <v>3065.22</v>
      </c>
      <c r="N610" s="148">
        <v>6550.4600000000009</v>
      </c>
      <c r="O610" s="136" t="s">
        <v>1804</v>
      </c>
    </row>
    <row r="611" spans="1:15" ht="13.5" thickBot="1" x14ac:dyDescent="0.35">
      <c r="A611" s="139" t="s">
        <v>2469</v>
      </c>
      <c r="B611" s="139" t="s">
        <v>2470</v>
      </c>
      <c r="C611" s="139" t="s">
        <v>2654</v>
      </c>
      <c r="D611" s="139" t="s">
        <v>2695</v>
      </c>
      <c r="E611" s="141">
        <v>42125704</v>
      </c>
      <c r="F611" s="146" t="s">
        <v>2672</v>
      </c>
      <c r="G611" s="140">
        <v>9</v>
      </c>
      <c r="H611" s="146" t="s">
        <v>1801</v>
      </c>
      <c r="I611" s="146" t="s">
        <v>2473</v>
      </c>
      <c r="J611" s="139" t="s">
        <v>2474</v>
      </c>
      <c r="K611" s="138">
        <v>6728.04</v>
      </c>
      <c r="L611" s="149">
        <v>3364.02</v>
      </c>
      <c r="M611" s="149">
        <v>1072.3599999999999</v>
      </c>
      <c r="N611" s="150">
        <v>2291.66</v>
      </c>
      <c r="O611" s="136" t="s">
        <v>1801</v>
      </c>
    </row>
    <row r="612" spans="1:15" x14ac:dyDescent="0.3">
      <c r="A612" s="151" t="s">
        <v>2705</v>
      </c>
      <c r="B612" s="151" t="s">
        <v>2470</v>
      </c>
      <c r="C612" s="151" t="s">
        <v>2706</v>
      </c>
      <c r="D612" s="151" t="s">
        <v>2399</v>
      </c>
      <c r="E612" s="152">
        <v>41894478</v>
      </c>
      <c r="F612" s="151" t="s">
        <v>2707</v>
      </c>
      <c r="G612" s="152">
        <v>1</v>
      </c>
      <c r="H612" s="151" t="s">
        <v>1800</v>
      </c>
      <c r="I612" s="151" t="s">
        <v>2478</v>
      </c>
      <c r="J612" s="151" t="s">
        <v>2474</v>
      </c>
      <c r="K612" s="153">
        <v>1435679.33</v>
      </c>
      <c r="L612" s="147">
        <v>1435679.33</v>
      </c>
      <c r="M612" s="147">
        <v>420607.11</v>
      </c>
      <c r="N612" s="154">
        <v>1015072.2200000001</v>
      </c>
      <c r="O612" s="136" t="s">
        <v>1800</v>
      </c>
    </row>
    <row r="613" spans="1:15" x14ac:dyDescent="0.3">
      <c r="A613" s="151" t="s">
        <v>2705</v>
      </c>
      <c r="B613" s="151" t="s">
        <v>2470</v>
      </c>
      <c r="C613" s="151" t="s">
        <v>2706</v>
      </c>
      <c r="D613" s="151" t="s">
        <v>2399</v>
      </c>
      <c r="E613" s="152">
        <v>42160246</v>
      </c>
      <c r="F613" s="151" t="s">
        <v>2708</v>
      </c>
      <c r="G613" s="152">
        <v>9</v>
      </c>
      <c r="H613" s="151" t="s">
        <v>1801</v>
      </c>
      <c r="I613" s="151" t="s">
        <v>2473</v>
      </c>
      <c r="J613" s="151" t="s">
        <v>2474</v>
      </c>
      <c r="K613" s="153">
        <v>1713.43</v>
      </c>
      <c r="L613" s="147">
        <v>1713.43</v>
      </c>
      <c r="M613" s="147">
        <v>501.98</v>
      </c>
      <c r="N613" s="148">
        <v>1211.45</v>
      </c>
      <c r="O613" s="136" t="s">
        <v>1801</v>
      </c>
    </row>
    <row r="614" spans="1:15" x14ac:dyDescent="0.3">
      <c r="A614" s="151" t="s">
        <v>2705</v>
      </c>
      <c r="B614" s="151" t="s">
        <v>2470</v>
      </c>
      <c r="C614" s="151" t="s">
        <v>2706</v>
      </c>
      <c r="D614" s="151" t="s">
        <v>2399</v>
      </c>
      <c r="E614" s="152">
        <v>42161129</v>
      </c>
      <c r="F614" s="151" t="s">
        <v>2709</v>
      </c>
      <c r="G614" s="152" t="s">
        <v>2496</v>
      </c>
      <c r="H614" s="151" t="s">
        <v>1808</v>
      </c>
      <c r="I614" s="151" t="s">
        <v>2485</v>
      </c>
      <c r="J614" s="151" t="s">
        <v>2474</v>
      </c>
      <c r="K614" s="153">
        <v>275411.03999999998</v>
      </c>
      <c r="L614" s="147">
        <v>275411.03999999998</v>
      </c>
      <c r="M614" s="147">
        <v>80686.429999999993</v>
      </c>
      <c r="N614" s="148">
        <v>194724.61</v>
      </c>
      <c r="O614" s="136" t="s">
        <v>1808</v>
      </c>
    </row>
    <row r="615" spans="1:15" x14ac:dyDescent="0.3">
      <c r="A615" s="151" t="s">
        <v>2705</v>
      </c>
      <c r="B615" s="151" t="s">
        <v>2470</v>
      </c>
      <c r="C615" s="151" t="s">
        <v>2706</v>
      </c>
      <c r="D615" s="151" t="s">
        <v>2399</v>
      </c>
      <c r="E615" s="152">
        <v>42161434</v>
      </c>
      <c r="F615" s="151" t="s">
        <v>2710</v>
      </c>
      <c r="G615" s="152">
        <v>9</v>
      </c>
      <c r="H615" s="151" t="s">
        <v>1801</v>
      </c>
      <c r="I615" s="151" t="s">
        <v>2473</v>
      </c>
      <c r="J615" s="151" t="s">
        <v>2474</v>
      </c>
      <c r="K615" s="153">
        <v>16417.32</v>
      </c>
      <c r="L615" s="147">
        <v>16417.32</v>
      </c>
      <c r="M615" s="147">
        <v>4809.74</v>
      </c>
      <c r="N615" s="148">
        <v>11607.58</v>
      </c>
      <c r="O615" s="136" t="s">
        <v>1801</v>
      </c>
    </row>
    <row r="616" spans="1:15" x14ac:dyDescent="0.3">
      <c r="A616" s="151" t="s">
        <v>2705</v>
      </c>
      <c r="B616" s="151" t="s">
        <v>2470</v>
      </c>
      <c r="C616" s="151" t="s">
        <v>2706</v>
      </c>
      <c r="D616" s="151" t="s">
        <v>2399</v>
      </c>
      <c r="E616" s="152">
        <v>42161529</v>
      </c>
      <c r="F616" s="151" t="s">
        <v>2710</v>
      </c>
      <c r="G616" s="152">
        <v>9</v>
      </c>
      <c r="H616" s="151" t="s">
        <v>1801</v>
      </c>
      <c r="I616" s="151" t="s">
        <v>2478</v>
      </c>
      <c r="J616" s="151" t="s">
        <v>2474</v>
      </c>
      <c r="K616" s="153">
        <v>16492.939999999999</v>
      </c>
      <c r="L616" s="147">
        <v>16492.939999999999</v>
      </c>
      <c r="M616" s="147">
        <v>4831.8900000000003</v>
      </c>
      <c r="N616" s="148">
        <v>11661.05</v>
      </c>
      <c r="O616" s="136" t="s">
        <v>1801</v>
      </c>
    </row>
    <row r="617" spans="1:15" x14ac:dyDescent="0.3">
      <c r="A617" s="151" t="s">
        <v>2705</v>
      </c>
      <c r="B617" s="151" t="s">
        <v>2470</v>
      </c>
      <c r="C617" s="151" t="s">
        <v>2706</v>
      </c>
      <c r="D617" s="151" t="s">
        <v>2399</v>
      </c>
      <c r="E617" s="152">
        <v>42161649</v>
      </c>
      <c r="F617" s="151" t="s">
        <v>2708</v>
      </c>
      <c r="G617" s="152" t="s">
        <v>2496</v>
      </c>
      <c r="H617" s="151" t="s">
        <v>1808</v>
      </c>
      <c r="I617" s="151" t="s">
        <v>2485</v>
      </c>
      <c r="J617" s="151" t="s">
        <v>2474</v>
      </c>
      <c r="K617" s="153">
        <v>5610.7</v>
      </c>
      <c r="L617" s="147">
        <v>5610.7</v>
      </c>
      <c r="M617" s="147">
        <v>1643.75</v>
      </c>
      <c r="N617" s="148">
        <v>3966.95</v>
      </c>
      <c r="O617" s="136" t="s">
        <v>1808</v>
      </c>
    </row>
    <row r="618" spans="1:15" x14ac:dyDescent="0.3">
      <c r="A618" s="151" t="s">
        <v>2705</v>
      </c>
      <c r="B618" s="151" t="s">
        <v>2470</v>
      </c>
      <c r="C618" s="151" t="s">
        <v>2706</v>
      </c>
      <c r="D618" s="151" t="s">
        <v>2399</v>
      </c>
      <c r="E618" s="152">
        <v>42162404</v>
      </c>
      <c r="F618" s="151" t="s">
        <v>2711</v>
      </c>
      <c r="G618" s="152">
        <v>10</v>
      </c>
      <c r="H618" s="151" t="s">
        <v>1804</v>
      </c>
      <c r="I618" s="151" t="s">
        <v>2485</v>
      </c>
      <c r="J618" s="151" t="s">
        <v>2474</v>
      </c>
      <c r="K618" s="153">
        <v>23115.58</v>
      </c>
      <c r="L618" s="147">
        <v>23115.58</v>
      </c>
      <c r="M618" s="147">
        <v>6772.11</v>
      </c>
      <c r="N618" s="148">
        <v>16343.470000000001</v>
      </c>
      <c r="O618" s="136" t="s">
        <v>1804</v>
      </c>
    </row>
    <row r="619" spans="1:15" x14ac:dyDescent="0.3">
      <c r="A619" s="151" t="s">
        <v>2705</v>
      </c>
      <c r="B619" s="151" t="s">
        <v>2470</v>
      </c>
      <c r="C619" s="151" t="s">
        <v>2706</v>
      </c>
      <c r="D619" s="151" t="s">
        <v>2399</v>
      </c>
      <c r="E619" s="152">
        <v>42162662</v>
      </c>
      <c r="F619" s="151" t="s">
        <v>2712</v>
      </c>
      <c r="G619" s="152">
        <v>2</v>
      </c>
      <c r="H619" s="151" t="s">
        <v>1810</v>
      </c>
      <c r="I619" s="151" t="s">
        <v>2485</v>
      </c>
      <c r="J619" s="151" t="s">
        <v>2474</v>
      </c>
      <c r="K619" s="153">
        <v>48966.2</v>
      </c>
      <c r="L619" s="147">
        <v>48966.2</v>
      </c>
      <c r="M619" s="147">
        <v>14345.5</v>
      </c>
      <c r="N619" s="148">
        <v>34620.699999999997</v>
      </c>
      <c r="O619" s="136" t="s">
        <v>1810</v>
      </c>
    </row>
    <row r="620" spans="1:15" x14ac:dyDescent="0.3">
      <c r="A620" s="151" t="s">
        <v>2705</v>
      </c>
      <c r="B620" s="151" t="s">
        <v>2470</v>
      </c>
      <c r="C620" s="151" t="s">
        <v>2706</v>
      </c>
      <c r="D620" s="151" t="s">
        <v>2399</v>
      </c>
      <c r="E620" s="152">
        <v>42164860</v>
      </c>
      <c r="F620" s="151" t="s">
        <v>2713</v>
      </c>
      <c r="G620" s="152" t="s">
        <v>2496</v>
      </c>
      <c r="H620" s="151" t="s">
        <v>1808</v>
      </c>
      <c r="I620" s="151" t="s">
        <v>2485</v>
      </c>
      <c r="J620" s="151" t="s">
        <v>2474</v>
      </c>
      <c r="K620" s="153">
        <v>6699.1</v>
      </c>
      <c r="L620" s="147">
        <v>6699.1</v>
      </c>
      <c r="M620" s="147">
        <v>1962.62</v>
      </c>
      <c r="N620" s="148">
        <v>4736.4800000000005</v>
      </c>
      <c r="O620" s="136" t="s">
        <v>1808</v>
      </c>
    </row>
    <row r="621" spans="1:15" x14ac:dyDescent="0.3">
      <c r="A621" s="151" t="s">
        <v>2705</v>
      </c>
      <c r="B621" s="151" t="s">
        <v>2470</v>
      </c>
      <c r="C621" s="151" t="s">
        <v>2706</v>
      </c>
      <c r="D621" s="151" t="s">
        <v>2399</v>
      </c>
      <c r="E621" s="152">
        <v>42165752</v>
      </c>
      <c r="F621" s="151" t="s">
        <v>2713</v>
      </c>
      <c r="G621" s="152" t="s">
        <v>2496</v>
      </c>
      <c r="H621" s="151" t="s">
        <v>1808</v>
      </c>
      <c r="I621" s="151" t="s">
        <v>2473</v>
      </c>
      <c r="J621" s="151" t="s">
        <v>2474</v>
      </c>
      <c r="K621" s="153">
        <v>3233.97</v>
      </c>
      <c r="L621" s="147">
        <v>3233.97</v>
      </c>
      <c r="M621" s="147">
        <v>947.45</v>
      </c>
      <c r="N621" s="148">
        <v>2286.5199999999995</v>
      </c>
      <c r="O621" s="136" t="s">
        <v>1808</v>
      </c>
    </row>
    <row r="622" spans="1:15" x14ac:dyDescent="0.3">
      <c r="A622" s="151" t="s">
        <v>2705</v>
      </c>
      <c r="B622" s="151" t="s">
        <v>2470</v>
      </c>
      <c r="C622" s="151" t="s">
        <v>2706</v>
      </c>
      <c r="D622" s="151" t="s">
        <v>2399</v>
      </c>
      <c r="E622" s="152">
        <v>42166055</v>
      </c>
      <c r="F622" s="151" t="s">
        <v>2710</v>
      </c>
      <c r="G622" s="152">
        <v>1</v>
      </c>
      <c r="H622" s="151" t="s">
        <v>1800</v>
      </c>
      <c r="I622" s="151" t="s">
        <v>2485</v>
      </c>
      <c r="J622" s="151" t="s">
        <v>2474</v>
      </c>
      <c r="K622" s="153">
        <v>-12565.73</v>
      </c>
      <c r="L622" s="147">
        <v>-12565.73</v>
      </c>
      <c r="M622" s="147">
        <v>-3681.35</v>
      </c>
      <c r="N622" s="148">
        <v>-8884.3799999999992</v>
      </c>
      <c r="O622" s="136" t="s">
        <v>1800</v>
      </c>
    </row>
    <row r="623" spans="1:15" x14ac:dyDescent="0.3">
      <c r="A623" s="151" t="s">
        <v>2705</v>
      </c>
      <c r="B623" s="151" t="s">
        <v>2470</v>
      </c>
      <c r="C623" s="151" t="s">
        <v>2706</v>
      </c>
      <c r="D623" s="151" t="s">
        <v>2399</v>
      </c>
      <c r="E623" s="152">
        <v>42167779</v>
      </c>
      <c r="F623" s="151" t="s">
        <v>2710</v>
      </c>
      <c r="G623" s="152">
        <v>10</v>
      </c>
      <c r="H623" s="151" t="s">
        <v>1804</v>
      </c>
      <c r="I623" s="151" t="s">
        <v>2485</v>
      </c>
      <c r="J623" s="151" t="s">
        <v>2474</v>
      </c>
      <c r="K623" s="153">
        <v>-67789.990000000005</v>
      </c>
      <c r="L623" s="147">
        <v>-67789.990000000005</v>
      </c>
      <c r="M623" s="147">
        <v>-19860.25</v>
      </c>
      <c r="N623" s="148">
        <v>-47929.740000000005</v>
      </c>
      <c r="O623" s="136" t="s">
        <v>1804</v>
      </c>
    </row>
    <row r="624" spans="1:15" x14ac:dyDescent="0.3">
      <c r="A624" s="151" t="s">
        <v>2705</v>
      </c>
      <c r="B624" s="151" t="s">
        <v>2470</v>
      </c>
      <c r="C624" s="151" t="s">
        <v>2706</v>
      </c>
      <c r="D624" s="151" t="s">
        <v>2399</v>
      </c>
      <c r="E624" s="152">
        <v>42167848</v>
      </c>
      <c r="F624" s="151" t="s">
        <v>2713</v>
      </c>
      <c r="G624" s="152">
        <v>1</v>
      </c>
      <c r="H624" s="151" t="s">
        <v>1800</v>
      </c>
      <c r="I624" s="151" t="s">
        <v>2485</v>
      </c>
      <c r="J624" s="151" t="s">
        <v>2474</v>
      </c>
      <c r="K624" s="153">
        <v>1513.77</v>
      </c>
      <c r="L624" s="147">
        <v>1513.77</v>
      </c>
      <c r="M624" s="147">
        <v>443.49</v>
      </c>
      <c r="N624" s="148">
        <v>1070.28</v>
      </c>
      <c r="O624" s="136" t="s">
        <v>1800</v>
      </c>
    </row>
    <row r="625" spans="1:15" x14ac:dyDescent="0.3">
      <c r="A625" s="151" t="s">
        <v>2705</v>
      </c>
      <c r="B625" s="151" t="s">
        <v>2470</v>
      </c>
      <c r="C625" s="151" t="s">
        <v>2706</v>
      </c>
      <c r="D625" s="151" t="s">
        <v>2399</v>
      </c>
      <c r="E625" s="152">
        <v>42168965</v>
      </c>
      <c r="F625" s="151" t="s">
        <v>2710</v>
      </c>
      <c r="G625" s="152" t="s">
        <v>2496</v>
      </c>
      <c r="H625" s="151" t="s">
        <v>1808</v>
      </c>
      <c r="I625" s="151" t="s">
        <v>2473</v>
      </c>
      <c r="J625" s="151" t="s">
        <v>2474</v>
      </c>
      <c r="K625" s="153">
        <v>25006.63</v>
      </c>
      <c r="L625" s="147">
        <v>25006.63</v>
      </c>
      <c r="M625" s="147">
        <v>7326.13</v>
      </c>
      <c r="N625" s="148">
        <v>17680.5</v>
      </c>
      <c r="O625" s="136" t="s">
        <v>1808</v>
      </c>
    </row>
    <row r="626" spans="1:15" x14ac:dyDescent="0.3">
      <c r="A626" s="151" t="s">
        <v>2705</v>
      </c>
      <c r="B626" s="151" t="s">
        <v>2470</v>
      </c>
      <c r="C626" s="151" t="s">
        <v>2706</v>
      </c>
      <c r="D626" s="151" t="s">
        <v>2399</v>
      </c>
      <c r="E626" s="152">
        <v>42169153</v>
      </c>
      <c r="F626" s="151" t="s">
        <v>2710</v>
      </c>
      <c r="G626" s="152">
        <v>9</v>
      </c>
      <c r="H626" s="151" t="s">
        <v>1801</v>
      </c>
      <c r="I626" s="151" t="s">
        <v>2485</v>
      </c>
      <c r="J626" s="151" t="s">
        <v>2474</v>
      </c>
      <c r="K626" s="153">
        <v>17151.88</v>
      </c>
      <c r="L626" s="147">
        <v>17151.88</v>
      </c>
      <c r="M626" s="147">
        <v>5024.9399999999996</v>
      </c>
      <c r="N626" s="148">
        <v>12126.940000000002</v>
      </c>
      <c r="O626" s="136" t="s">
        <v>1801</v>
      </c>
    </row>
    <row r="627" spans="1:15" x14ac:dyDescent="0.3">
      <c r="A627" s="151" t="s">
        <v>2705</v>
      </c>
      <c r="B627" s="151" t="s">
        <v>2470</v>
      </c>
      <c r="C627" s="151" t="s">
        <v>2706</v>
      </c>
      <c r="D627" s="151" t="s">
        <v>2399</v>
      </c>
      <c r="E627" s="152">
        <v>42169179</v>
      </c>
      <c r="F627" s="151" t="s">
        <v>2714</v>
      </c>
      <c r="G627" s="152">
        <v>10</v>
      </c>
      <c r="H627" s="151" t="s">
        <v>1804</v>
      </c>
      <c r="I627" s="151" t="s">
        <v>2485</v>
      </c>
      <c r="J627" s="151" t="s">
        <v>2474</v>
      </c>
      <c r="K627" s="153">
        <v>1591.32</v>
      </c>
      <c r="L627" s="147">
        <v>1591.32</v>
      </c>
      <c r="M627" s="147">
        <v>466.2</v>
      </c>
      <c r="N627" s="148">
        <v>1125.1199999999999</v>
      </c>
      <c r="O627" s="136" t="s">
        <v>1804</v>
      </c>
    </row>
    <row r="628" spans="1:15" x14ac:dyDescent="0.3">
      <c r="A628" s="151" t="s">
        <v>2705</v>
      </c>
      <c r="B628" s="151" t="s">
        <v>2470</v>
      </c>
      <c r="C628" s="151" t="s">
        <v>2706</v>
      </c>
      <c r="D628" s="151" t="s">
        <v>2399</v>
      </c>
      <c r="E628" s="152">
        <v>42171789</v>
      </c>
      <c r="F628" s="151" t="s">
        <v>2714</v>
      </c>
      <c r="G628" s="152">
        <v>9</v>
      </c>
      <c r="H628" s="151" t="s">
        <v>1801</v>
      </c>
      <c r="I628" s="151" t="s">
        <v>2478</v>
      </c>
      <c r="J628" s="151" t="s">
        <v>2474</v>
      </c>
      <c r="K628" s="153">
        <v>343.5</v>
      </c>
      <c r="L628" s="147">
        <v>343.5</v>
      </c>
      <c r="M628" s="147">
        <v>100.63</v>
      </c>
      <c r="N628" s="148">
        <v>242.87</v>
      </c>
      <c r="O628" s="136" t="s">
        <v>1801</v>
      </c>
    </row>
    <row r="629" spans="1:15" x14ac:dyDescent="0.3">
      <c r="A629" s="151" t="s">
        <v>2705</v>
      </c>
      <c r="B629" s="151" t="s">
        <v>2470</v>
      </c>
      <c r="C629" s="151" t="s">
        <v>2706</v>
      </c>
      <c r="D629" s="151" t="s">
        <v>2399</v>
      </c>
      <c r="E629" s="152">
        <v>42171825</v>
      </c>
      <c r="F629" s="151" t="s">
        <v>2713</v>
      </c>
      <c r="G629" s="152" t="s">
        <v>2496</v>
      </c>
      <c r="H629" s="151" t="s">
        <v>1808</v>
      </c>
      <c r="I629" s="151" t="s">
        <v>2473</v>
      </c>
      <c r="J629" s="151" t="s">
        <v>2474</v>
      </c>
      <c r="K629" s="153">
        <v>38098.120000000003</v>
      </c>
      <c r="L629" s="147">
        <v>38098.120000000003</v>
      </c>
      <c r="M629" s="147">
        <v>11161.5</v>
      </c>
      <c r="N629" s="148">
        <v>26936.620000000003</v>
      </c>
      <c r="O629" s="136" t="s">
        <v>1808</v>
      </c>
    </row>
    <row r="630" spans="1:15" x14ac:dyDescent="0.3">
      <c r="A630" s="151" t="s">
        <v>2705</v>
      </c>
      <c r="B630" s="151" t="s">
        <v>2470</v>
      </c>
      <c r="C630" s="151" t="s">
        <v>2706</v>
      </c>
      <c r="D630" s="151" t="s">
        <v>2399</v>
      </c>
      <c r="E630" s="152">
        <v>42171835</v>
      </c>
      <c r="F630" s="151" t="s">
        <v>2713</v>
      </c>
      <c r="G630" s="152" t="s">
        <v>2496</v>
      </c>
      <c r="H630" s="151" t="s">
        <v>1808</v>
      </c>
      <c r="I630" s="151" t="s">
        <v>2478</v>
      </c>
      <c r="J630" s="151" t="s">
        <v>2474</v>
      </c>
      <c r="K630" s="153">
        <v>2967.99</v>
      </c>
      <c r="L630" s="147">
        <v>2967.99</v>
      </c>
      <c r="M630" s="147">
        <v>869.52</v>
      </c>
      <c r="N630" s="148">
        <v>2098.4699999999998</v>
      </c>
      <c r="O630" s="136" t="s">
        <v>1808</v>
      </c>
    </row>
    <row r="631" spans="1:15" x14ac:dyDescent="0.3">
      <c r="A631" s="151" t="s">
        <v>2705</v>
      </c>
      <c r="B631" s="151" t="s">
        <v>2470</v>
      </c>
      <c r="C631" s="151" t="s">
        <v>2706</v>
      </c>
      <c r="D631" s="151" t="s">
        <v>2399</v>
      </c>
      <c r="E631" s="152">
        <v>42171846</v>
      </c>
      <c r="F631" s="151" t="s">
        <v>2713</v>
      </c>
      <c r="G631" s="152" t="s">
        <v>2496</v>
      </c>
      <c r="H631" s="151" t="s">
        <v>1808</v>
      </c>
      <c r="I631" s="151" t="s">
        <v>2485</v>
      </c>
      <c r="J631" s="151" t="s">
        <v>2474</v>
      </c>
      <c r="K631" s="153">
        <v>21596.17</v>
      </c>
      <c r="L631" s="147">
        <v>21596.17</v>
      </c>
      <c r="M631" s="147">
        <v>6326.97</v>
      </c>
      <c r="N631" s="148">
        <v>15269.199999999997</v>
      </c>
      <c r="O631" s="136" t="s">
        <v>1808</v>
      </c>
    </row>
    <row r="632" spans="1:15" x14ac:dyDescent="0.3">
      <c r="A632" s="151" t="s">
        <v>2705</v>
      </c>
      <c r="B632" s="151" t="s">
        <v>2470</v>
      </c>
      <c r="C632" s="151" t="s">
        <v>2706</v>
      </c>
      <c r="D632" s="151" t="s">
        <v>2399</v>
      </c>
      <c r="E632" s="152">
        <v>42172310</v>
      </c>
      <c r="F632" s="151" t="s">
        <v>2713</v>
      </c>
      <c r="G632" s="152" t="s">
        <v>2496</v>
      </c>
      <c r="H632" s="151" t="s">
        <v>1808</v>
      </c>
      <c r="I632" s="151" t="s">
        <v>2473</v>
      </c>
      <c r="J632" s="151" t="s">
        <v>2474</v>
      </c>
      <c r="K632" s="153">
        <v>2991.68</v>
      </c>
      <c r="L632" s="147">
        <v>2991.68</v>
      </c>
      <c r="M632" s="147">
        <v>876.46</v>
      </c>
      <c r="N632" s="148">
        <v>2115.2199999999998</v>
      </c>
      <c r="O632" s="136" t="s">
        <v>1808</v>
      </c>
    </row>
    <row r="633" spans="1:15" x14ac:dyDescent="0.3">
      <c r="A633" s="151" t="s">
        <v>2705</v>
      </c>
      <c r="B633" s="151" t="s">
        <v>2470</v>
      </c>
      <c r="C633" s="151" t="s">
        <v>2706</v>
      </c>
      <c r="D633" s="151" t="s">
        <v>2399</v>
      </c>
      <c r="E633" s="152">
        <v>42172808</v>
      </c>
      <c r="F633" s="151" t="s">
        <v>2713</v>
      </c>
      <c r="G633" s="152">
        <v>1</v>
      </c>
      <c r="H633" s="151" t="s">
        <v>1800</v>
      </c>
      <c r="I633" s="151" t="s">
        <v>2485</v>
      </c>
      <c r="J633" s="151" t="s">
        <v>2474</v>
      </c>
      <c r="K633" s="153">
        <v>5355.85</v>
      </c>
      <c r="L633" s="147">
        <v>5355.85</v>
      </c>
      <c r="M633" s="147">
        <v>1569.09</v>
      </c>
      <c r="N633" s="148">
        <v>3786.76</v>
      </c>
      <c r="O633" s="136" t="s">
        <v>1800</v>
      </c>
    </row>
    <row r="634" spans="1:15" x14ac:dyDescent="0.3">
      <c r="A634" s="151" t="s">
        <v>2705</v>
      </c>
      <c r="B634" s="151" t="s">
        <v>2470</v>
      </c>
      <c r="C634" s="151" t="s">
        <v>2706</v>
      </c>
      <c r="D634" s="151" t="s">
        <v>2399</v>
      </c>
      <c r="E634" s="152">
        <v>42175362</v>
      </c>
      <c r="F634" s="151" t="s">
        <v>2713</v>
      </c>
      <c r="G634" s="152">
        <v>1</v>
      </c>
      <c r="H634" s="151" t="s">
        <v>1800</v>
      </c>
      <c r="I634" s="151" t="s">
        <v>2485</v>
      </c>
      <c r="J634" s="151" t="s">
        <v>2474</v>
      </c>
      <c r="K634" s="153">
        <v>4832.95</v>
      </c>
      <c r="L634" s="147">
        <v>4832.95</v>
      </c>
      <c r="M634" s="147">
        <v>1415.9</v>
      </c>
      <c r="N634" s="148">
        <v>3417.0499999999997</v>
      </c>
      <c r="O634" s="136" t="s">
        <v>1800</v>
      </c>
    </row>
    <row r="635" spans="1:15" x14ac:dyDescent="0.3">
      <c r="A635" s="151" t="s">
        <v>2705</v>
      </c>
      <c r="B635" s="151" t="s">
        <v>2470</v>
      </c>
      <c r="C635" s="151" t="s">
        <v>2706</v>
      </c>
      <c r="D635" s="151" t="s">
        <v>2399</v>
      </c>
      <c r="E635" s="152">
        <v>42178148</v>
      </c>
      <c r="F635" s="151" t="s">
        <v>2714</v>
      </c>
      <c r="G635" s="152" t="s">
        <v>2496</v>
      </c>
      <c r="H635" s="151" t="s">
        <v>1808</v>
      </c>
      <c r="I635" s="151" t="s">
        <v>2485</v>
      </c>
      <c r="J635" s="151" t="s">
        <v>2474</v>
      </c>
      <c r="K635" s="153">
        <v>1520.76</v>
      </c>
      <c r="L635" s="147">
        <v>1520.76</v>
      </c>
      <c r="M635" s="147">
        <v>445.53</v>
      </c>
      <c r="N635" s="148">
        <v>1075.23</v>
      </c>
      <c r="O635" s="136" t="s">
        <v>1808</v>
      </c>
    </row>
    <row r="636" spans="1:15" x14ac:dyDescent="0.3">
      <c r="A636" s="151" t="s">
        <v>2705</v>
      </c>
      <c r="B636" s="151" t="s">
        <v>2470</v>
      </c>
      <c r="C636" s="151" t="s">
        <v>2706</v>
      </c>
      <c r="D636" s="151" t="s">
        <v>2399</v>
      </c>
      <c r="E636" s="152">
        <v>42179129</v>
      </c>
      <c r="F636" s="151" t="s">
        <v>2713</v>
      </c>
      <c r="G636" s="152" t="s">
        <v>2496</v>
      </c>
      <c r="H636" s="151" t="s">
        <v>1808</v>
      </c>
      <c r="I636" s="151" t="s">
        <v>2485</v>
      </c>
      <c r="J636" s="151" t="s">
        <v>2474</v>
      </c>
      <c r="K636" s="153">
        <v>1734.84</v>
      </c>
      <c r="L636" s="147">
        <v>1734.84</v>
      </c>
      <c r="M636" s="147">
        <v>508.25</v>
      </c>
      <c r="N636" s="148">
        <v>1226.5899999999999</v>
      </c>
      <c r="O636" s="136" t="s">
        <v>1808</v>
      </c>
    </row>
    <row r="637" spans="1:15" x14ac:dyDescent="0.3">
      <c r="A637" s="151" t="s">
        <v>2705</v>
      </c>
      <c r="B637" s="151" t="s">
        <v>2470</v>
      </c>
      <c r="C637" s="151" t="s">
        <v>2706</v>
      </c>
      <c r="D637" s="151" t="s">
        <v>2399</v>
      </c>
      <c r="E637" s="152">
        <v>42179942</v>
      </c>
      <c r="F637" s="151" t="s">
        <v>2713</v>
      </c>
      <c r="G637" s="152">
        <v>1</v>
      </c>
      <c r="H637" s="151" t="s">
        <v>1800</v>
      </c>
      <c r="I637" s="151" t="s">
        <v>2473</v>
      </c>
      <c r="J637" s="151" t="s">
        <v>2474</v>
      </c>
      <c r="K637" s="153">
        <v>10502.02</v>
      </c>
      <c r="L637" s="147">
        <v>10502.02</v>
      </c>
      <c r="M637" s="147">
        <v>3076.75</v>
      </c>
      <c r="N637" s="148">
        <v>7425.27</v>
      </c>
      <c r="O637" s="136" t="s">
        <v>1800</v>
      </c>
    </row>
    <row r="638" spans="1:15" x14ac:dyDescent="0.3">
      <c r="A638" s="151" t="s">
        <v>2705</v>
      </c>
      <c r="B638" s="151" t="s">
        <v>2470</v>
      </c>
      <c r="C638" s="151" t="s">
        <v>2706</v>
      </c>
      <c r="D638" s="151" t="s">
        <v>2399</v>
      </c>
      <c r="E638" s="152">
        <v>42182860</v>
      </c>
      <c r="F638" s="151" t="s">
        <v>2710</v>
      </c>
      <c r="G638" s="152" t="s">
        <v>2496</v>
      </c>
      <c r="H638" s="151" t="s">
        <v>1808</v>
      </c>
      <c r="I638" s="151" t="s">
        <v>2473</v>
      </c>
      <c r="J638" s="151" t="s">
        <v>2474</v>
      </c>
      <c r="K638" s="153">
        <v>43558.13</v>
      </c>
      <c r="L638" s="147">
        <v>43558.13</v>
      </c>
      <c r="M638" s="147">
        <v>12761.11</v>
      </c>
      <c r="N638" s="148">
        <v>30797.019999999997</v>
      </c>
      <c r="O638" s="136" t="s">
        <v>1808</v>
      </c>
    </row>
    <row r="639" spans="1:15" x14ac:dyDescent="0.3">
      <c r="A639" s="151" t="s">
        <v>2705</v>
      </c>
      <c r="B639" s="151" t="s">
        <v>2470</v>
      </c>
      <c r="C639" s="151" t="s">
        <v>2706</v>
      </c>
      <c r="D639" s="151" t="s">
        <v>2399</v>
      </c>
      <c r="E639" s="152">
        <v>42188076</v>
      </c>
      <c r="F639" s="151" t="s">
        <v>2710</v>
      </c>
      <c r="G639" s="152">
        <v>9</v>
      </c>
      <c r="H639" s="151" t="s">
        <v>1801</v>
      </c>
      <c r="I639" s="151" t="s">
        <v>2473</v>
      </c>
      <c r="J639" s="151" t="s">
        <v>2474</v>
      </c>
      <c r="K639" s="153">
        <v>5401.81</v>
      </c>
      <c r="L639" s="147">
        <v>5401.81</v>
      </c>
      <c r="M639" s="147">
        <v>1582.55</v>
      </c>
      <c r="N639" s="148">
        <v>3819.26</v>
      </c>
      <c r="O639" s="136" t="s">
        <v>1801</v>
      </c>
    </row>
    <row r="640" spans="1:15" x14ac:dyDescent="0.3">
      <c r="A640" s="151" t="s">
        <v>2705</v>
      </c>
      <c r="B640" s="151" t="s">
        <v>2470</v>
      </c>
      <c r="C640" s="151" t="s">
        <v>2706</v>
      </c>
      <c r="D640" s="151" t="s">
        <v>2399</v>
      </c>
      <c r="E640" s="152">
        <v>42188969</v>
      </c>
      <c r="F640" s="151" t="s">
        <v>2712</v>
      </c>
      <c r="G640" s="152">
        <v>2</v>
      </c>
      <c r="H640" s="151" t="s">
        <v>1810</v>
      </c>
      <c r="I640" s="151" t="s">
        <v>2485</v>
      </c>
      <c r="J640" s="151" t="s">
        <v>2474</v>
      </c>
      <c r="K640" s="153">
        <v>1313.11</v>
      </c>
      <c r="L640" s="147">
        <v>1313.11</v>
      </c>
      <c r="M640" s="147">
        <v>384.7</v>
      </c>
      <c r="N640" s="148">
        <v>928.40999999999985</v>
      </c>
      <c r="O640" s="136" t="s">
        <v>1810</v>
      </c>
    </row>
    <row r="641" spans="1:15" x14ac:dyDescent="0.3">
      <c r="A641" s="151" t="s">
        <v>2705</v>
      </c>
      <c r="B641" s="151" t="s">
        <v>2470</v>
      </c>
      <c r="C641" s="151" t="s">
        <v>2706</v>
      </c>
      <c r="D641" s="151" t="s">
        <v>2399</v>
      </c>
      <c r="E641" s="152">
        <v>42190153</v>
      </c>
      <c r="F641" s="151" t="s">
        <v>2713</v>
      </c>
      <c r="G641" s="152" t="s">
        <v>2496</v>
      </c>
      <c r="H641" s="151" t="s">
        <v>1808</v>
      </c>
      <c r="I641" s="151" t="s">
        <v>2485</v>
      </c>
      <c r="J641" s="151" t="s">
        <v>2474</v>
      </c>
      <c r="K641" s="153">
        <v>6542.33</v>
      </c>
      <c r="L641" s="147">
        <v>6542.33</v>
      </c>
      <c r="M641" s="147">
        <v>1916.69</v>
      </c>
      <c r="N641" s="148">
        <v>4625.6399999999994</v>
      </c>
      <c r="O641" s="136" t="s">
        <v>1808</v>
      </c>
    </row>
    <row r="642" spans="1:15" x14ac:dyDescent="0.3">
      <c r="A642" s="151" t="s">
        <v>2705</v>
      </c>
      <c r="B642" s="151" t="s">
        <v>2470</v>
      </c>
      <c r="C642" s="151" t="s">
        <v>2706</v>
      </c>
      <c r="D642" s="151" t="s">
        <v>2399</v>
      </c>
      <c r="E642" s="152">
        <v>42190417</v>
      </c>
      <c r="F642" s="151" t="s">
        <v>2715</v>
      </c>
      <c r="G642" s="152">
        <v>9</v>
      </c>
      <c r="H642" s="151" t="s">
        <v>1801</v>
      </c>
      <c r="I642" s="151" t="s">
        <v>2473</v>
      </c>
      <c r="J642" s="151" t="s">
        <v>2474</v>
      </c>
      <c r="K642" s="153">
        <v>10357.83</v>
      </c>
      <c r="L642" s="147">
        <v>10357.83</v>
      </c>
      <c r="M642" s="147">
        <v>3034.51</v>
      </c>
      <c r="N642" s="148">
        <v>7323.32</v>
      </c>
      <c r="O642" s="136" t="s">
        <v>1801</v>
      </c>
    </row>
    <row r="643" spans="1:15" x14ac:dyDescent="0.3">
      <c r="A643" s="151" t="s">
        <v>2705</v>
      </c>
      <c r="B643" s="151" t="s">
        <v>2470</v>
      </c>
      <c r="C643" s="151" t="s">
        <v>2706</v>
      </c>
      <c r="D643" s="151" t="s">
        <v>2399</v>
      </c>
      <c r="E643" s="152">
        <v>42190546</v>
      </c>
      <c r="F643" s="151" t="s">
        <v>2713</v>
      </c>
      <c r="G643" s="152" t="s">
        <v>2496</v>
      </c>
      <c r="H643" s="151" t="s">
        <v>1808</v>
      </c>
      <c r="I643" s="151" t="s">
        <v>2485</v>
      </c>
      <c r="J643" s="151" t="s">
        <v>2474</v>
      </c>
      <c r="K643" s="153">
        <v>11948.96</v>
      </c>
      <c r="L643" s="147">
        <v>11948.96</v>
      </c>
      <c r="M643" s="147">
        <v>3500.65</v>
      </c>
      <c r="N643" s="148">
        <v>8448.31</v>
      </c>
      <c r="O643" s="136" t="s">
        <v>1808</v>
      </c>
    </row>
    <row r="644" spans="1:15" x14ac:dyDescent="0.3">
      <c r="A644" s="151" t="s">
        <v>2705</v>
      </c>
      <c r="B644" s="151" t="s">
        <v>2470</v>
      </c>
      <c r="C644" s="151" t="s">
        <v>2706</v>
      </c>
      <c r="D644" s="151" t="s">
        <v>2399</v>
      </c>
      <c r="E644" s="152">
        <v>42193666</v>
      </c>
      <c r="F644" s="151" t="s">
        <v>2712</v>
      </c>
      <c r="G644" s="152">
        <v>2</v>
      </c>
      <c r="H644" s="151" t="s">
        <v>1810</v>
      </c>
      <c r="I644" s="151" t="s">
        <v>2485</v>
      </c>
      <c r="J644" s="151" t="s">
        <v>2474</v>
      </c>
      <c r="K644" s="153">
        <v>23685.34</v>
      </c>
      <c r="L644" s="147">
        <v>23685.34</v>
      </c>
      <c r="M644" s="147">
        <v>6939.03</v>
      </c>
      <c r="N644" s="148">
        <v>16746.310000000001</v>
      </c>
      <c r="O644" s="136" t="s">
        <v>1810</v>
      </c>
    </row>
    <row r="645" spans="1:15" x14ac:dyDescent="0.3">
      <c r="A645" s="151" t="s">
        <v>2705</v>
      </c>
      <c r="B645" s="151" t="s">
        <v>2470</v>
      </c>
      <c r="C645" s="151" t="s">
        <v>2706</v>
      </c>
      <c r="D645" s="151" t="s">
        <v>2399</v>
      </c>
      <c r="E645" s="152">
        <v>42193673</v>
      </c>
      <c r="F645" s="151" t="s">
        <v>2712</v>
      </c>
      <c r="G645" s="152">
        <v>2</v>
      </c>
      <c r="H645" s="151" t="s">
        <v>1810</v>
      </c>
      <c r="I645" s="151" t="s">
        <v>2485</v>
      </c>
      <c r="J645" s="151" t="s">
        <v>2474</v>
      </c>
      <c r="K645" s="153">
        <v>42295.17</v>
      </c>
      <c r="L645" s="147">
        <v>42295.17</v>
      </c>
      <c r="M645" s="147">
        <v>12391.1</v>
      </c>
      <c r="N645" s="148">
        <v>29904.07</v>
      </c>
      <c r="O645" s="136" t="s">
        <v>1810</v>
      </c>
    </row>
    <row r="646" spans="1:15" x14ac:dyDescent="0.3">
      <c r="A646" s="151" t="s">
        <v>2705</v>
      </c>
      <c r="B646" s="151" t="s">
        <v>2470</v>
      </c>
      <c r="C646" s="151" t="s">
        <v>2706</v>
      </c>
      <c r="D646" s="151" t="s">
        <v>2399</v>
      </c>
      <c r="E646" s="152">
        <v>42193706</v>
      </c>
      <c r="F646" s="151" t="s">
        <v>2711</v>
      </c>
      <c r="G646" s="152">
        <v>10</v>
      </c>
      <c r="H646" s="151" t="s">
        <v>1804</v>
      </c>
      <c r="I646" s="151" t="s">
        <v>2485</v>
      </c>
      <c r="J646" s="151" t="s">
        <v>2474</v>
      </c>
      <c r="K646" s="153">
        <v>3000.54</v>
      </c>
      <c r="L646" s="147">
        <v>3000.54</v>
      </c>
      <c r="M646" s="147">
        <v>879.06</v>
      </c>
      <c r="N646" s="148">
        <v>2121.48</v>
      </c>
      <c r="O646" s="136" t="s">
        <v>1804</v>
      </c>
    </row>
    <row r="647" spans="1:15" x14ac:dyDescent="0.3">
      <c r="A647" s="151" t="s">
        <v>2705</v>
      </c>
      <c r="B647" s="151" t="s">
        <v>2470</v>
      </c>
      <c r="C647" s="151" t="s">
        <v>2706</v>
      </c>
      <c r="D647" s="151" t="s">
        <v>2399</v>
      </c>
      <c r="E647" s="152">
        <v>42196193</v>
      </c>
      <c r="F647" s="151" t="s">
        <v>2714</v>
      </c>
      <c r="G647" s="152">
        <v>10</v>
      </c>
      <c r="H647" s="151" t="s">
        <v>1804</v>
      </c>
      <c r="I647" s="151" t="s">
        <v>2485</v>
      </c>
      <c r="J647" s="151" t="s">
        <v>2474</v>
      </c>
      <c r="K647" s="153">
        <v>1493</v>
      </c>
      <c r="L647" s="147">
        <v>1493</v>
      </c>
      <c r="M647" s="147">
        <v>437.4</v>
      </c>
      <c r="N647" s="148">
        <v>1055.5999999999999</v>
      </c>
      <c r="O647" s="136" t="s">
        <v>1804</v>
      </c>
    </row>
    <row r="648" spans="1:15" x14ac:dyDescent="0.3">
      <c r="A648" s="151" t="s">
        <v>2705</v>
      </c>
      <c r="B648" s="151" t="s">
        <v>2470</v>
      </c>
      <c r="C648" s="151" t="s">
        <v>2706</v>
      </c>
      <c r="D648" s="151" t="s">
        <v>2399</v>
      </c>
      <c r="E648" s="152">
        <v>42196606</v>
      </c>
      <c r="F648" s="151" t="s">
        <v>2716</v>
      </c>
      <c r="G648" s="152">
        <v>10</v>
      </c>
      <c r="H648" s="151" t="s">
        <v>1804</v>
      </c>
      <c r="I648" s="151" t="s">
        <v>2485</v>
      </c>
      <c r="J648" s="151" t="s">
        <v>2474</v>
      </c>
      <c r="K648" s="153">
        <v>3416.37</v>
      </c>
      <c r="L648" s="147">
        <v>3416.37</v>
      </c>
      <c r="M648" s="147">
        <v>1000.88</v>
      </c>
      <c r="N648" s="148">
        <v>2415.4899999999998</v>
      </c>
      <c r="O648" s="136" t="s">
        <v>1804</v>
      </c>
    </row>
    <row r="649" spans="1:15" x14ac:dyDescent="0.3">
      <c r="A649" s="151" t="s">
        <v>2705</v>
      </c>
      <c r="B649" s="151" t="s">
        <v>2470</v>
      </c>
      <c r="C649" s="151" t="s">
        <v>2706</v>
      </c>
      <c r="D649" s="151" t="s">
        <v>2399</v>
      </c>
      <c r="E649" s="152">
        <v>42202583</v>
      </c>
      <c r="F649" s="151" t="s">
        <v>2711</v>
      </c>
      <c r="G649" s="152">
        <v>10</v>
      </c>
      <c r="H649" s="151" t="s">
        <v>1804</v>
      </c>
      <c r="I649" s="151" t="s">
        <v>2485</v>
      </c>
      <c r="J649" s="151" t="s">
        <v>2474</v>
      </c>
      <c r="K649" s="153">
        <v>12114.85</v>
      </c>
      <c r="L649" s="147">
        <v>12114.85</v>
      </c>
      <c r="M649" s="147">
        <v>3549.25</v>
      </c>
      <c r="N649" s="148">
        <v>8565.6</v>
      </c>
      <c r="O649" s="136" t="s">
        <v>1804</v>
      </c>
    </row>
    <row r="650" spans="1:15" x14ac:dyDescent="0.3">
      <c r="A650" s="151" t="s">
        <v>2705</v>
      </c>
      <c r="B650" s="151" t="s">
        <v>2470</v>
      </c>
      <c r="C650" s="151" t="s">
        <v>2706</v>
      </c>
      <c r="D650" s="151" t="s">
        <v>2399</v>
      </c>
      <c r="E650" s="152">
        <v>42206963</v>
      </c>
      <c r="F650" s="151" t="s">
        <v>2713</v>
      </c>
      <c r="G650" s="152" t="s">
        <v>2496</v>
      </c>
      <c r="H650" s="151" t="s">
        <v>1808</v>
      </c>
      <c r="I650" s="151" t="s">
        <v>2485</v>
      </c>
      <c r="J650" s="151" t="s">
        <v>2474</v>
      </c>
      <c r="K650" s="153">
        <v>1485.94</v>
      </c>
      <c r="L650" s="147">
        <v>1485.94</v>
      </c>
      <c r="M650" s="147">
        <v>435.33</v>
      </c>
      <c r="N650" s="148">
        <v>1050.6100000000001</v>
      </c>
      <c r="O650" s="136" t="s">
        <v>1808</v>
      </c>
    </row>
    <row r="651" spans="1:15" x14ac:dyDescent="0.3">
      <c r="A651" s="151" t="s">
        <v>2705</v>
      </c>
      <c r="B651" s="151" t="s">
        <v>2470</v>
      </c>
      <c r="C651" s="151" t="s">
        <v>2706</v>
      </c>
      <c r="D651" s="151" t="s">
        <v>2399</v>
      </c>
      <c r="E651" s="152">
        <v>42216435</v>
      </c>
      <c r="F651" s="151" t="s">
        <v>2708</v>
      </c>
      <c r="G651" s="152" t="s">
        <v>2496</v>
      </c>
      <c r="H651" s="151" t="s">
        <v>1808</v>
      </c>
      <c r="I651" s="151" t="s">
        <v>2485</v>
      </c>
      <c r="J651" s="151" t="s">
        <v>2474</v>
      </c>
      <c r="K651" s="153">
        <v>3824.37</v>
      </c>
      <c r="L651" s="147">
        <v>3824.37</v>
      </c>
      <c r="M651" s="147">
        <v>1120.42</v>
      </c>
      <c r="N651" s="148">
        <v>2703.95</v>
      </c>
      <c r="O651" s="136" t="s">
        <v>1808</v>
      </c>
    </row>
    <row r="652" spans="1:15" x14ac:dyDescent="0.3">
      <c r="A652" s="151" t="s">
        <v>2705</v>
      </c>
      <c r="B652" s="151" t="s">
        <v>2470</v>
      </c>
      <c r="C652" s="151" t="s">
        <v>2706</v>
      </c>
      <c r="D652" s="151" t="s">
        <v>2399</v>
      </c>
      <c r="E652" s="152">
        <v>42216491</v>
      </c>
      <c r="F652" s="151" t="s">
        <v>2713</v>
      </c>
      <c r="G652" s="152" t="s">
        <v>2496</v>
      </c>
      <c r="H652" s="151" t="s">
        <v>1808</v>
      </c>
      <c r="I652" s="151" t="s">
        <v>2485</v>
      </c>
      <c r="J652" s="151" t="s">
        <v>2474</v>
      </c>
      <c r="K652" s="153">
        <v>12345.42</v>
      </c>
      <c r="L652" s="147">
        <v>12345.42</v>
      </c>
      <c r="M652" s="147">
        <v>3616.8</v>
      </c>
      <c r="N652" s="148">
        <v>8728.619999999999</v>
      </c>
      <c r="O652" s="136" t="s">
        <v>1808</v>
      </c>
    </row>
    <row r="653" spans="1:15" x14ac:dyDescent="0.3">
      <c r="A653" s="151" t="s">
        <v>2705</v>
      </c>
      <c r="B653" s="151" t="s">
        <v>2470</v>
      </c>
      <c r="C653" s="151" t="s">
        <v>2706</v>
      </c>
      <c r="D653" s="151" t="s">
        <v>2399</v>
      </c>
      <c r="E653" s="152">
        <v>42218110</v>
      </c>
      <c r="F653" s="151" t="s">
        <v>2714</v>
      </c>
      <c r="G653" s="152">
        <v>9</v>
      </c>
      <c r="H653" s="151" t="s">
        <v>1801</v>
      </c>
      <c r="I653" s="151" t="s">
        <v>2473</v>
      </c>
      <c r="J653" s="151" t="s">
        <v>2474</v>
      </c>
      <c r="K653" s="153">
        <v>5477.78</v>
      </c>
      <c r="L653" s="147">
        <v>5477.78</v>
      </c>
      <c r="M653" s="147">
        <v>1604.81</v>
      </c>
      <c r="N653" s="148">
        <v>3872.97</v>
      </c>
      <c r="O653" s="136" t="s">
        <v>1801</v>
      </c>
    </row>
    <row r="654" spans="1:15" x14ac:dyDescent="0.3">
      <c r="A654" s="151" t="s">
        <v>2705</v>
      </c>
      <c r="B654" s="151" t="s">
        <v>2470</v>
      </c>
      <c r="C654" s="151" t="s">
        <v>2706</v>
      </c>
      <c r="D654" s="151" t="s">
        <v>2399</v>
      </c>
      <c r="E654" s="152">
        <v>42218790</v>
      </c>
      <c r="F654" s="151" t="s">
        <v>2713</v>
      </c>
      <c r="G654" s="152" t="s">
        <v>2496</v>
      </c>
      <c r="H654" s="151" t="s">
        <v>1808</v>
      </c>
      <c r="I654" s="151" t="s">
        <v>2485</v>
      </c>
      <c r="J654" s="151" t="s">
        <v>2474</v>
      </c>
      <c r="K654" s="153">
        <v>1491.7</v>
      </c>
      <c r="L654" s="147">
        <v>1491.7</v>
      </c>
      <c r="M654" s="147">
        <v>437.02</v>
      </c>
      <c r="N654" s="148">
        <v>1054.68</v>
      </c>
      <c r="O654" s="136" t="s">
        <v>1808</v>
      </c>
    </row>
    <row r="655" spans="1:15" x14ac:dyDescent="0.3">
      <c r="A655" s="151" t="s">
        <v>2705</v>
      </c>
      <c r="B655" s="151" t="s">
        <v>2470</v>
      </c>
      <c r="C655" s="151" t="s">
        <v>2706</v>
      </c>
      <c r="D655" s="151" t="s">
        <v>2399</v>
      </c>
      <c r="E655" s="152">
        <v>42220336</v>
      </c>
      <c r="F655" s="151" t="s">
        <v>2711</v>
      </c>
      <c r="G655" s="152">
        <v>1</v>
      </c>
      <c r="H655" s="151" t="s">
        <v>1800</v>
      </c>
      <c r="I655" s="151" t="s">
        <v>2485</v>
      </c>
      <c r="J655" s="151" t="s">
        <v>2474</v>
      </c>
      <c r="K655" s="153">
        <v>5675.83</v>
      </c>
      <c r="L655" s="147">
        <v>5675.83</v>
      </c>
      <c r="M655" s="147">
        <v>1662.83</v>
      </c>
      <c r="N655" s="148">
        <v>4013</v>
      </c>
      <c r="O655" s="136" t="s">
        <v>1800</v>
      </c>
    </row>
    <row r="656" spans="1:15" x14ac:dyDescent="0.3">
      <c r="A656" s="151" t="s">
        <v>2705</v>
      </c>
      <c r="B656" s="151" t="s">
        <v>2470</v>
      </c>
      <c r="C656" s="151" t="s">
        <v>2706</v>
      </c>
      <c r="D656" s="151" t="s">
        <v>2399</v>
      </c>
      <c r="E656" s="152">
        <v>42221625</v>
      </c>
      <c r="F656" s="151" t="s">
        <v>2716</v>
      </c>
      <c r="G656" s="152">
        <v>9</v>
      </c>
      <c r="H656" s="151" t="s">
        <v>1801</v>
      </c>
      <c r="I656" s="151" t="s">
        <v>2473</v>
      </c>
      <c r="J656" s="151" t="s">
        <v>2474</v>
      </c>
      <c r="K656" s="153">
        <v>49644.56</v>
      </c>
      <c r="L656" s="147">
        <v>49644.56</v>
      </c>
      <c r="M656" s="147">
        <v>14544.23</v>
      </c>
      <c r="N656" s="148">
        <v>35100.33</v>
      </c>
      <c r="O656" s="136" t="s">
        <v>1801</v>
      </c>
    </row>
    <row r="657" spans="1:15" x14ac:dyDescent="0.3">
      <c r="A657" s="151" t="s">
        <v>2705</v>
      </c>
      <c r="B657" s="151" t="s">
        <v>2470</v>
      </c>
      <c r="C657" s="151" t="s">
        <v>2706</v>
      </c>
      <c r="D657" s="151" t="s">
        <v>2399</v>
      </c>
      <c r="E657" s="152">
        <v>42222029</v>
      </c>
      <c r="F657" s="151" t="s">
        <v>2713</v>
      </c>
      <c r="G657" s="152" t="s">
        <v>2496</v>
      </c>
      <c r="H657" s="151" t="s">
        <v>1808</v>
      </c>
      <c r="I657" s="151" t="s">
        <v>2485</v>
      </c>
      <c r="J657" s="151" t="s">
        <v>2474</v>
      </c>
      <c r="K657" s="153">
        <v>29024.85</v>
      </c>
      <c r="L657" s="147">
        <v>29024.85</v>
      </c>
      <c r="M657" s="147">
        <v>8503.33</v>
      </c>
      <c r="N657" s="148">
        <v>20521.519999999997</v>
      </c>
      <c r="O657" s="136" t="s">
        <v>1808</v>
      </c>
    </row>
    <row r="658" spans="1:15" x14ac:dyDescent="0.3">
      <c r="A658" s="151" t="s">
        <v>2705</v>
      </c>
      <c r="B658" s="151" t="s">
        <v>2470</v>
      </c>
      <c r="C658" s="151" t="s">
        <v>2706</v>
      </c>
      <c r="D658" s="151" t="s">
        <v>2399</v>
      </c>
      <c r="E658" s="152">
        <v>42222764</v>
      </c>
      <c r="F658" s="151" t="s">
        <v>2714</v>
      </c>
      <c r="G658" s="152">
        <v>9</v>
      </c>
      <c r="H658" s="151" t="s">
        <v>1801</v>
      </c>
      <c r="I658" s="151" t="s">
        <v>2478</v>
      </c>
      <c r="J658" s="151" t="s">
        <v>2474</v>
      </c>
      <c r="K658" s="153">
        <v>2131.38</v>
      </c>
      <c r="L658" s="147">
        <v>2131.38</v>
      </c>
      <c r="M658" s="147">
        <v>624.41999999999996</v>
      </c>
      <c r="N658" s="148">
        <v>1506.96</v>
      </c>
      <c r="O658" s="136" t="s">
        <v>1801</v>
      </c>
    </row>
    <row r="659" spans="1:15" x14ac:dyDescent="0.3">
      <c r="A659" s="151" t="s">
        <v>2705</v>
      </c>
      <c r="B659" s="151" t="s">
        <v>2470</v>
      </c>
      <c r="C659" s="151" t="s">
        <v>2706</v>
      </c>
      <c r="D659" s="151" t="s">
        <v>2399</v>
      </c>
      <c r="E659" s="152">
        <v>42223932</v>
      </c>
      <c r="F659" s="151" t="s">
        <v>2714</v>
      </c>
      <c r="G659" s="152">
        <v>10</v>
      </c>
      <c r="H659" s="151" t="s">
        <v>1804</v>
      </c>
      <c r="I659" s="151" t="s">
        <v>2485</v>
      </c>
      <c r="J659" s="151" t="s">
        <v>2474</v>
      </c>
      <c r="K659" s="153">
        <v>2490.91</v>
      </c>
      <c r="L659" s="147">
        <v>2490.91</v>
      </c>
      <c r="M659" s="147">
        <v>729.76</v>
      </c>
      <c r="N659" s="148">
        <v>1761.1499999999999</v>
      </c>
      <c r="O659" s="136" t="s">
        <v>1804</v>
      </c>
    </row>
    <row r="660" spans="1:15" x14ac:dyDescent="0.3">
      <c r="A660" s="151" t="s">
        <v>2705</v>
      </c>
      <c r="B660" s="151" t="s">
        <v>2470</v>
      </c>
      <c r="C660" s="151" t="s">
        <v>2706</v>
      </c>
      <c r="D660" s="151" t="s">
        <v>2399</v>
      </c>
      <c r="E660" s="152">
        <v>42224425</v>
      </c>
      <c r="F660" s="151" t="s">
        <v>2714</v>
      </c>
      <c r="G660" s="152">
        <v>9</v>
      </c>
      <c r="H660" s="151" t="s">
        <v>1801</v>
      </c>
      <c r="I660" s="151" t="s">
        <v>2478</v>
      </c>
      <c r="J660" s="151" t="s">
        <v>2474</v>
      </c>
      <c r="K660" s="153">
        <v>688.41</v>
      </c>
      <c r="L660" s="147">
        <v>688.41</v>
      </c>
      <c r="M660" s="147">
        <v>201.68</v>
      </c>
      <c r="N660" s="148">
        <v>486.72999999999996</v>
      </c>
      <c r="O660" s="136" t="s">
        <v>1801</v>
      </c>
    </row>
    <row r="661" spans="1:15" x14ac:dyDescent="0.3">
      <c r="A661" s="151" t="s">
        <v>2705</v>
      </c>
      <c r="B661" s="151" t="s">
        <v>2470</v>
      </c>
      <c r="C661" s="151" t="s">
        <v>2706</v>
      </c>
      <c r="D661" s="151" t="s">
        <v>2399</v>
      </c>
      <c r="E661" s="152">
        <v>42225598</v>
      </c>
      <c r="F661" s="151" t="s">
        <v>2717</v>
      </c>
      <c r="G661" s="152">
        <v>10</v>
      </c>
      <c r="H661" s="151" t="s">
        <v>1804</v>
      </c>
      <c r="I661" s="151" t="s">
        <v>2485</v>
      </c>
      <c r="J661" s="151" t="s">
        <v>2474</v>
      </c>
      <c r="K661" s="153">
        <v>4383.32</v>
      </c>
      <c r="L661" s="147">
        <v>4383.32</v>
      </c>
      <c r="M661" s="147">
        <v>1284.17</v>
      </c>
      <c r="N661" s="148">
        <v>3099.1499999999996</v>
      </c>
      <c r="O661" s="136" t="s">
        <v>1804</v>
      </c>
    </row>
    <row r="662" spans="1:15" x14ac:dyDescent="0.3">
      <c r="A662" s="151" t="s">
        <v>2705</v>
      </c>
      <c r="B662" s="151" t="s">
        <v>2470</v>
      </c>
      <c r="C662" s="151" t="s">
        <v>2706</v>
      </c>
      <c r="D662" s="151" t="s">
        <v>2399</v>
      </c>
      <c r="E662" s="152">
        <v>42230162</v>
      </c>
      <c r="F662" s="151" t="s">
        <v>2717</v>
      </c>
      <c r="G662" s="152">
        <v>10</v>
      </c>
      <c r="H662" s="151" t="s">
        <v>1804</v>
      </c>
      <c r="I662" s="151" t="s">
        <v>2485</v>
      </c>
      <c r="J662" s="151" t="s">
        <v>2474</v>
      </c>
      <c r="K662" s="153">
        <v>24944.29</v>
      </c>
      <c r="L662" s="147">
        <v>24944.29</v>
      </c>
      <c r="M662" s="147">
        <v>7307.86</v>
      </c>
      <c r="N662" s="148">
        <v>17636.43</v>
      </c>
      <c r="O662" s="136" t="s">
        <v>1804</v>
      </c>
    </row>
    <row r="663" spans="1:15" x14ac:dyDescent="0.3">
      <c r="A663" s="151" t="s">
        <v>2705</v>
      </c>
      <c r="B663" s="151" t="s">
        <v>2470</v>
      </c>
      <c r="C663" s="151" t="s">
        <v>2706</v>
      </c>
      <c r="D663" s="151" t="s">
        <v>2399</v>
      </c>
      <c r="E663" s="152">
        <v>42230260</v>
      </c>
      <c r="F663" s="151" t="s">
        <v>2714</v>
      </c>
      <c r="G663" s="152">
        <v>9</v>
      </c>
      <c r="H663" s="151" t="s">
        <v>1801</v>
      </c>
      <c r="I663" s="151" t="s">
        <v>2473</v>
      </c>
      <c r="J663" s="151" t="s">
        <v>2474</v>
      </c>
      <c r="K663" s="153">
        <v>1396.76</v>
      </c>
      <c r="L663" s="147">
        <v>1396.76</v>
      </c>
      <c r="M663" s="147">
        <v>409.21</v>
      </c>
      <c r="N663" s="148">
        <v>987.55</v>
      </c>
      <c r="O663" s="136" t="s">
        <v>1801</v>
      </c>
    </row>
    <row r="664" spans="1:15" x14ac:dyDescent="0.3">
      <c r="A664" s="151" t="s">
        <v>2705</v>
      </c>
      <c r="B664" s="151" t="s">
        <v>2470</v>
      </c>
      <c r="C664" s="151" t="s">
        <v>2706</v>
      </c>
      <c r="D664" s="151" t="s">
        <v>2399</v>
      </c>
      <c r="E664" s="152">
        <v>42230264</v>
      </c>
      <c r="F664" s="151" t="s">
        <v>2714</v>
      </c>
      <c r="G664" s="152">
        <v>9</v>
      </c>
      <c r="H664" s="151" t="s">
        <v>1801</v>
      </c>
      <c r="I664" s="151" t="s">
        <v>2473</v>
      </c>
      <c r="J664" s="151" t="s">
        <v>2474</v>
      </c>
      <c r="K664" s="153">
        <v>2320.46</v>
      </c>
      <c r="L664" s="147">
        <v>2320.46</v>
      </c>
      <c r="M664" s="147">
        <v>679.82</v>
      </c>
      <c r="N664" s="148">
        <v>1640.6399999999999</v>
      </c>
      <c r="O664" s="136" t="s">
        <v>1801</v>
      </c>
    </row>
    <row r="665" spans="1:15" x14ac:dyDescent="0.3">
      <c r="A665" s="151" t="s">
        <v>2705</v>
      </c>
      <c r="B665" s="151" t="s">
        <v>2470</v>
      </c>
      <c r="C665" s="151" t="s">
        <v>2706</v>
      </c>
      <c r="D665" s="151" t="s">
        <v>2399</v>
      </c>
      <c r="E665" s="152">
        <v>42231601</v>
      </c>
      <c r="F665" s="151" t="s">
        <v>2713</v>
      </c>
      <c r="G665" s="152" t="s">
        <v>2496</v>
      </c>
      <c r="H665" s="151" t="s">
        <v>1808</v>
      </c>
      <c r="I665" s="151" t="s">
        <v>2485</v>
      </c>
      <c r="J665" s="151" t="s">
        <v>2474</v>
      </c>
      <c r="K665" s="153">
        <v>2905.76</v>
      </c>
      <c r="L665" s="147">
        <v>2905.76</v>
      </c>
      <c r="M665" s="147">
        <v>851.29</v>
      </c>
      <c r="N665" s="148">
        <v>2054.4700000000003</v>
      </c>
      <c r="O665" s="136" t="s">
        <v>1808</v>
      </c>
    </row>
    <row r="666" spans="1:15" x14ac:dyDescent="0.3">
      <c r="A666" s="151" t="s">
        <v>2705</v>
      </c>
      <c r="B666" s="151" t="s">
        <v>2470</v>
      </c>
      <c r="C666" s="151" t="s">
        <v>2706</v>
      </c>
      <c r="D666" s="151" t="s">
        <v>2399</v>
      </c>
      <c r="E666" s="152">
        <v>42232103</v>
      </c>
      <c r="F666" s="151" t="s">
        <v>2718</v>
      </c>
      <c r="G666" s="152">
        <v>10</v>
      </c>
      <c r="H666" s="151" t="s">
        <v>1804</v>
      </c>
      <c r="I666" s="151" t="s">
        <v>2485</v>
      </c>
      <c r="J666" s="151" t="s">
        <v>2474</v>
      </c>
      <c r="K666" s="153">
        <v>21448.39</v>
      </c>
      <c r="L666" s="147">
        <v>21448.39</v>
      </c>
      <c r="M666" s="147">
        <v>6283.68</v>
      </c>
      <c r="N666" s="148">
        <v>15164.71</v>
      </c>
      <c r="O666" s="136" t="s">
        <v>1804</v>
      </c>
    </row>
    <row r="667" spans="1:15" x14ac:dyDescent="0.3">
      <c r="A667" s="151" t="s">
        <v>2705</v>
      </c>
      <c r="B667" s="151" t="s">
        <v>2470</v>
      </c>
      <c r="C667" s="151" t="s">
        <v>2706</v>
      </c>
      <c r="D667" s="151" t="s">
        <v>2399</v>
      </c>
      <c r="E667" s="152">
        <v>42235594</v>
      </c>
      <c r="F667" s="151" t="s">
        <v>2711</v>
      </c>
      <c r="G667" s="152">
        <v>10</v>
      </c>
      <c r="H667" s="151" t="s">
        <v>1804</v>
      </c>
      <c r="I667" s="151" t="s">
        <v>2485</v>
      </c>
      <c r="J667" s="151" t="s">
        <v>2474</v>
      </c>
      <c r="K667" s="153">
        <v>6607.02</v>
      </c>
      <c r="L667" s="147">
        <v>6607.02</v>
      </c>
      <c r="M667" s="147">
        <v>1935.64</v>
      </c>
      <c r="N667" s="148">
        <v>4671.38</v>
      </c>
      <c r="O667" s="136" t="s">
        <v>1804</v>
      </c>
    </row>
    <row r="668" spans="1:15" x14ac:dyDescent="0.3">
      <c r="A668" s="151" t="s">
        <v>2705</v>
      </c>
      <c r="B668" s="151" t="s">
        <v>2470</v>
      </c>
      <c r="C668" s="151" t="s">
        <v>2706</v>
      </c>
      <c r="D668" s="151" t="s">
        <v>2399</v>
      </c>
      <c r="E668" s="152">
        <v>42236748</v>
      </c>
      <c r="F668" s="151" t="s">
        <v>2713</v>
      </c>
      <c r="G668" s="152" t="s">
        <v>2496</v>
      </c>
      <c r="H668" s="151" t="s">
        <v>1808</v>
      </c>
      <c r="I668" s="151" t="s">
        <v>2485</v>
      </c>
      <c r="J668" s="151" t="s">
        <v>2474</v>
      </c>
      <c r="K668" s="153">
        <v>3029.8</v>
      </c>
      <c r="L668" s="147">
        <v>3029.8</v>
      </c>
      <c r="M668" s="147">
        <v>887.63</v>
      </c>
      <c r="N668" s="148">
        <v>2142.17</v>
      </c>
      <c r="O668" s="136" t="s">
        <v>1808</v>
      </c>
    </row>
    <row r="669" spans="1:15" x14ac:dyDescent="0.3">
      <c r="A669" s="151" t="s">
        <v>2705</v>
      </c>
      <c r="B669" s="151" t="s">
        <v>2470</v>
      </c>
      <c r="C669" s="151" t="s">
        <v>2706</v>
      </c>
      <c r="D669" s="151" t="s">
        <v>2399</v>
      </c>
      <c r="E669" s="152">
        <v>42240050</v>
      </c>
      <c r="F669" s="151" t="s">
        <v>2708</v>
      </c>
      <c r="G669" s="152">
        <v>10</v>
      </c>
      <c r="H669" s="151" t="s">
        <v>1804</v>
      </c>
      <c r="I669" s="151" t="s">
        <v>2485</v>
      </c>
      <c r="J669" s="151" t="s">
        <v>2474</v>
      </c>
      <c r="K669" s="153">
        <v>23562.959999999999</v>
      </c>
      <c r="L669" s="147">
        <v>23562.959999999999</v>
      </c>
      <c r="M669" s="147">
        <v>6903.18</v>
      </c>
      <c r="N669" s="148">
        <v>16659.78</v>
      </c>
      <c r="O669" s="136" t="s">
        <v>1804</v>
      </c>
    </row>
    <row r="670" spans="1:15" x14ac:dyDescent="0.3">
      <c r="A670" s="151" t="s">
        <v>2705</v>
      </c>
      <c r="B670" s="151" t="s">
        <v>2470</v>
      </c>
      <c r="C670" s="151" t="s">
        <v>2706</v>
      </c>
      <c r="D670" s="151" t="s">
        <v>2399</v>
      </c>
      <c r="E670" s="152">
        <v>42240109</v>
      </c>
      <c r="F670" s="151" t="s">
        <v>2714</v>
      </c>
      <c r="G670" s="152">
        <v>10</v>
      </c>
      <c r="H670" s="151" t="s">
        <v>1804</v>
      </c>
      <c r="I670" s="151" t="s">
        <v>2485</v>
      </c>
      <c r="J670" s="151" t="s">
        <v>2474</v>
      </c>
      <c r="K670" s="153">
        <v>1397.43</v>
      </c>
      <c r="L670" s="147">
        <v>1397.43</v>
      </c>
      <c r="M670" s="147">
        <v>409.4</v>
      </c>
      <c r="N670" s="148">
        <v>988.03000000000009</v>
      </c>
      <c r="O670" s="136" t="s">
        <v>1804</v>
      </c>
    </row>
    <row r="671" spans="1:15" x14ac:dyDescent="0.3">
      <c r="A671" s="151" t="s">
        <v>2705</v>
      </c>
      <c r="B671" s="151" t="s">
        <v>2470</v>
      </c>
      <c r="C671" s="151" t="s">
        <v>2706</v>
      </c>
      <c r="D671" s="151" t="s">
        <v>2399</v>
      </c>
      <c r="E671" s="152">
        <v>42244302</v>
      </c>
      <c r="F671" s="151" t="s">
        <v>2711</v>
      </c>
      <c r="G671" s="152" t="s">
        <v>2496</v>
      </c>
      <c r="H671" s="151" t="s">
        <v>1808</v>
      </c>
      <c r="I671" s="151" t="s">
        <v>2485</v>
      </c>
      <c r="J671" s="151" t="s">
        <v>2474</v>
      </c>
      <c r="K671" s="153">
        <v>10861.72</v>
      </c>
      <c r="L671" s="147">
        <v>10861.72</v>
      </c>
      <c r="M671" s="147">
        <v>3182.13</v>
      </c>
      <c r="N671" s="148">
        <v>7679.5899999999992</v>
      </c>
      <c r="O671" s="136" t="s">
        <v>1808</v>
      </c>
    </row>
    <row r="672" spans="1:15" x14ac:dyDescent="0.3">
      <c r="A672" s="151" t="s">
        <v>2705</v>
      </c>
      <c r="B672" s="151" t="s">
        <v>2470</v>
      </c>
      <c r="C672" s="151" t="s">
        <v>2706</v>
      </c>
      <c r="D672" s="151" t="s">
        <v>2399</v>
      </c>
      <c r="E672" s="152">
        <v>42244892</v>
      </c>
      <c r="F672" s="151" t="s">
        <v>2714</v>
      </c>
      <c r="G672" s="152">
        <v>10</v>
      </c>
      <c r="H672" s="151" t="s">
        <v>1804</v>
      </c>
      <c r="I672" s="151" t="s">
        <v>2485</v>
      </c>
      <c r="J672" s="151" t="s">
        <v>2474</v>
      </c>
      <c r="K672" s="153">
        <v>1478.79</v>
      </c>
      <c r="L672" s="147">
        <v>1478.79</v>
      </c>
      <c r="M672" s="147">
        <v>433.24</v>
      </c>
      <c r="N672" s="148">
        <v>1045.55</v>
      </c>
      <c r="O672" s="136" t="s">
        <v>1804</v>
      </c>
    </row>
    <row r="673" spans="1:15" x14ac:dyDescent="0.3">
      <c r="A673" s="151" t="s">
        <v>2705</v>
      </c>
      <c r="B673" s="151" t="s">
        <v>2470</v>
      </c>
      <c r="C673" s="151" t="s">
        <v>2706</v>
      </c>
      <c r="D673" s="151" t="s">
        <v>2399</v>
      </c>
      <c r="E673" s="152">
        <v>42250242</v>
      </c>
      <c r="F673" s="151" t="s">
        <v>2714</v>
      </c>
      <c r="G673" s="152" t="s">
        <v>2496</v>
      </c>
      <c r="H673" s="151" t="s">
        <v>1808</v>
      </c>
      <c r="I673" s="151" t="s">
        <v>2485</v>
      </c>
      <c r="J673" s="151" t="s">
        <v>2474</v>
      </c>
      <c r="K673" s="153">
        <v>2196.9499999999998</v>
      </c>
      <c r="L673" s="147">
        <v>2196.9499999999998</v>
      </c>
      <c r="M673" s="147">
        <v>643.63</v>
      </c>
      <c r="N673" s="148">
        <v>1553.3199999999997</v>
      </c>
      <c r="O673" s="136" t="s">
        <v>1808</v>
      </c>
    </row>
    <row r="674" spans="1:15" x14ac:dyDescent="0.3">
      <c r="A674" s="151" t="s">
        <v>2705</v>
      </c>
      <c r="B674" s="151" t="s">
        <v>2470</v>
      </c>
      <c r="C674" s="151" t="s">
        <v>2706</v>
      </c>
      <c r="D674" s="151" t="s">
        <v>2399</v>
      </c>
      <c r="E674" s="152">
        <v>42254146</v>
      </c>
      <c r="F674" s="151" t="s">
        <v>2714</v>
      </c>
      <c r="G674" s="152" t="s">
        <v>2496</v>
      </c>
      <c r="H674" s="151" t="s">
        <v>1808</v>
      </c>
      <c r="I674" s="151" t="s">
        <v>2485</v>
      </c>
      <c r="J674" s="151" t="s">
        <v>2474</v>
      </c>
      <c r="K674" s="153">
        <v>6424.7</v>
      </c>
      <c r="L674" s="147">
        <v>6424.7</v>
      </c>
      <c r="M674" s="147">
        <v>1882.23</v>
      </c>
      <c r="N674" s="148">
        <v>4542.4699999999993</v>
      </c>
      <c r="O674" s="136" t="s">
        <v>1808</v>
      </c>
    </row>
    <row r="675" spans="1:15" x14ac:dyDescent="0.3">
      <c r="A675" s="151" t="s">
        <v>2705</v>
      </c>
      <c r="B675" s="151" t="s">
        <v>2470</v>
      </c>
      <c r="C675" s="151" t="s">
        <v>2706</v>
      </c>
      <c r="D675" s="151" t="s">
        <v>2399</v>
      </c>
      <c r="E675" s="152">
        <v>42254651</v>
      </c>
      <c r="F675" s="151" t="s">
        <v>2713</v>
      </c>
      <c r="G675" s="152" t="s">
        <v>2496</v>
      </c>
      <c r="H675" s="151" t="s">
        <v>1808</v>
      </c>
      <c r="I675" s="151" t="s">
        <v>2485</v>
      </c>
      <c r="J675" s="151" t="s">
        <v>2474</v>
      </c>
      <c r="K675" s="153">
        <v>2282.48</v>
      </c>
      <c r="L675" s="147">
        <v>2282.48</v>
      </c>
      <c r="M675" s="147">
        <v>668.69</v>
      </c>
      <c r="N675" s="148">
        <v>1613.79</v>
      </c>
      <c r="O675" s="136" t="s">
        <v>1808</v>
      </c>
    </row>
    <row r="676" spans="1:15" x14ac:dyDescent="0.3">
      <c r="A676" s="151" t="s">
        <v>2705</v>
      </c>
      <c r="B676" s="151" t="s">
        <v>2470</v>
      </c>
      <c r="C676" s="151" t="s">
        <v>2706</v>
      </c>
      <c r="D676" s="151" t="s">
        <v>2399</v>
      </c>
      <c r="E676" s="152">
        <v>42258764</v>
      </c>
      <c r="F676" s="151" t="s">
        <v>2714</v>
      </c>
      <c r="G676" s="152" t="s">
        <v>2496</v>
      </c>
      <c r="H676" s="151" t="s">
        <v>1808</v>
      </c>
      <c r="I676" s="151" t="s">
        <v>2485</v>
      </c>
      <c r="J676" s="151" t="s">
        <v>2474</v>
      </c>
      <c r="K676" s="153">
        <v>3451.38</v>
      </c>
      <c r="L676" s="147">
        <v>3451.38</v>
      </c>
      <c r="M676" s="147">
        <v>1011.14</v>
      </c>
      <c r="N676" s="148">
        <v>2440.2400000000002</v>
      </c>
      <c r="O676" s="136" t="s">
        <v>1808</v>
      </c>
    </row>
    <row r="677" spans="1:15" x14ac:dyDescent="0.3">
      <c r="A677" s="151" t="s">
        <v>2705</v>
      </c>
      <c r="B677" s="151" t="s">
        <v>2470</v>
      </c>
      <c r="C677" s="151" t="s">
        <v>2706</v>
      </c>
      <c r="D677" s="151" t="s">
        <v>2399</v>
      </c>
      <c r="E677" s="152">
        <v>42258796</v>
      </c>
      <c r="F677" s="151" t="s">
        <v>2711</v>
      </c>
      <c r="G677" s="152">
        <v>10</v>
      </c>
      <c r="H677" s="151" t="s">
        <v>1804</v>
      </c>
      <c r="I677" s="151" t="s">
        <v>2485</v>
      </c>
      <c r="J677" s="151" t="s">
        <v>2474</v>
      </c>
      <c r="K677" s="153">
        <v>5823.53</v>
      </c>
      <c r="L677" s="147">
        <v>5823.53</v>
      </c>
      <c r="M677" s="147">
        <v>1706.1</v>
      </c>
      <c r="N677" s="148">
        <v>4117.43</v>
      </c>
      <c r="O677" s="136" t="s">
        <v>1804</v>
      </c>
    </row>
    <row r="678" spans="1:15" x14ac:dyDescent="0.3">
      <c r="A678" s="151" t="s">
        <v>2705</v>
      </c>
      <c r="B678" s="151" t="s">
        <v>2470</v>
      </c>
      <c r="C678" s="151" t="s">
        <v>2706</v>
      </c>
      <c r="D678" s="151" t="s">
        <v>2399</v>
      </c>
      <c r="E678" s="152">
        <v>42260044</v>
      </c>
      <c r="F678" s="151" t="s">
        <v>2708</v>
      </c>
      <c r="G678" s="152">
        <v>2</v>
      </c>
      <c r="H678" s="151" t="s">
        <v>1802</v>
      </c>
      <c r="I678" s="151" t="s">
        <v>2485</v>
      </c>
      <c r="J678" s="151" t="s">
        <v>2474</v>
      </c>
      <c r="K678" s="153">
        <v>1616.59</v>
      </c>
      <c r="L678" s="147">
        <v>1616.59</v>
      </c>
      <c r="M678" s="147">
        <v>473.61</v>
      </c>
      <c r="N678" s="148">
        <v>1142.98</v>
      </c>
      <c r="O678" s="136" t="s">
        <v>1802</v>
      </c>
    </row>
    <row r="679" spans="1:15" x14ac:dyDescent="0.3">
      <c r="A679" s="151" t="s">
        <v>2705</v>
      </c>
      <c r="B679" s="151" t="s">
        <v>2470</v>
      </c>
      <c r="C679" s="151" t="s">
        <v>2706</v>
      </c>
      <c r="D679" s="151" t="s">
        <v>2399</v>
      </c>
      <c r="E679" s="152">
        <v>42260046</v>
      </c>
      <c r="F679" s="151" t="s">
        <v>2713</v>
      </c>
      <c r="G679" s="152">
        <v>1</v>
      </c>
      <c r="H679" s="151" t="s">
        <v>1800</v>
      </c>
      <c r="I679" s="151" t="s">
        <v>2478</v>
      </c>
      <c r="J679" s="151" t="s">
        <v>2474</v>
      </c>
      <c r="K679" s="153">
        <v>2636.55</v>
      </c>
      <c r="L679" s="147">
        <v>2636.55</v>
      </c>
      <c r="M679" s="147">
        <v>772.42</v>
      </c>
      <c r="N679" s="148">
        <v>1864.13</v>
      </c>
      <c r="O679" s="136" t="s">
        <v>1800</v>
      </c>
    </row>
    <row r="680" spans="1:15" x14ac:dyDescent="0.3">
      <c r="A680" s="151" t="s">
        <v>2705</v>
      </c>
      <c r="B680" s="151" t="s">
        <v>2470</v>
      </c>
      <c r="C680" s="151" t="s">
        <v>2706</v>
      </c>
      <c r="D680" s="151" t="s">
        <v>2399</v>
      </c>
      <c r="E680" s="152">
        <v>42261186</v>
      </c>
      <c r="F680" s="151" t="s">
        <v>2713</v>
      </c>
      <c r="G680" s="152">
        <v>1</v>
      </c>
      <c r="H680" s="151" t="s">
        <v>1800</v>
      </c>
      <c r="I680" s="151" t="s">
        <v>2473</v>
      </c>
      <c r="J680" s="151" t="s">
        <v>2474</v>
      </c>
      <c r="K680" s="153">
        <v>6458.17</v>
      </c>
      <c r="L680" s="147">
        <v>6458.17</v>
      </c>
      <c r="M680" s="147">
        <v>1892.03</v>
      </c>
      <c r="N680" s="148">
        <v>4566.1400000000003</v>
      </c>
      <c r="O680" s="136" t="s">
        <v>1800</v>
      </c>
    </row>
    <row r="681" spans="1:15" x14ac:dyDescent="0.3">
      <c r="A681" s="151" t="s">
        <v>2705</v>
      </c>
      <c r="B681" s="151" t="s">
        <v>2470</v>
      </c>
      <c r="C681" s="151" t="s">
        <v>2706</v>
      </c>
      <c r="D681" s="151" t="s">
        <v>2399</v>
      </c>
      <c r="E681" s="152">
        <v>42271915</v>
      </c>
      <c r="F681" s="151" t="s">
        <v>2714</v>
      </c>
      <c r="G681" s="152">
        <v>1</v>
      </c>
      <c r="H681" s="151" t="s">
        <v>1800</v>
      </c>
      <c r="I681" s="151" t="s">
        <v>2485</v>
      </c>
      <c r="J681" s="151" t="s">
        <v>2474</v>
      </c>
      <c r="K681" s="153">
        <v>3404.43</v>
      </c>
      <c r="L681" s="147">
        <v>3404.43</v>
      </c>
      <c r="M681" s="147">
        <v>997.39</v>
      </c>
      <c r="N681" s="148">
        <v>2407.04</v>
      </c>
      <c r="O681" s="136" t="s">
        <v>1800</v>
      </c>
    </row>
    <row r="682" spans="1:15" x14ac:dyDescent="0.3">
      <c r="A682" s="151" t="s">
        <v>2705</v>
      </c>
      <c r="B682" s="151" t="s">
        <v>2470</v>
      </c>
      <c r="C682" s="151" t="s">
        <v>2706</v>
      </c>
      <c r="D682" s="151" t="s">
        <v>2399</v>
      </c>
      <c r="E682" s="152">
        <v>42272224</v>
      </c>
      <c r="F682" s="151" t="s">
        <v>2713</v>
      </c>
      <c r="G682" s="152" t="s">
        <v>2496</v>
      </c>
      <c r="H682" s="151" t="s">
        <v>1808</v>
      </c>
      <c r="I682" s="151" t="s">
        <v>2485</v>
      </c>
      <c r="J682" s="151" t="s">
        <v>2474</v>
      </c>
      <c r="K682" s="153">
        <v>12546.14</v>
      </c>
      <c r="L682" s="147">
        <v>12546.14</v>
      </c>
      <c r="M682" s="147">
        <v>3675.61</v>
      </c>
      <c r="N682" s="148">
        <v>8870.5299999999988</v>
      </c>
      <c r="O682" s="136" t="s">
        <v>1808</v>
      </c>
    </row>
    <row r="683" spans="1:15" x14ac:dyDescent="0.3">
      <c r="A683" s="151" t="s">
        <v>2705</v>
      </c>
      <c r="B683" s="151" t="s">
        <v>2470</v>
      </c>
      <c r="C683" s="151" t="s">
        <v>2706</v>
      </c>
      <c r="D683" s="151" t="s">
        <v>2399</v>
      </c>
      <c r="E683" s="152">
        <v>42272313</v>
      </c>
      <c r="F683" s="151" t="s">
        <v>2712</v>
      </c>
      <c r="G683" s="152">
        <v>2</v>
      </c>
      <c r="H683" s="151" t="s">
        <v>1810</v>
      </c>
      <c r="I683" s="151" t="s">
        <v>2485</v>
      </c>
      <c r="J683" s="151" t="s">
        <v>2474</v>
      </c>
      <c r="K683" s="153">
        <v>27906.33</v>
      </c>
      <c r="L683" s="147">
        <v>27906.33</v>
      </c>
      <c r="M683" s="147">
        <v>8175.64</v>
      </c>
      <c r="N683" s="148">
        <v>19730.690000000002</v>
      </c>
      <c r="O683" s="136" t="s">
        <v>1810</v>
      </c>
    </row>
    <row r="684" spans="1:15" x14ac:dyDescent="0.3">
      <c r="A684" s="151" t="s">
        <v>2705</v>
      </c>
      <c r="B684" s="151" t="s">
        <v>2470</v>
      </c>
      <c r="C684" s="151" t="s">
        <v>2706</v>
      </c>
      <c r="D684" s="151" t="s">
        <v>2399</v>
      </c>
      <c r="E684" s="152">
        <v>42272702</v>
      </c>
      <c r="F684" s="151" t="s">
        <v>2713</v>
      </c>
      <c r="G684" s="152" t="s">
        <v>2496</v>
      </c>
      <c r="H684" s="151" t="s">
        <v>1808</v>
      </c>
      <c r="I684" s="151" t="s">
        <v>2485</v>
      </c>
      <c r="J684" s="151" t="s">
        <v>2474</v>
      </c>
      <c r="K684" s="153">
        <v>2684.47</v>
      </c>
      <c r="L684" s="147">
        <v>2684.47</v>
      </c>
      <c r="M684" s="147">
        <v>786.46</v>
      </c>
      <c r="N684" s="148">
        <v>1898.0099999999998</v>
      </c>
      <c r="O684" s="136" t="s">
        <v>1808</v>
      </c>
    </row>
    <row r="685" spans="1:15" x14ac:dyDescent="0.3">
      <c r="A685" s="151" t="s">
        <v>2705</v>
      </c>
      <c r="B685" s="151" t="s">
        <v>2470</v>
      </c>
      <c r="C685" s="151" t="s">
        <v>2706</v>
      </c>
      <c r="D685" s="151" t="s">
        <v>2399</v>
      </c>
      <c r="E685" s="152">
        <v>42273725</v>
      </c>
      <c r="F685" s="151" t="s">
        <v>2714</v>
      </c>
      <c r="G685" s="152" t="s">
        <v>2496</v>
      </c>
      <c r="H685" s="151" t="s">
        <v>1808</v>
      </c>
      <c r="I685" s="151" t="s">
        <v>2485</v>
      </c>
      <c r="J685" s="151" t="s">
        <v>2474</v>
      </c>
      <c r="K685" s="153">
        <v>2810.03</v>
      </c>
      <c r="L685" s="147">
        <v>2810.03</v>
      </c>
      <c r="M685" s="147">
        <v>823.25</v>
      </c>
      <c r="N685" s="148">
        <v>1986.7800000000002</v>
      </c>
      <c r="O685" s="136" t="s">
        <v>1808</v>
      </c>
    </row>
    <row r="686" spans="1:15" x14ac:dyDescent="0.3">
      <c r="A686" s="151" t="s">
        <v>2705</v>
      </c>
      <c r="B686" s="151" t="s">
        <v>2470</v>
      </c>
      <c r="C686" s="151" t="s">
        <v>2706</v>
      </c>
      <c r="D686" s="151" t="s">
        <v>2399</v>
      </c>
      <c r="E686" s="152">
        <v>42277536</v>
      </c>
      <c r="F686" s="151" t="s">
        <v>2713</v>
      </c>
      <c r="G686" s="152" t="s">
        <v>2496</v>
      </c>
      <c r="H686" s="151" t="s">
        <v>1808</v>
      </c>
      <c r="I686" s="151" t="s">
        <v>2485</v>
      </c>
      <c r="J686" s="151" t="s">
        <v>2474</v>
      </c>
      <c r="K686" s="153">
        <v>48608.24</v>
      </c>
      <c r="L686" s="147">
        <v>48608.24</v>
      </c>
      <c r="M686" s="147">
        <v>14240.63</v>
      </c>
      <c r="N686" s="148">
        <v>34367.61</v>
      </c>
      <c r="O686" s="136" t="s">
        <v>1808</v>
      </c>
    </row>
    <row r="687" spans="1:15" x14ac:dyDescent="0.3">
      <c r="A687" s="151" t="s">
        <v>2705</v>
      </c>
      <c r="B687" s="151" t="s">
        <v>2470</v>
      </c>
      <c r="C687" s="151" t="s">
        <v>2706</v>
      </c>
      <c r="D687" s="151" t="s">
        <v>2399</v>
      </c>
      <c r="E687" s="152">
        <v>42280219</v>
      </c>
      <c r="F687" s="151" t="s">
        <v>2708</v>
      </c>
      <c r="G687" s="152">
        <v>9</v>
      </c>
      <c r="H687" s="151" t="s">
        <v>1801</v>
      </c>
      <c r="I687" s="151" t="s">
        <v>2473</v>
      </c>
      <c r="J687" s="151" t="s">
        <v>2474</v>
      </c>
      <c r="K687" s="153">
        <v>1481.31</v>
      </c>
      <c r="L687" s="147">
        <v>1481.31</v>
      </c>
      <c r="M687" s="147">
        <v>433.98</v>
      </c>
      <c r="N687" s="148">
        <v>1047.33</v>
      </c>
      <c r="O687" s="136" t="s">
        <v>1801</v>
      </c>
    </row>
    <row r="688" spans="1:15" x14ac:dyDescent="0.3">
      <c r="A688" s="151" t="s">
        <v>2705</v>
      </c>
      <c r="B688" s="151" t="s">
        <v>2470</v>
      </c>
      <c r="C688" s="151" t="s">
        <v>2706</v>
      </c>
      <c r="D688" s="151" t="s">
        <v>2399</v>
      </c>
      <c r="E688" s="152">
        <v>42280789</v>
      </c>
      <c r="F688" s="151" t="s">
        <v>2719</v>
      </c>
      <c r="G688" s="152">
        <v>9</v>
      </c>
      <c r="H688" s="151" t="s">
        <v>1801</v>
      </c>
      <c r="I688" s="151" t="s">
        <v>2478</v>
      </c>
      <c r="J688" s="151" t="s">
        <v>2474</v>
      </c>
      <c r="K688" s="153">
        <v>18809.47</v>
      </c>
      <c r="L688" s="147">
        <v>18809.47</v>
      </c>
      <c r="M688" s="147">
        <v>5510.56</v>
      </c>
      <c r="N688" s="148">
        <v>13298.91</v>
      </c>
      <c r="O688" s="136" t="s">
        <v>1914</v>
      </c>
    </row>
    <row r="689" spans="1:15" x14ac:dyDescent="0.3">
      <c r="A689" s="151" t="s">
        <v>2705</v>
      </c>
      <c r="B689" s="151" t="s">
        <v>2470</v>
      </c>
      <c r="C689" s="151" t="s">
        <v>2706</v>
      </c>
      <c r="D689" s="151" t="s">
        <v>2399</v>
      </c>
      <c r="E689" s="152">
        <v>42282612</v>
      </c>
      <c r="F689" s="151" t="s">
        <v>2714</v>
      </c>
      <c r="G689" s="152">
        <v>9</v>
      </c>
      <c r="H689" s="151" t="s">
        <v>1801</v>
      </c>
      <c r="I689" s="151" t="s">
        <v>2478</v>
      </c>
      <c r="J689" s="151" t="s">
        <v>2474</v>
      </c>
      <c r="K689" s="153">
        <v>2363.15</v>
      </c>
      <c r="L689" s="147">
        <v>2363.15</v>
      </c>
      <c r="M689" s="147">
        <v>692.33</v>
      </c>
      <c r="N689" s="148">
        <v>1670.8200000000002</v>
      </c>
      <c r="O689" s="136" t="s">
        <v>1801</v>
      </c>
    </row>
    <row r="690" spans="1:15" x14ac:dyDescent="0.3">
      <c r="A690" s="151" t="s">
        <v>2705</v>
      </c>
      <c r="B690" s="151" t="s">
        <v>2470</v>
      </c>
      <c r="C690" s="151" t="s">
        <v>2706</v>
      </c>
      <c r="D690" s="151" t="s">
        <v>2399</v>
      </c>
      <c r="E690" s="152">
        <v>42283334</v>
      </c>
      <c r="F690" s="151" t="s">
        <v>2713</v>
      </c>
      <c r="G690" s="152" t="s">
        <v>2496</v>
      </c>
      <c r="H690" s="151" t="s">
        <v>1808</v>
      </c>
      <c r="I690" s="151" t="s">
        <v>2485</v>
      </c>
      <c r="J690" s="151" t="s">
        <v>2474</v>
      </c>
      <c r="K690" s="153">
        <v>1252.03</v>
      </c>
      <c r="L690" s="147">
        <v>1252.03</v>
      </c>
      <c r="M690" s="147">
        <v>366.8</v>
      </c>
      <c r="N690" s="148">
        <v>885.23</v>
      </c>
      <c r="O690" s="136" t="s">
        <v>1808</v>
      </c>
    </row>
    <row r="691" spans="1:15" x14ac:dyDescent="0.3">
      <c r="A691" s="151" t="s">
        <v>2705</v>
      </c>
      <c r="B691" s="151" t="s">
        <v>2470</v>
      </c>
      <c r="C691" s="151" t="s">
        <v>2706</v>
      </c>
      <c r="D691" s="151" t="s">
        <v>2399</v>
      </c>
      <c r="E691" s="152">
        <v>42283337</v>
      </c>
      <c r="F691" s="151" t="s">
        <v>2709</v>
      </c>
      <c r="G691" s="152" t="s">
        <v>2496</v>
      </c>
      <c r="H691" s="151" t="s">
        <v>1808</v>
      </c>
      <c r="I691" s="151" t="s">
        <v>2485</v>
      </c>
      <c r="J691" s="151" t="s">
        <v>2474</v>
      </c>
      <c r="K691" s="153">
        <v>127422.96</v>
      </c>
      <c r="L691" s="147">
        <v>127422.96</v>
      </c>
      <c r="M691" s="147">
        <v>37330.76</v>
      </c>
      <c r="N691" s="148">
        <v>90092.200000000012</v>
      </c>
      <c r="O691" s="136" t="s">
        <v>1808</v>
      </c>
    </row>
    <row r="692" spans="1:15" x14ac:dyDescent="0.3">
      <c r="A692" s="151" t="s">
        <v>2705</v>
      </c>
      <c r="B692" s="151" t="s">
        <v>2470</v>
      </c>
      <c r="C692" s="151" t="s">
        <v>2706</v>
      </c>
      <c r="D692" s="151" t="s">
        <v>2399</v>
      </c>
      <c r="E692" s="152">
        <v>42287303</v>
      </c>
      <c r="F692" s="151" t="s">
        <v>2713</v>
      </c>
      <c r="G692" s="152" t="s">
        <v>2496</v>
      </c>
      <c r="H692" s="151" t="s">
        <v>1808</v>
      </c>
      <c r="I692" s="151" t="s">
        <v>2485</v>
      </c>
      <c r="J692" s="151" t="s">
        <v>2474</v>
      </c>
      <c r="K692" s="153">
        <v>1492.78</v>
      </c>
      <c r="L692" s="147">
        <v>1492.78</v>
      </c>
      <c r="M692" s="147">
        <v>437.34</v>
      </c>
      <c r="N692" s="148">
        <v>1055.44</v>
      </c>
      <c r="O692" s="136" t="s">
        <v>1808</v>
      </c>
    </row>
    <row r="693" spans="1:15" x14ac:dyDescent="0.3">
      <c r="A693" s="151" t="s">
        <v>2705</v>
      </c>
      <c r="B693" s="151" t="s">
        <v>2470</v>
      </c>
      <c r="C693" s="151" t="s">
        <v>2706</v>
      </c>
      <c r="D693" s="151" t="s">
        <v>2399</v>
      </c>
      <c r="E693" s="152">
        <v>42287626</v>
      </c>
      <c r="F693" s="151" t="s">
        <v>2720</v>
      </c>
      <c r="G693" s="152">
        <v>9</v>
      </c>
      <c r="H693" s="151" t="s">
        <v>1801</v>
      </c>
      <c r="I693" s="151" t="s">
        <v>2473</v>
      </c>
      <c r="J693" s="151" t="s">
        <v>2474</v>
      </c>
      <c r="K693" s="153">
        <v>1304.23</v>
      </c>
      <c r="L693" s="147">
        <v>1304.23</v>
      </c>
      <c r="M693" s="147">
        <v>382.1</v>
      </c>
      <c r="N693" s="148">
        <v>922.13</v>
      </c>
      <c r="O693" s="136" t="s">
        <v>1801</v>
      </c>
    </row>
    <row r="694" spans="1:15" x14ac:dyDescent="0.3">
      <c r="A694" s="151" t="s">
        <v>2705</v>
      </c>
      <c r="B694" s="151" t="s">
        <v>2470</v>
      </c>
      <c r="C694" s="151" t="s">
        <v>2706</v>
      </c>
      <c r="D694" s="151" t="s">
        <v>2399</v>
      </c>
      <c r="E694" s="152">
        <v>42292793</v>
      </c>
      <c r="F694" s="151" t="s">
        <v>2721</v>
      </c>
      <c r="G694" s="152">
        <v>10</v>
      </c>
      <c r="H694" s="151" t="s">
        <v>1804</v>
      </c>
      <c r="I694" s="151" t="s">
        <v>2485</v>
      </c>
      <c r="J694" s="151" t="s">
        <v>2474</v>
      </c>
      <c r="K694" s="153">
        <v>1551.21</v>
      </c>
      <c r="L694" s="147">
        <v>1551.21</v>
      </c>
      <c r="M694" s="147">
        <v>454.45</v>
      </c>
      <c r="N694" s="148">
        <v>1096.76</v>
      </c>
      <c r="O694" s="136" t="s">
        <v>1804</v>
      </c>
    </row>
    <row r="695" spans="1:15" x14ac:dyDescent="0.3">
      <c r="A695" s="151" t="s">
        <v>2705</v>
      </c>
      <c r="B695" s="151" t="s">
        <v>2470</v>
      </c>
      <c r="C695" s="151" t="s">
        <v>2706</v>
      </c>
      <c r="D695" s="151" t="s">
        <v>2399</v>
      </c>
      <c r="E695" s="152">
        <v>42292799</v>
      </c>
      <c r="F695" s="151" t="s">
        <v>2721</v>
      </c>
      <c r="G695" s="152">
        <v>10</v>
      </c>
      <c r="H695" s="151" t="s">
        <v>1804</v>
      </c>
      <c r="I695" s="151" t="s">
        <v>2485</v>
      </c>
      <c r="J695" s="151" t="s">
        <v>2474</v>
      </c>
      <c r="K695" s="153">
        <v>1658.72</v>
      </c>
      <c r="L695" s="147">
        <v>1658.72</v>
      </c>
      <c r="M695" s="147">
        <v>485.95</v>
      </c>
      <c r="N695" s="148">
        <v>1172.77</v>
      </c>
      <c r="O695" s="136" t="s">
        <v>1804</v>
      </c>
    </row>
    <row r="696" spans="1:15" x14ac:dyDescent="0.3">
      <c r="A696" s="151" t="s">
        <v>2705</v>
      </c>
      <c r="B696" s="151" t="s">
        <v>2470</v>
      </c>
      <c r="C696" s="151" t="s">
        <v>2706</v>
      </c>
      <c r="D696" s="151" t="s">
        <v>2399</v>
      </c>
      <c r="E696" s="152">
        <v>42293120</v>
      </c>
      <c r="F696" s="151" t="s">
        <v>2713</v>
      </c>
      <c r="G696" s="152" t="s">
        <v>2496</v>
      </c>
      <c r="H696" s="151" t="s">
        <v>1808</v>
      </c>
      <c r="I696" s="151" t="s">
        <v>2485</v>
      </c>
      <c r="J696" s="151" t="s">
        <v>2474</v>
      </c>
      <c r="K696" s="153">
        <v>2906.29</v>
      </c>
      <c r="L696" s="147">
        <v>2906.29</v>
      </c>
      <c r="M696" s="147">
        <v>851.45</v>
      </c>
      <c r="N696" s="148">
        <v>2054.84</v>
      </c>
      <c r="O696" s="136" t="s">
        <v>1808</v>
      </c>
    </row>
    <row r="697" spans="1:15" x14ac:dyDescent="0.3">
      <c r="A697" s="151" t="s">
        <v>2705</v>
      </c>
      <c r="B697" s="151" t="s">
        <v>2470</v>
      </c>
      <c r="C697" s="151" t="s">
        <v>2706</v>
      </c>
      <c r="D697" s="151" t="s">
        <v>2399</v>
      </c>
      <c r="E697" s="152">
        <v>42293167</v>
      </c>
      <c r="F697" s="151" t="s">
        <v>2713</v>
      </c>
      <c r="G697" s="152" t="s">
        <v>2496</v>
      </c>
      <c r="H697" s="151" t="s">
        <v>1808</v>
      </c>
      <c r="I697" s="151" t="s">
        <v>2478</v>
      </c>
      <c r="J697" s="151" t="s">
        <v>2474</v>
      </c>
      <c r="K697" s="153">
        <v>-17422.8</v>
      </c>
      <c r="L697" s="147">
        <v>-17422.8</v>
      </c>
      <c r="M697" s="147">
        <v>-5104.3100000000004</v>
      </c>
      <c r="N697" s="148">
        <v>-12318.489999999998</v>
      </c>
      <c r="O697" s="136" t="s">
        <v>1808</v>
      </c>
    </row>
    <row r="698" spans="1:15" x14ac:dyDescent="0.3">
      <c r="A698" s="151" t="s">
        <v>2705</v>
      </c>
      <c r="B698" s="151" t="s">
        <v>2470</v>
      </c>
      <c r="C698" s="151" t="s">
        <v>2706</v>
      </c>
      <c r="D698" s="151" t="s">
        <v>2399</v>
      </c>
      <c r="E698" s="152">
        <v>42293413</v>
      </c>
      <c r="F698" s="151" t="s">
        <v>2721</v>
      </c>
      <c r="G698" s="152">
        <v>10</v>
      </c>
      <c r="H698" s="151" t="s">
        <v>1804</v>
      </c>
      <c r="I698" s="151" t="s">
        <v>2485</v>
      </c>
      <c r="J698" s="151" t="s">
        <v>2474</v>
      </c>
      <c r="K698" s="153">
        <v>1639.51</v>
      </c>
      <c r="L698" s="147">
        <v>1639.51</v>
      </c>
      <c r="M698" s="147">
        <v>480.32</v>
      </c>
      <c r="N698" s="148">
        <v>1159.19</v>
      </c>
      <c r="O698" s="136" t="s">
        <v>1804</v>
      </c>
    </row>
    <row r="699" spans="1:15" x14ac:dyDescent="0.3">
      <c r="A699" s="151" t="s">
        <v>2705</v>
      </c>
      <c r="B699" s="151" t="s">
        <v>2470</v>
      </c>
      <c r="C699" s="151" t="s">
        <v>2706</v>
      </c>
      <c r="D699" s="151" t="s">
        <v>2399</v>
      </c>
      <c r="E699" s="152">
        <v>42293475</v>
      </c>
      <c r="F699" s="151" t="s">
        <v>2713</v>
      </c>
      <c r="G699" s="152" t="s">
        <v>2496</v>
      </c>
      <c r="H699" s="151" t="s">
        <v>1808</v>
      </c>
      <c r="I699" s="151" t="s">
        <v>2485</v>
      </c>
      <c r="J699" s="151" t="s">
        <v>2474</v>
      </c>
      <c r="K699" s="153">
        <v>1550.26</v>
      </c>
      <c r="L699" s="147">
        <v>1550.26</v>
      </c>
      <c r="M699" s="147">
        <v>454.18</v>
      </c>
      <c r="N699" s="148">
        <v>1096.08</v>
      </c>
      <c r="O699" s="136" t="s">
        <v>1808</v>
      </c>
    </row>
    <row r="700" spans="1:15" x14ac:dyDescent="0.3">
      <c r="A700" s="151" t="s">
        <v>2705</v>
      </c>
      <c r="B700" s="151" t="s">
        <v>2470</v>
      </c>
      <c r="C700" s="151" t="s">
        <v>2706</v>
      </c>
      <c r="D700" s="151" t="s">
        <v>2399</v>
      </c>
      <c r="E700" s="152">
        <v>42298583</v>
      </c>
      <c r="F700" s="151" t="s">
        <v>2711</v>
      </c>
      <c r="G700" s="152" t="s">
        <v>2496</v>
      </c>
      <c r="H700" s="151" t="s">
        <v>1808</v>
      </c>
      <c r="I700" s="151" t="s">
        <v>2485</v>
      </c>
      <c r="J700" s="151" t="s">
        <v>2474</v>
      </c>
      <c r="K700" s="153">
        <v>2295.73</v>
      </c>
      <c r="L700" s="147">
        <v>2295.73</v>
      </c>
      <c r="M700" s="147">
        <v>672.57</v>
      </c>
      <c r="N700" s="148">
        <v>1623.1599999999999</v>
      </c>
      <c r="O700" s="136" t="s">
        <v>1808</v>
      </c>
    </row>
    <row r="701" spans="1:15" x14ac:dyDescent="0.3">
      <c r="A701" s="151" t="s">
        <v>2705</v>
      </c>
      <c r="B701" s="151" t="s">
        <v>2470</v>
      </c>
      <c r="C701" s="151" t="s">
        <v>2706</v>
      </c>
      <c r="D701" s="151" t="s">
        <v>2399</v>
      </c>
      <c r="E701" s="152">
        <v>42300162</v>
      </c>
      <c r="F701" s="151" t="s">
        <v>2713</v>
      </c>
      <c r="G701" s="152" t="s">
        <v>2496</v>
      </c>
      <c r="H701" s="151" t="s">
        <v>1808</v>
      </c>
      <c r="I701" s="151" t="s">
        <v>2485</v>
      </c>
      <c r="J701" s="151" t="s">
        <v>2474</v>
      </c>
      <c r="K701" s="153">
        <v>6958.22</v>
      </c>
      <c r="L701" s="147">
        <v>6958.22</v>
      </c>
      <c r="M701" s="147">
        <v>2038.53</v>
      </c>
      <c r="N701" s="148">
        <v>4919.6900000000005</v>
      </c>
      <c r="O701" s="136" t="s">
        <v>1808</v>
      </c>
    </row>
    <row r="702" spans="1:15" x14ac:dyDescent="0.3">
      <c r="A702" s="151" t="s">
        <v>2705</v>
      </c>
      <c r="B702" s="151" t="s">
        <v>2470</v>
      </c>
      <c r="C702" s="151" t="s">
        <v>2706</v>
      </c>
      <c r="D702" s="151" t="s">
        <v>2399</v>
      </c>
      <c r="E702" s="152">
        <v>42301340</v>
      </c>
      <c r="F702" s="151" t="s">
        <v>2722</v>
      </c>
      <c r="G702" s="152" t="s">
        <v>2723</v>
      </c>
      <c r="H702" s="151" t="s">
        <v>2723</v>
      </c>
      <c r="I702" s="151" t="s">
        <v>2723</v>
      </c>
      <c r="J702" s="151" t="s">
        <v>2474</v>
      </c>
      <c r="K702" s="153">
        <v>84962.240000000005</v>
      </c>
      <c r="L702" s="147">
        <v>84962.240000000005</v>
      </c>
      <c r="M702" s="147">
        <v>24891.16</v>
      </c>
      <c r="N702" s="148">
        <v>60071.08</v>
      </c>
      <c r="O702" s="136" t="s">
        <v>1914</v>
      </c>
    </row>
    <row r="703" spans="1:15" x14ac:dyDescent="0.3">
      <c r="A703" s="151" t="s">
        <v>2705</v>
      </c>
      <c r="B703" s="151" t="s">
        <v>2470</v>
      </c>
      <c r="C703" s="151" t="s">
        <v>2706</v>
      </c>
      <c r="D703" s="151" t="s">
        <v>2399</v>
      </c>
      <c r="E703" s="152">
        <v>42312484</v>
      </c>
      <c r="F703" s="151" t="s">
        <v>2713</v>
      </c>
      <c r="G703" s="152" t="s">
        <v>2723</v>
      </c>
      <c r="H703" s="151" t="s">
        <v>2723</v>
      </c>
      <c r="I703" s="151" t="s">
        <v>2723</v>
      </c>
      <c r="J703" s="151" t="s">
        <v>2474</v>
      </c>
      <c r="K703" s="153">
        <v>2815.96</v>
      </c>
      <c r="L703" s="147">
        <v>2815.96</v>
      </c>
      <c r="M703" s="147">
        <v>824.98</v>
      </c>
      <c r="N703" s="148">
        <v>1990.98</v>
      </c>
      <c r="O703" s="136" t="s">
        <v>1808</v>
      </c>
    </row>
    <row r="704" spans="1:15" x14ac:dyDescent="0.3">
      <c r="A704" s="151" t="s">
        <v>2705</v>
      </c>
      <c r="B704" s="151" t="s">
        <v>2470</v>
      </c>
      <c r="C704" s="151" t="s">
        <v>2706</v>
      </c>
      <c r="D704" s="151" t="s">
        <v>2399</v>
      </c>
      <c r="E704" s="152">
        <v>42314933</v>
      </c>
      <c r="F704" s="151" t="s">
        <v>2720</v>
      </c>
      <c r="G704" s="152">
        <v>9</v>
      </c>
      <c r="H704" s="151" t="s">
        <v>1801</v>
      </c>
      <c r="I704" s="151" t="s">
        <v>2473</v>
      </c>
      <c r="J704" s="151" t="s">
        <v>2474</v>
      </c>
      <c r="K704" s="153">
        <v>992.08</v>
      </c>
      <c r="L704" s="147">
        <v>992.08</v>
      </c>
      <c r="M704" s="147">
        <v>290.64999999999998</v>
      </c>
      <c r="N704" s="148">
        <v>701.43000000000006</v>
      </c>
      <c r="O704" s="136" t="s">
        <v>1801</v>
      </c>
    </row>
    <row r="705" spans="1:15" x14ac:dyDescent="0.3">
      <c r="A705" s="151" t="s">
        <v>2705</v>
      </c>
      <c r="B705" s="151" t="s">
        <v>2470</v>
      </c>
      <c r="C705" s="151" t="s">
        <v>2706</v>
      </c>
      <c r="D705" s="151" t="s">
        <v>2399</v>
      </c>
      <c r="E705" s="152">
        <v>42320396</v>
      </c>
      <c r="F705" s="151" t="s">
        <v>2714</v>
      </c>
      <c r="G705" s="152">
        <v>1</v>
      </c>
      <c r="H705" s="151" t="s">
        <v>1800</v>
      </c>
      <c r="I705" s="151" t="s">
        <v>2485</v>
      </c>
      <c r="J705" s="151" t="s">
        <v>2474</v>
      </c>
      <c r="K705" s="153">
        <v>3915.66</v>
      </c>
      <c r="L705" s="147">
        <v>3915.66</v>
      </c>
      <c r="M705" s="147">
        <v>1147.1600000000001</v>
      </c>
      <c r="N705" s="148">
        <v>2768.5</v>
      </c>
      <c r="O705" s="136" t="s">
        <v>1800</v>
      </c>
    </row>
    <row r="706" spans="1:15" x14ac:dyDescent="0.3">
      <c r="A706" s="151" t="s">
        <v>2705</v>
      </c>
      <c r="B706" s="151" t="s">
        <v>2470</v>
      </c>
      <c r="C706" s="151" t="s">
        <v>2706</v>
      </c>
      <c r="D706" s="151" t="s">
        <v>2399</v>
      </c>
      <c r="E706" s="152">
        <v>42320706</v>
      </c>
      <c r="F706" s="151" t="s">
        <v>2711</v>
      </c>
      <c r="G706" s="152">
        <v>12</v>
      </c>
      <c r="H706" s="151" t="s">
        <v>1811</v>
      </c>
      <c r="I706" s="151" t="s">
        <v>2485</v>
      </c>
      <c r="J706" s="151" t="s">
        <v>2474</v>
      </c>
      <c r="K706" s="153">
        <v>7003.19</v>
      </c>
      <c r="L706" s="147">
        <v>7003.19</v>
      </c>
      <c r="M706" s="147">
        <v>2051.71</v>
      </c>
      <c r="N706" s="148">
        <v>4951.4799999999996</v>
      </c>
      <c r="O706" s="136" t="s">
        <v>1811</v>
      </c>
    </row>
    <row r="707" spans="1:15" x14ac:dyDescent="0.3">
      <c r="A707" s="151" t="s">
        <v>2705</v>
      </c>
      <c r="B707" s="151" t="s">
        <v>2470</v>
      </c>
      <c r="C707" s="151" t="s">
        <v>2724</v>
      </c>
      <c r="D707" s="151" t="s">
        <v>2399</v>
      </c>
      <c r="E707" s="152">
        <v>42174421</v>
      </c>
      <c r="F707" s="151" t="s">
        <v>2725</v>
      </c>
      <c r="G707" s="152" t="s">
        <v>2496</v>
      </c>
      <c r="H707" s="151" t="s">
        <v>1808</v>
      </c>
      <c r="I707" s="151" t="s">
        <v>2478</v>
      </c>
      <c r="J707" s="151" t="s">
        <v>2474</v>
      </c>
      <c r="K707" s="153">
        <v>34205.29</v>
      </c>
      <c r="L707" s="147">
        <v>34205.29</v>
      </c>
      <c r="M707" s="147">
        <v>9632.14</v>
      </c>
      <c r="N707" s="148">
        <v>24573.15</v>
      </c>
      <c r="O707" s="136" t="s">
        <v>1808</v>
      </c>
    </row>
    <row r="708" spans="1:15" x14ac:dyDescent="0.3">
      <c r="A708" s="151" t="s">
        <v>2705</v>
      </c>
      <c r="B708" s="151" t="s">
        <v>2470</v>
      </c>
      <c r="C708" s="151" t="s">
        <v>2724</v>
      </c>
      <c r="D708" s="151" t="s">
        <v>2399</v>
      </c>
      <c r="E708" s="152">
        <v>42174424</v>
      </c>
      <c r="F708" s="151" t="s">
        <v>2725</v>
      </c>
      <c r="G708" s="152" t="s">
        <v>2496</v>
      </c>
      <c r="H708" s="151" t="s">
        <v>1808</v>
      </c>
      <c r="I708" s="151" t="s">
        <v>2473</v>
      </c>
      <c r="J708" s="151" t="s">
        <v>2474</v>
      </c>
      <c r="K708" s="153">
        <v>55669.06</v>
      </c>
      <c r="L708" s="147">
        <v>55669.06</v>
      </c>
      <c r="M708" s="147">
        <v>15676.29</v>
      </c>
      <c r="N708" s="148">
        <v>39992.769999999997</v>
      </c>
      <c r="O708" s="136" t="s">
        <v>1808</v>
      </c>
    </row>
    <row r="709" spans="1:15" x14ac:dyDescent="0.3">
      <c r="A709" s="151" t="s">
        <v>2705</v>
      </c>
      <c r="B709" s="151" t="s">
        <v>2470</v>
      </c>
      <c r="C709" s="151" t="s">
        <v>2724</v>
      </c>
      <c r="D709" s="151" t="s">
        <v>2399</v>
      </c>
      <c r="E709" s="152">
        <v>42174427</v>
      </c>
      <c r="F709" s="151" t="s">
        <v>2725</v>
      </c>
      <c r="G709" s="152">
        <v>9</v>
      </c>
      <c r="H709" s="151" t="s">
        <v>1801</v>
      </c>
      <c r="I709" s="151" t="s">
        <v>2473</v>
      </c>
      <c r="J709" s="151" t="s">
        <v>2474</v>
      </c>
      <c r="K709" s="153">
        <v>16289.45</v>
      </c>
      <c r="L709" s="147">
        <v>16289.45</v>
      </c>
      <c r="M709" s="147">
        <v>4587.08</v>
      </c>
      <c r="N709" s="148">
        <v>11702.37</v>
      </c>
      <c r="O709" s="136" t="s">
        <v>1801</v>
      </c>
    </row>
    <row r="710" spans="1:15" x14ac:dyDescent="0.3">
      <c r="A710" s="151" t="s">
        <v>2705</v>
      </c>
      <c r="B710" s="151" t="s">
        <v>2470</v>
      </c>
      <c r="C710" s="151" t="s">
        <v>2724</v>
      </c>
      <c r="D710" s="151" t="s">
        <v>2399</v>
      </c>
      <c r="E710" s="152">
        <v>42174434</v>
      </c>
      <c r="F710" s="151" t="s">
        <v>2725</v>
      </c>
      <c r="G710" s="152">
        <v>9</v>
      </c>
      <c r="H710" s="151" t="s">
        <v>1801</v>
      </c>
      <c r="I710" s="151" t="s">
        <v>2478</v>
      </c>
      <c r="J710" s="151" t="s">
        <v>2474</v>
      </c>
      <c r="K710" s="153">
        <v>53237.3</v>
      </c>
      <c r="L710" s="147">
        <v>53237.3</v>
      </c>
      <c r="M710" s="147">
        <v>14991.51</v>
      </c>
      <c r="N710" s="148">
        <v>38245.79</v>
      </c>
      <c r="O710" s="136" t="s">
        <v>1801</v>
      </c>
    </row>
    <row r="711" spans="1:15" x14ac:dyDescent="0.3">
      <c r="A711" s="151" t="s">
        <v>2705</v>
      </c>
      <c r="B711" s="151" t="s">
        <v>2470</v>
      </c>
      <c r="C711" s="151" t="s">
        <v>2724</v>
      </c>
      <c r="D711" s="151" t="s">
        <v>2399</v>
      </c>
      <c r="E711" s="152">
        <v>42211076</v>
      </c>
      <c r="F711" s="151" t="s">
        <v>2726</v>
      </c>
      <c r="G711" s="152" t="s">
        <v>2496</v>
      </c>
      <c r="H711" s="151" t="s">
        <v>1808</v>
      </c>
      <c r="I711" s="151" t="s">
        <v>2478</v>
      </c>
      <c r="J711" s="151" t="s">
        <v>2474</v>
      </c>
      <c r="K711" s="153">
        <v>99698.61</v>
      </c>
      <c r="L711" s="147">
        <v>99698.61</v>
      </c>
      <c r="M711" s="147">
        <v>28074.92</v>
      </c>
      <c r="N711" s="148">
        <v>71623.69</v>
      </c>
      <c r="O711" s="136" t="s">
        <v>1808</v>
      </c>
    </row>
    <row r="712" spans="1:15" x14ac:dyDescent="0.3">
      <c r="A712" s="151" t="s">
        <v>2705</v>
      </c>
      <c r="B712" s="151" t="s">
        <v>2470</v>
      </c>
      <c r="C712" s="151" t="s">
        <v>2724</v>
      </c>
      <c r="D712" s="151" t="s">
        <v>2399</v>
      </c>
      <c r="E712" s="152">
        <v>42230170</v>
      </c>
      <c r="F712" s="151" t="s">
        <v>2727</v>
      </c>
      <c r="G712" s="152">
        <v>9</v>
      </c>
      <c r="H712" s="151" t="s">
        <v>1801</v>
      </c>
      <c r="I712" s="151" t="s">
        <v>2478</v>
      </c>
      <c r="J712" s="151" t="s">
        <v>2474</v>
      </c>
      <c r="K712" s="153">
        <v>99900.38</v>
      </c>
      <c r="L712" s="147">
        <v>99900.38</v>
      </c>
      <c r="M712" s="147">
        <v>28131.74</v>
      </c>
      <c r="N712" s="148">
        <v>71768.639999999999</v>
      </c>
      <c r="O712" s="136" t="s">
        <v>1801</v>
      </c>
    </row>
    <row r="713" spans="1:15" x14ac:dyDescent="0.3">
      <c r="A713" s="151" t="s">
        <v>2705</v>
      </c>
      <c r="B713" s="151" t="s">
        <v>2470</v>
      </c>
      <c r="C713" s="151" t="s">
        <v>2724</v>
      </c>
      <c r="D713" s="151" t="s">
        <v>2399</v>
      </c>
      <c r="E713" s="152">
        <v>42232378</v>
      </c>
      <c r="F713" s="151" t="s">
        <v>2728</v>
      </c>
      <c r="G713" s="152" t="s">
        <v>2723</v>
      </c>
      <c r="H713" s="151" t="s">
        <v>2723</v>
      </c>
      <c r="I713" s="151" t="s">
        <v>2723</v>
      </c>
      <c r="J713" s="151" t="s">
        <v>2474</v>
      </c>
      <c r="K713" s="153">
        <v>17750.509999999998</v>
      </c>
      <c r="L713" s="147">
        <v>17750.509999999998</v>
      </c>
      <c r="M713" s="147">
        <v>4998.51</v>
      </c>
      <c r="N713" s="148">
        <v>12751.999999999998</v>
      </c>
      <c r="O713" s="136" t="s">
        <v>1804</v>
      </c>
    </row>
    <row r="714" spans="1:15" x14ac:dyDescent="0.3">
      <c r="A714" s="151" t="s">
        <v>2705</v>
      </c>
      <c r="B714" s="151" t="s">
        <v>2470</v>
      </c>
      <c r="C714" s="151" t="s">
        <v>2724</v>
      </c>
      <c r="D714" s="151" t="s">
        <v>2399</v>
      </c>
      <c r="E714" s="152">
        <v>42235466</v>
      </c>
      <c r="F714" s="151" t="s">
        <v>2713</v>
      </c>
      <c r="G714" s="152">
        <v>10</v>
      </c>
      <c r="H714" s="151" t="s">
        <v>1804</v>
      </c>
      <c r="I714" s="151" t="s">
        <v>2485</v>
      </c>
      <c r="J714" s="151" t="s">
        <v>2474</v>
      </c>
      <c r="K714" s="153">
        <v>2252.83</v>
      </c>
      <c r="L714" s="147">
        <v>2252.83</v>
      </c>
      <c r="M714" s="147">
        <v>634.39</v>
      </c>
      <c r="N714" s="148">
        <v>1618.44</v>
      </c>
      <c r="O714" s="136" t="s">
        <v>1804</v>
      </c>
    </row>
    <row r="715" spans="1:15" x14ac:dyDescent="0.3">
      <c r="A715" s="151" t="s">
        <v>2705</v>
      </c>
      <c r="B715" s="151" t="s">
        <v>2470</v>
      </c>
      <c r="C715" s="151" t="s">
        <v>2724</v>
      </c>
      <c r="D715" s="151" t="s">
        <v>2399</v>
      </c>
      <c r="E715" s="152">
        <v>42244895</v>
      </c>
      <c r="F715" s="151" t="s">
        <v>2729</v>
      </c>
      <c r="G715" s="152" t="s">
        <v>2496</v>
      </c>
      <c r="H715" s="151" t="s">
        <v>1808</v>
      </c>
      <c r="I715" s="151" t="s">
        <v>2478</v>
      </c>
      <c r="J715" s="151" t="s">
        <v>2474</v>
      </c>
      <c r="K715" s="153">
        <v>3967.23</v>
      </c>
      <c r="L715" s="147">
        <v>3967.23</v>
      </c>
      <c r="M715" s="147">
        <v>1117.1600000000001</v>
      </c>
      <c r="N715" s="148">
        <v>2850.0699999999997</v>
      </c>
      <c r="O715" s="136" t="s">
        <v>1808</v>
      </c>
    </row>
    <row r="716" spans="1:15" x14ac:dyDescent="0.3">
      <c r="A716" s="151" t="s">
        <v>2705</v>
      </c>
      <c r="B716" s="151" t="s">
        <v>2470</v>
      </c>
      <c r="C716" s="151" t="s">
        <v>2724</v>
      </c>
      <c r="D716" s="151" t="s">
        <v>2399</v>
      </c>
      <c r="E716" s="152">
        <v>42264127</v>
      </c>
      <c r="F716" s="151" t="s">
        <v>2729</v>
      </c>
      <c r="G716" s="152" t="s">
        <v>2496</v>
      </c>
      <c r="H716" s="151" t="s">
        <v>1808</v>
      </c>
      <c r="I716" s="151" t="s">
        <v>2485</v>
      </c>
      <c r="J716" s="151" t="s">
        <v>2474</v>
      </c>
      <c r="K716" s="153">
        <v>106745.38</v>
      </c>
      <c r="L716" s="147">
        <v>106745.38</v>
      </c>
      <c r="M716" s="147">
        <v>30059.279999999999</v>
      </c>
      <c r="N716" s="148">
        <v>76686.100000000006</v>
      </c>
      <c r="O716" s="136" t="s">
        <v>1808</v>
      </c>
    </row>
    <row r="717" spans="1:15" x14ac:dyDescent="0.3">
      <c r="A717" s="151" t="s">
        <v>2705</v>
      </c>
      <c r="B717" s="151" t="s">
        <v>2470</v>
      </c>
      <c r="C717" s="151" t="s">
        <v>2724</v>
      </c>
      <c r="D717" s="151" t="s">
        <v>2399</v>
      </c>
      <c r="E717" s="152">
        <v>42264531</v>
      </c>
      <c r="F717" s="151" t="s">
        <v>2730</v>
      </c>
      <c r="G717" s="152" t="s">
        <v>2723</v>
      </c>
      <c r="H717" s="151" t="s">
        <v>2723</v>
      </c>
      <c r="I717" s="151" t="s">
        <v>2723</v>
      </c>
      <c r="J717" s="151" t="s">
        <v>2474</v>
      </c>
      <c r="K717" s="153">
        <v>114821.07</v>
      </c>
      <c r="L717" s="147">
        <v>114821.07</v>
      </c>
      <c r="M717" s="147">
        <v>32333.38</v>
      </c>
      <c r="N717" s="148">
        <v>82487.69</v>
      </c>
      <c r="O717" s="136" t="s">
        <v>1808</v>
      </c>
    </row>
    <row r="718" spans="1:15" x14ac:dyDescent="0.3">
      <c r="A718" s="151" t="s">
        <v>2705</v>
      </c>
      <c r="B718" s="151" t="s">
        <v>2470</v>
      </c>
      <c r="C718" s="151" t="s">
        <v>2724</v>
      </c>
      <c r="D718" s="151" t="s">
        <v>2399</v>
      </c>
      <c r="E718" s="152">
        <v>42266532</v>
      </c>
      <c r="F718" s="151" t="s">
        <v>2731</v>
      </c>
      <c r="G718" s="152">
        <v>12</v>
      </c>
      <c r="H718" s="151" t="s">
        <v>1811</v>
      </c>
      <c r="I718" s="151" t="s">
        <v>2485</v>
      </c>
      <c r="J718" s="151" t="s">
        <v>2474</v>
      </c>
      <c r="K718" s="153">
        <v>32935.56</v>
      </c>
      <c r="L718" s="147">
        <v>32935.56</v>
      </c>
      <c r="M718" s="147">
        <v>9274.59</v>
      </c>
      <c r="N718" s="148">
        <v>23660.969999999998</v>
      </c>
      <c r="O718" s="136" t="s">
        <v>1811</v>
      </c>
    </row>
    <row r="719" spans="1:15" x14ac:dyDescent="0.3">
      <c r="A719" s="151" t="s">
        <v>2705</v>
      </c>
      <c r="B719" s="151" t="s">
        <v>2470</v>
      </c>
      <c r="C719" s="151" t="s">
        <v>2724</v>
      </c>
      <c r="D719" s="151" t="s">
        <v>2399</v>
      </c>
      <c r="E719" s="152">
        <v>42268306</v>
      </c>
      <c r="F719" s="151" t="s">
        <v>2732</v>
      </c>
      <c r="G719" s="152" t="s">
        <v>2723</v>
      </c>
      <c r="H719" s="151" t="s">
        <v>2723</v>
      </c>
      <c r="I719" s="151" t="s">
        <v>2723</v>
      </c>
      <c r="J719" s="151" t="s">
        <v>2474</v>
      </c>
      <c r="K719" s="153">
        <v>95506.11</v>
      </c>
      <c r="L719" s="147">
        <v>95506.11</v>
      </c>
      <c r="M719" s="147">
        <v>26894.32</v>
      </c>
      <c r="N719" s="148">
        <v>68611.790000000008</v>
      </c>
      <c r="O719" s="136" t="s">
        <v>1800</v>
      </c>
    </row>
    <row r="720" spans="1:15" x14ac:dyDescent="0.3">
      <c r="A720" s="151" t="s">
        <v>2705</v>
      </c>
      <c r="B720" s="151" t="s">
        <v>2470</v>
      </c>
      <c r="C720" s="151" t="s">
        <v>2724</v>
      </c>
      <c r="D720" s="151" t="s">
        <v>2399</v>
      </c>
      <c r="E720" s="152">
        <v>42273738</v>
      </c>
      <c r="F720" s="151" t="s">
        <v>2733</v>
      </c>
      <c r="G720" s="152" t="s">
        <v>2496</v>
      </c>
      <c r="H720" s="151" t="s">
        <v>1808</v>
      </c>
      <c r="I720" s="151" t="s">
        <v>2478</v>
      </c>
      <c r="J720" s="151" t="s">
        <v>2474</v>
      </c>
      <c r="K720" s="153">
        <v>249449.37</v>
      </c>
      <c r="L720" s="147">
        <v>249449.37</v>
      </c>
      <c r="M720" s="147">
        <v>70244.429999999993</v>
      </c>
      <c r="N720" s="148">
        <v>179204.94</v>
      </c>
      <c r="O720" s="136" t="s">
        <v>1808</v>
      </c>
    </row>
    <row r="721" spans="1:15" x14ac:dyDescent="0.3">
      <c r="A721" s="151" t="s">
        <v>2705</v>
      </c>
      <c r="B721" s="151" t="s">
        <v>2470</v>
      </c>
      <c r="C721" s="151" t="s">
        <v>2724</v>
      </c>
      <c r="D721" s="151" t="s">
        <v>2399</v>
      </c>
      <c r="E721" s="152">
        <v>42276639</v>
      </c>
      <c r="F721" s="151" t="s">
        <v>2730</v>
      </c>
      <c r="G721" s="152" t="s">
        <v>2723</v>
      </c>
      <c r="H721" s="151" t="s">
        <v>2723</v>
      </c>
      <c r="I721" s="151" t="s">
        <v>2723</v>
      </c>
      <c r="J721" s="151" t="s">
        <v>2474</v>
      </c>
      <c r="K721" s="153">
        <v>119921.36</v>
      </c>
      <c r="L721" s="147">
        <v>119921.36</v>
      </c>
      <c r="M721" s="147">
        <v>33769.61</v>
      </c>
      <c r="N721" s="148">
        <v>86151.75</v>
      </c>
      <c r="O721" s="136" t="s">
        <v>1808</v>
      </c>
    </row>
    <row r="722" spans="1:15" x14ac:dyDescent="0.3">
      <c r="A722" s="151" t="s">
        <v>2705</v>
      </c>
      <c r="B722" s="151" t="s">
        <v>2470</v>
      </c>
      <c r="C722" s="151" t="s">
        <v>2724</v>
      </c>
      <c r="D722" s="151" t="s">
        <v>2399</v>
      </c>
      <c r="E722" s="152">
        <v>42280881</v>
      </c>
      <c r="F722" s="151" t="s">
        <v>2713</v>
      </c>
      <c r="G722" s="152" t="s">
        <v>2496</v>
      </c>
      <c r="H722" s="151" t="s">
        <v>1808</v>
      </c>
      <c r="I722" s="151" t="s">
        <v>2485</v>
      </c>
      <c r="J722" s="151" t="s">
        <v>2474</v>
      </c>
      <c r="K722" s="153">
        <v>2740.61</v>
      </c>
      <c r="L722" s="147">
        <v>2740.61</v>
      </c>
      <c r="M722" s="147">
        <v>771.75</v>
      </c>
      <c r="N722" s="148">
        <v>1968.8600000000001</v>
      </c>
      <c r="O722" s="136" t="s">
        <v>1808</v>
      </c>
    </row>
    <row r="723" spans="1:15" x14ac:dyDescent="0.3">
      <c r="A723" s="151" t="s">
        <v>2705</v>
      </c>
      <c r="B723" s="151" t="s">
        <v>2470</v>
      </c>
      <c r="C723" s="151" t="s">
        <v>2724</v>
      </c>
      <c r="D723" s="151" t="s">
        <v>2399</v>
      </c>
      <c r="E723" s="152">
        <v>42287326</v>
      </c>
      <c r="F723" s="151" t="s">
        <v>2734</v>
      </c>
      <c r="G723" s="152" t="s">
        <v>2723</v>
      </c>
      <c r="H723" s="151" t="s">
        <v>2723</v>
      </c>
      <c r="I723" s="151" t="s">
        <v>2723</v>
      </c>
      <c r="J723" s="151" t="s">
        <v>2474</v>
      </c>
      <c r="K723" s="153">
        <v>1325.28</v>
      </c>
      <c r="L723" s="147">
        <v>1325.28</v>
      </c>
      <c r="M723" s="147">
        <v>373.2</v>
      </c>
      <c r="N723" s="148">
        <v>952.07999999999993</v>
      </c>
      <c r="O723" s="136" t="s">
        <v>1914</v>
      </c>
    </row>
    <row r="724" spans="1:15" x14ac:dyDescent="0.3">
      <c r="A724" s="151" t="s">
        <v>2705</v>
      </c>
      <c r="B724" s="151" t="s">
        <v>2470</v>
      </c>
      <c r="C724" s="151" t="s">
        <v>2724</v>
      </c>
      <c r="D724" s="151" t="s">
        <v>2399</v>
      </c>
      <c r="E724" s="152">
        <v>42294436</v>
      </c>
      <c r="F724" s="151" t="s">
        <v>2711</v>
      </c>
      <c r="G724" s="152">
        <v>10</v>
      </c>
      <c r="H724" s="151" t="s">
        <v>1804</v>
      </c>
      <c r="I724" s="151" t="s">
        <v>2485</v>
      </c>
      <c r="J724" s="151" t="s">
        <v>2474</v>
      </c>
      <c r="K724" s="153">
        <v>16839.36</v>
      </c>
      <c r="L724" s="147">
        <v>16839.36</v>
      </c>
      <c r="M724" s="147">
        <v>4741.93</v>
      </c>
      <c r="N724" s="148">
        <v>12097.43</v>
      </c>
      <c r="O724" s="136" t="s">
        <v>1804</v>
      </c>
    </row>
    <row r="725" spans="1:15" x14ac:dyDescent="0.3">
      <c r="A725" s="151" t="s">
        <v>2705</v>
      </c>
      <c r="B725" s="151" t="s">
        <v>2470</v>
      </c>
      <c r="C725" s="151" t="s">
        <v>2724</v>
      </c>
      <c r="D725" s="151" t="s">
        <v>2399</v>
      </c>
      <c r="E725" s="152">
        <v>42296729</v>
      </c>
      <c r="F725" s="151" t="s">
        <v>2713</v>
      </c>
      <c r="G725" s="152" t="s">
        <v>2496</v>
      </c>
      <c r="H725" s="151" t="s">
        <v>1808</v>
      </c>
      <c r="I725" s="151" t="s">
        <v>2485</v>
      </c>
      <c r="J725" s="151" t="s">
        <v>2474</v>
      </c>
      <c r="K725" s="153">
        <v>4320.5200000000004</v>
      </c>
      <c r="L725" s="147">
        <v>4320.5200000000004</v>
      </c>
      <c r="M725" s="147">
        <v>1216.6500000000001</v>
      </c>
      <c r="N725" s="148">
        <v>3103.8700000000003</v>
      </c>
      <c r="O725" s="136" t="s">
        <v>1808</v>
      </c>
    </row>
    <row r="726" spans="1:15" x14ac:dyDescent="0.3">
      <c r="A726" s="151" t="s">
        <v>2705</v>
      </c>
      <c r="B726" s="151" t="s">
        <v>2470</v>
      </c>
      <c r="C726" s="151" t="s">
        <v>2724</v>
      </c>
      <c r="D726" s="151" t="s">
        <v>2399</v>
      </c>
      <c r="E726" s="152">
        <v>42299672</v>
      </c>
      <c r="F726" s="151" t="s">
        <v>2735</v>
      </c>
      <c r="G726" s="152" t="s">
        <v>2723</v>
      </c>
      <c r="H726" s="151" t="s">
        <v>2723</v>
      </c>
      <c r="I726" s="151" t="s">
        <v>2723</v>
      </c>
      <c r="J726" s="151" t="s">
        <v>2474</v>
      </c>
      <c r="K726" s="153">
        <v>111535.61</v>
      </c>
      <c r="L726" s="147">
        <v>111535.61</v>
      </c>
      <c r="M726" s="147">
        <v>31408.2</v>
      </c>
      <c r="N726" s="148">
        <v>80127.41</v>
      </c>
      <c r="O726" s="136" t="s">
        <v>1914</v>
      </c>
    </row>
    <row r="727" spans="1:15" x14ac:dyDescent="0.3">
      <c r="A727" s="151" t="s">
        <v>2705</v>
      </c>
      <c r="B727" s="151" t="s">
        <v>2470</v>
      </c>
      <c r="C727" s="151" t="s">
        <v>2724</v>
      </c>
      <c r="D727" s="151" t="s">
        <v>2399</v>
      </c>
      <c r="E727" s="152">
        <v>42299680</v>
      </c>
      <c r="F727" s="151" t="s">
        <v>2735</v>
      </c>
      <c r="G727" s="152" t="s">
        <v>2723</v>
      </c>
      <c r="H727" s="151" t="s">
        <v>2723</v>
      </c>
      <c r="I727" s="151" t="s">
        <v>2723</v>
      </c>
      <c r="J727" s="151" t="s">
        <v>2474</v>
      </c>
      <c r="K727" s="153">
        <v>83880.070000000007</v>
      </c>
      <c r="L727" s="147">
        <v>83880.070000000007</v>
      </c>
      <c r="M727" s="147">
        <v>23620.46</v>
      </c>
      <c r="N727" s="148">
        <v>60259.610000000008</v>
      </c>
      <c r="O727" s="136" t="s">
        <v>1914</v>
      </c>
    </row>
    <row r="728" spans="1:15" x14ac:dyDescent="0.3">
      <c r="A728" s="151" t="s">
        <v>2705</v>
      </c>
      <c r="B728" s="151" t="s">
        <v>2470</v>
      </c>
      <c r="C728" s="151" t="s">
        <v>2724</v>
      </c>
      <c r="D728" s="151" t="s">
        <v>2399</v>
      </c>
      <c r="E728" s="152">
        <v>42314379</v>
      </c>
      <c r="F728" s="151" t="s">
        <v>2736</v>
      </c>
      <c r="G728" s="152" t="s">
        <v>2723</v>
      </c>
      <c r="H728" s="151" t="s">
        <v>2723</v>
      </c>
      <c r="I728" s="151" t="s">
        <v>2723</v>
      </c>
      <c r="J728" s="151" t="s">
        <v>2474</v>
      </c>
      <c r="K728" s="153">
        <v>7503.57</v>
      </c>
      <c r="L728" s="147">
        <v>7503.57</v>
      </c>
      <c r="M728" s="147">
        <v>2112.9899999999998</v>
      </c>
      <c r="N728" s="148">
        <v>5390.58</v>
      </c>
      <c r="O728" s="136" t="s">
        <v>1914</v>
      </c>
    </row>
    <row r="729" spans="1:15" x14ac:dyDescent="0.3">
      <c r="A729" s="151" t="s">
        <v>2705</v>
      </c>
      <c r="B729" s="151" t="s">
        <v>2470</v>
      </c>
      <c r="C729" s="151" t="s">
        <v>2724</v>
      </c>
      <c r="D729" s="151" t="s">
        <v>2399</v>
      </c>
      <c r="E729" s="152">
        <v>42315471</v>
      </c>
      <c r="F729" s="151" t="s">
        <v>2737</v>
      </c>
      <c r="G729" s="152" t="s">
        <v>2723</v>
      </c>
      <c r="H729" s="151" t="s">
        <v>2723</v>
      </c>
      <c r="I729" s="151" t="s">
        <v>2723</v>
      </c>
      <c r="J729" s="151" t="s">
        <v>2474</v>
      </c>
      <c r="K729" s="153">
        <v>4002.76</v>
      </c>
      <c r="L729" s="147">
        <v>4002.76</v>
      </c>
      <c r="M729" s="147">
        <v>1127.17</v>
      </c>
      <c r="N729" s="148">
        <v>2875.59</v>
      </c>
      <c r="O729" s="136" t="s">
        <v>1804</v>
      </c>
    </row>
    <row r="730" spans="1:15" x14ac:dyDescent="0.3">
      <c r="A730" s="151" t="s">
        <v>2705</v>
      </c>
      <c r="B730" s="151" t="s">
        <v>2470</v>
      </c>
      <c r="C730" s="151" t="s">
        <v>2724</v>
      </c>
      <c r="D730" s="151" t="s">
        <v>2399</v>
      </c>
      <c r="E730" s="152">
        <v>42319158</v>
      </c>
      <c r="F730" s="151" t="s">
        <v>2713</v>
      </c>
      <c r="G730" s="152" t="s">
        <v>2496</v>
      </c>
      <c r="H730" s="151" t="s">
        <v>1808</v>
      </c>
      <c r="I730" s="151" t="s">
        <v>2485</v>
      </c>
      <c r="J730" s="151" t="s">
        <v>2474</v>
      </c>
      <c r="K730" s="153">
        <v>4023.38</v>
      </c>
      <c r="L730" s="147">
        <v>4023.38</v>
      </c>
      <c r="M730" s="147">
        <v>1132.98</v>
      </c>
      <c r="N730" s="148">
        <v>2890.4</v>
      </c>
      <c r="O730" s="136" t="s">
        <v>1808</v>
      </c>
    </row>
    <row r="731" spans="1:15" x14ac:dyDescent="0.3">
      <c r="A731" s="151" t="s">
        <v>2705</v>
      </c>
      <c r="B731" s="151" t="s">
        <v>2470</v>
      </c>
      <c r="C731" s="151" t="s">
        <v>2724</v>
      </c>
      <c r="D731" s="151" t="s">
        <v>2399</v>
      </c>
      <c r="E731" s="152">
        <v>42328993</v>
      </c>
      <c r="F731" s="151" t="s">
        <v>2738</v>
      </c>
      <c r="G731" s="152" t="s">
        <v>2723</v>
      </c>
      <c r="H731" s="151" t="s">
        <v>2723</v>
      </c>
      <c r="I731" s="151" t="s">
        <v>2723</v>
      </c>
      <c r="J731" s="151" t="s">
        <v>2474</v>
      </c>
      <c r="K731" s="153">
        <v>2564.06</v>
      </c>
      <c r="L731" s="147">
        <v>2564.06</v>
      </c>
      <c r="M731" s="147">
        <v>722.03</v>
      </c>
      <c r="N731" s="148">
        <v>1842.03</v>
      </c>
      <c r="O731" s="136" t="s">
        <v>1808</v>
      </c>
    </row>
    <row r="732" spans="1:15" x14ac:dyDescent="0.3">
      <c r="A732" s="151" t="s">
        <v>2705</v>
      </c>
      <c r="B732" s="151" t="s">
        <v>2470</v>
      </c>
      <c r="C732" s="151" t="s">
        <v>2724</v>
      </c>
      <c r="D732" s="151" t="s">
        <v>2399</v>
      </c>
      <c r="E732" s="152">
        <v>42334854</v>
      </c>
      <c r="F732" s="151" t="s">
        <v>2738</v>
      </c>
      <c r="G732" s="152" t="s">
        <v>2723</v>
      </c>
      <c r="H732" s="151" t="s">
        <v>2723</v>
      </c>
      <c r="I732" s="151" t="s">
        <v>2723</v>
      </c>
      <c r="J732" s="151" t="s">
        <v>2474</v>
      </c>
      <c r="K732" s="153">
        <v>1479.44</v>
      </c>
      <c r="L732" s="147">
        <v>1479.44</v>
      </c>
      <c r="M732" s="147">
        <v>416.61</v>
      </c>
      <c r="N732" s="148">
        <v>1062.83</v>
      </c>
      <c r="O732" s="136" t="s">
        <v>1914</v>
      </c>
    </row>
    <row r="733" spans="1:15" x14ac:dyDescent="0.3">
      <c r="A733" s="151" t="s">
        <v>2705</v>
      </c>
      <c r="B733" s="151" t="s">
        <v>2470</v>
      </c>
      <c r="C733" s="151" t="s">
        <v>2724</v>
      </c>
      <c r="D733" s="151" t="s">
        <v>2399</v>
      </c>
      <c r="E733" s="152">
        <v>42335209</v>
      </c>
      <c r="F733" s="151" t="s">
        <v>2739</v>
      </c>
      <c r="G733" s="152" t="s">
        <v>2723</v>
      </c>
      <c r="H733" s="151" t="s">
        <v>2723</v>
      </c>
      <c r="I733" s="151" t="s">
        <v>2723</v>
      </c>
      <c r="J733" s="151" t="s">
        <v>2474</v>
      </c>
      <c r="K733" s="153">
        <v>15398.16</v>
      </c>
      <c r="L733" s="147">
        <v>15398.16</v>
      </c>
      <c r="M733" s="147">
        <v>4336.09</v>
      </c>
      <c r="N733" s="148">
        <v>11062.07</v>
      </c>
      <c r="O733" s="136" t="s">
        <v>1808</v>
      </c>
    </row>
    <row r="734" spans="1:15" x14ac:dyDescent="0.3">
      <c r="A734" s="151" t="s">
        <v>2705</v>
      </c>
      <c r="B734" s="151" t="s">
        <v>2470</v>
      </c>
      <c r="C734" s="151" t="s">
        <v>2724</v>
      </c>
      <c r="D734" s="151" t="s">
        <v>2399</v>
      </c>
      <c r="E734" s="152">
        <v>42335243</v>
      </c>
      <c r="F734" s="151" t="s">
        <v>2740</v>
      </c>
      <c r="G734" s="152" t="s">
        <v>2723</v>
      </c>
      <c r="H734" s="151" t="s">
        <v>2723</v>
      </c>
      <c r="I734" s="151" t="s">
        <v>2723</v>
      </c>
      <c r="J734" s="151" t="s">
        <v>2474</v>
      </c>
      <c r="K734" s="153">
        <v>4424.08</v>
      </c>
      <c r="L734" s="147">
        <v>4424.08</v>
      </c>
      <c r="M734" s="147">
        <v>1245.81</v>
      </c>
      <c r="N734" s="148">
        <v>3178.27</v>
      </c>
      <c r="O734" s="136" t="s">
        <v>1804</v>
      </c>
    </row>
    <row r="735" spans="1:15" x14ac:dyDescent="0.3">
      <c r="A735" s="151" t="s">
        <v>2705</v>
      </c>
      <c r="B735" s="151" t="s">
        <v>2470</v>
      </c>
      <c r="C735" s="151" t="s">
        <v>2724</v>
      </c>
      <c r="D735" s="151" t="s">
        <v>2399</v>
      </c>
      <c r="E735" s="152">
        <v>42336301</v>
      </c>
      <c r="F735" s="151" t="s">
        <v>2738</v>
      </c>
      <c r="G735" s="152">
        <v>1</v>
      </c>
      <c r="H735" s="151" t="s">
        <v>1800</v>
      </c>
      <c r="I735" s="151" t="s">
        <v>2478</v>
      </c>
      <c r="J735" s="151" t="s">
        <v>2474</v>
      </c>
      <c r="K735" s="153">
        <v>12612.52</v>
      </c>
      <c r="L735" s="147">
        <v>12612.52</v>
      </c>
      <c r="M735" s="147">
        <v>3551.66</v>
      </c>
      <c r="N735" s="148">
        <v>9060.86</v>
      </c>
      <c r="O735" s="136" t="s">
        <v>1800</v>
      </c>
    </row>
    <row r="736" spans="1:15" x14ac:dyDescent="0.3">
      <c r="A736" s="151" t="s">
        <v>2705</v>
      </c>
      <c r="B736" s="151" t="s">
        <v>2470</v>
      </c>
      <c r="C736" s="151" t="s">
        <v>2724</v>
      </c>
      <c r="D736" s="151" t="s">
        <v>2399</v>
      </c>
      <c r="E736" s="152">
        <v>42346620</v>
      </c>
      <c r="F736" s="151" t="s">
        <v>2741</v>
      </c>
      <c r="G736" s="152" t="s">
        <v>2723</v>
      </c>
      <c r="H736" s="151" t="s">
        <v>2723</v>
      </c>
      <c r="I736" s="151" t="s">
        <v>2723</v>
      </c>
      <c r="J736" s="151" t="s">
        <v>2474</v>
      </c>
      <c r="K736" s="153">
        <v>11822.37</v>
      </c>
      <c r="L736" s="147">
        <v>11822.37</v>
      </c>
      <c r="M736" s="147">
        <v>3329.16</v>
      </c>
      <c r="N736" s="148">
        <v>8493.2100000000009</v>
      </c>
      <c r="O736" s="136" t="s">
        <v>1808</v>
      </c>
    </row>
    <row r="737" spans="1:15" x14ac:dyDescent="0.3">
      <c r="A737" s="151" t="s">
        <v>2705</v>
      </c>
      <c r="B737" s="151" t="s">
        <v>2470</v>
      </c>
      <c r="C737" s="151" t="s">
        <v>2724</v>
      </c>
      <c r="D737" s="151" t="s">
        <v>2399</v>
      </c>
      <c r="E737" s="152">
        <v>42346625</v>
      </c>
      <c r="F737" s="151" t="s">
        <v>2741</v>
      </c>
      <c r="G737" s="152" t="s">
        <v>2723</v>
      </c>
      <c r="H737" s="151" t="s">
        <v>2723</v>
      </c>
      <c r="I737" s="151" t="s">
        <v>2723</v>
      </c>
      <c r="J737" s="151" t="s">
        <v>2474</v>
      </c>
      <c r="K737" s="153">
        <v>7630.37</v>
      </c>
      <c r="L737" s="147">
        <v>7630.37</v>
      </c>
      <c r="M737" s="147">
        <v>2148.6999999999998</v>
      </c>
      <c r="N737" s="148">
        <v>5481.67</v>
      </c>
      <c r="O737" s="136" t="s">
        <v>1808</v>
      </c>
    </row>
    <row r="738" spans="1:15" x14ac:dyDescent="0.3">
      <c r="A738" s="151" t="s">
        <v>2705</v>
      </c>
      <c r="B738" s="151" t="s">
        <v>2470</v>
      </c>
      <c r="C738" s="151" t="s">
        <v>2724</v>
      </c>
      <c r="D738" s="151" t="s">
        <v>2399</v>
      </c>
      <c r="E738" s="152">
        <v>42349223</v>
      </c>
      <c r="F738" s="151" t="s">
        <v>2742</v>
      </c>
      <c r="G738" s="152" t="s">
        <v>2723</v>
      </c>
      <c r="H738" s="151" t="s">
        <v>2723</v>
      </c>
      <c r="I738" s="151" t="s">
        <v>2723</v>
      </c>
      <c r="J738" s="151" t="s">
        <v>2474</v>
      </c>
      <c r="K738" s="153">
        <v>189564.5</v>
      </c>
      <c r="L738" s="147">
        <v>189564.5</v>
      </c>
      <c r="M738" s="147">
        <v>53380.97</v>
      </c>
      <c r="N738" s="148">
        <v>136183.53</v>
      </c>
      <c r="O738" s="136" t="s">
        <v>1914</v>
      </c>
    </row>
    <row r="739" spans="1:15" x14ac:dyDescent="0.3">
      <c r="A739" s="151" t="s">
        <v>2705</v>
      </c>
      <c r="B739" s="151" t="s">
        <v>2470</v>
      </c>
      <c r="C739" s="151" t="s">
        <v>2724</v>
      </c>
      <c r="D739" s="151" t="s">
        <v>2399</v>
      </c>
      <c r="E739" s="152">
        <v>42349229</v>
      </c>
      <c r="F739" s="151" t="s">
        <v>2742</v>
      </c>
      <c r="G739" s="152" t="s">
        <v>2723</v>
      </c>
      <c r="H739" s="151" t="s">
        <v>2723</v>
      </c>
      <c r="I739" s="151" t="s">
        <v>2723</v>
      </c>
      <c r="J739" s="151" t="s">
        <v>2474</v>
      </c>
      <c r="K739" s="153">
        <v>180334.52</v>
      </c>
      <c r="L739" s="147">
        <v>180334.52</v>
      </c>
      <c r="M739" s="147">
        <v>50781.83</v>
      </c>
      <c r="N739" s="148">
        <v>129552.68999999999</v>
      </c>
      <c r="O739" s="136" t="s">
        <v>1914</v>
      </c>
    </row>
    <row r="740" spans="1:15" x14ac:dyDescent="0.3">
      <c r="A740" s="151" t="s">
        <v>2705</v>
      </c>
      <c r="B740" s="151" t="s">
        <v>2470</v>
      </c>
      <c r="C740" s="151" t="s">
        <v>2724</v>
      </c>
      <c r="D740" s="151" t="s">
        <v>2399</v>
      </c>
      <c r="E740" s="152">
        <v>42349235</v>
      </c>
      <c r="F740" s="151" t="s">
        <v>2725</v>
      </c>
      <c r="G740" s="152" t="s">
        <v>2723</v>
      </c>
      <c r="H740" s="151" t="s">
        <v>2723</v>
      </c>
      <c r="I740" s="151" t="s">
        <v>2723</v>
      </c>
      <c r="J740" s="151" t="s">
        <v>2474</v>
      </c>
      <c r="K740" s="153">
        <v>1254.78</v>
      </c>
      <c r="L740" s="147">
        <v>1254.78</v>
      </c>
      <c r="M740" s="147">
        <v>353.34</v>
      </c>
      <c r="N740" s="148">
        <v>901.44</v>
      </c>
      <c r="O740" s="136" t="s">
        <v>1914</v>
      </c>
    </row>
    <row r="741" spans="1:15" x14ac:dyDescent="0.3">
      <c r="A741" s="151" t="s">
        <v>2705</v>
      </c>
      <c r="B741" s="151" t="s">
        <v>2470</v>
      </c>
      <c r="C741" s="151" t="s">
        <v>2724</v>
      </c>
      <c r="D741" s="151" t="s">
        <v>2399</v>
      </c>
      <c r="E741" s="152">
        <v>42349236</v>
      </c>
      <c r="F741" s="151" t="s">
        <v>2725</v>
      </c>
      <c r="G741" s="152" t="s">
        <v>2723</v>
      </c>
      <c r="H741" s="151" t="s">
        <v>2723</v>
      </c>
      <c r="I741" s="151" t="s">
        <v>2723</v>
      </c>
      <c r="J741" s="151" t="s">
        <v>2474</v>
      </c>
      <c r="K741" s="153">
        <v>31003.94</v>
      </c>
      <c r="L741" s="147">
        <v>31003.94</v>
      </c>
      <c r="M741" s="147">
        <v>8730.65</v>
      </c>
      <c r="N741" s="148">
        <v>22273.29</v>
      </c>
      <c r="O741" s="136" t="s">
        <v>1914</v>
      </c>
    </row>
    <row r="742" spans="1:15" x14ac:dyDescent="0.3">
      <c r="A742" s="151" t="s">
        <v>2705</v>
      </c>
      <c r="B742" s="151" t="s">
        <v>2470</v>
      </c>
      <c r="C742" s="151" t="s">
        <v>2724</v>
      </c>
      <c r="D742" s="151" t="s">
        <v>2399</v>
      </c>
      <c r="E742" s="152">
        <v>42349533</v>
      </c>
      <c r="F742" s="151" t="s">
        <v>2743</v>
      </c>
      <c r="G742" s="152">
        <v>2</v>
      </c>
      <c r="H742" s="151" t="s">
        <v>1810</v>
      </c>
      <c r="I742" s="151" t="s">
        <v>2485</v>
      </c>
      <c r="J742" s="151" t="s">
        <v>2474</v>
      </c>
      <c r="K742" s="153">
        <v>6962.5</v>
      </c>
      <c r="L742" s="147">
        <v>6962.5</v>
      </c>
      <c r="M742" s="147">
        <v>1960.63</v>
      </c>
      <c r="N742" s="148">
        <v>5001.87</v>
      </c>
      <c r="O742" s="136" t="s">
        <v>1810</v>
      </c>
    </row>
    <row r="743" spans="1:15" x14ac:dyDescent="0.3">
      <c r="A743" s="151" t="s">
        <v>2705</v>
      </c>
      <c r="B743" s="151" t="s">
        <v>2470</v>
      </c>
      <c r="C743" s="151" t="s">
        <v>2724</v>
      </c>
      <c r="D743" s="151" t="s">
        <v>2399</v>
      </c>
      <c r="E743" s="152">
        <v>42350784</v>
      </c>
      <c r="F743" s="151" t="s">
        <v>2744</v>
      </c>
      <c r="G743" s="152">
        <v>10</v>
      </c>
      <c r="H743" s="151" t="s">
        <v>1804</v>
      </c>
      <c r="I743" s="151" t="s">
        <v>2485</v>
      </c>
      <c r="J743" s="151" t="s">
        <v>2474</v>
      </c>
      <c r="K743" s="153">
        <v>2248</v>
      </c>
      <c r="L743" s="147">
        <v>2248</v>
      </c>
      <c r="M743" s="147">
        <v>633.03</v>
      </c>
      <c r="N743" s="148">
        <v>1614.97</v>
      </c>
      <c r="O743" s="136" t="s">
        <v>1804</v>
      </c>
    </row>
    <row r="744" spans="1:15" x14ac:dyDescent="0.3">
      <c r="A744" s="151" t="s">
        <v>2705</v>
      </c>
      <c r="B744" s="151" t="s">
        <v>2470</v>
      </c>
      <c r="C744" s="151" t="s">
        <v>2724</v>
      </c>
      <c r="D744" s="151" t="s">
        <v>2399</v>
      </c>
      <c r="E744" s="152">
        <v>42356361</v>
      </c>
      <c r="F744" s="151" t="s">
        <v>2738</v>
      </c>
      <c r="G744" s="152" t="s">
        <v>2723</v>
      </c>
      <c r="H744" s="151" t="s">
        <v>2723</v>
      </c>
      <c r="I744" s="151" t="s">
        <v>2723</v>
      </c>
      <c r="J744" s="151" t="s">
        <v>2474</v>
      </c>
      <c r="K744" s="153">
        <v>4435.4799999999996</v>
      </c>
      <c r="L744" s="147">
        <v>4435.4799999999996</v>
      </c>
      <c r="M744" s="147">
        <v>1249.02</v>
      </c>
      <c r="N744" s="148">
        <v>3186.4599999999996</v>
      </c>
      <c r="O744" s="136" t="s">
        <v>1808</v>
      </c>
    </row>
    <row r="745" spans="1:15" x14ac:dyDescent="0.3">
      <c r="A745" s="151" t="s">
        <v>2705</v>
      </c>
      <c r="B745" s="151" t="s">
        <v>2470</v>
      </c>
      <c r="C745" s="151" t="s">
        <v>2724</v>
      </c>
      <c r="D745" s="151" t="s">
        <v>2399</v>
      </c>
      <c r="E745" s="152">
        <v>42356872</v>
      </c>
      <c r="F745" s="151" t="s">
        <v>2726</v>
      </c>
      <c r="G745" s="152" t="s">
        <v>2723</v>
      </c>
      <c r="H745" s="151" t="s">
        <v>2723</v>
      </c>
      <c r="I745" s="151" t="s">
        <v>2723</v>
      </c>
      <c r="J745" s="151" t="s">
        <v>2474</v>
      </c>
      <c r="K745" s="153">
        <v>-240.26</v>
      </c>
      <c r="L745" s="147">
        <v>-240.26</v>
      </c>
      <c r="M745" s="147">
        <v>-67.66</v>
      </c>
      <c r="N745" s="148">
        <v>-172.6</v>
      </c>
      <c r="O745" s="136" t="s">
        <v>1914</v>
      </c>
    </row>
    <row r="746" spans="1:15" x14ac:dyDescent="0.3">
      <c r="A746" s="151" t="s">
        <v>2705</v>
      </c>
      <c r="B746" s="151" t="s">
        <v>2470</v>
      </c>
      <c r="C746" s="151" t="s">
        <v>2724</v>
      </c>
      <c r="D746" s="151" t="s">
        <v>2399</v>
      </c>
      <c r="E746" s="152">
        <v>42361093</v>
      </c>
      <c r="F746" s="151" t="s">
        <v>2738</v>
      </c>
      <c r="G746" s="152" t="s">
        <v>2496</v>
      </c>
      <c r="H746" s="151" t="s">
        <v>1808</v>
      </c>
      <c r="I746" s="151" t="s">
        <v>2485</v>
      </c>
      <c r="J746" s="151" t="s">
        <v>2474</v>
      </c>
      <c r="K746" s="153">
        <v>4201.74</v>
      </c>
      <c r="L746" s="147">
        <v>4201.74</v>
      </c>
      <c r="M746" s="147">
        <v>1183.2</v>
      </c>
      <c r="N746" s="148">
        <v>3018.54</v>
      </c>
      <c r="O746" s="136" t="s">
        <v>1808</v>
      </c>
    </row>
    <row r="747" spans="1:15" x14ac:dyDescent="0.3">
      <c r="A747" s="151" t="s">
        <v>2705</v>
      </c>
      <c r="B747" s="151" t="s">
        <v>2470</v>
      </c>
      <c r="C747" s="151" t="s">
        <v>2724</v>
      </c>
      <c r="D747" s="151" t="s">
        <v>2399</v>
      </c>
      <c r="E747" s="152">
        <v>42386633</v>
      </c>
      <c r="F747" s="151" t="s">
        <v>2738</v>
      </c>
      <c r="G747" s="152" t="s">
        <v>2496</v>
      </c>
      <c r="H747" s="151" t="s">
        <v>1808</v>
      </c>
      <c r="I747" s="151" t="s">
        <v>2485</v>
      </c>
      <c r="J747" s="151" t="s">
        <v>2474</v>
      </c>
      <c r="K747" s="153">
        <v>5700.58</v>
      </c>
      <c r="L747" s="147">
        <v>5700.58</v>
      </c>
      <c r="M747" s="147">
        <v>1605.27</v>
      </c>
      <c r="N747" s="148">
        <v>4095.31</v>
      </c>
      <c r="O747" s="136" t="s">
        <v>1808</v>
      </c>
    </row>
    <row r="748" spans="1:15" x14ac:dyDescent="0.3">
      <c r="A748" s="151" t="s">
        <v>2705</v>
      </c>
      <c r="B748" s="151" t="s">
        <v>2470</v>
      </c>
      <c r="C748" s="151" t="s">
        <v>2724</v>
      </c>
      <c r="D748" s="151" t="s">
        <v>2399</v>
      </c>
      <c r="E748" s="152">
        <v>42386785</v>
      </c>
      <c r="F748" s="151" t="s">
        <v>2738</v>
      </c>
      <c r="G748" s="152" t="s">
        <v>2723</v>
      </c>
      <c r="H748" s="151" t="s">
        <v>2723</v>
      </c>
      <c r="I748" s="151" t="s">
        <v>2723</v>
      </c>
      <c r="J748" s="151" t="s">
        <v>2474</v>
      </c>
      <c r="K748" s="153">
        <v>582.49</v>
      </c>
      <c r="L748" s="147">
        <v>582.49</v>
      </c>
      <c r="M748" s="147">
        <v>164.03</v>
      </c>
      <c r="N748" s="148">
        <v>418.46000000000004</v>
      </c>
      <c r="O748" s="136" t="s">
        <v>1808</v>
      </c>
    </row>
    <row r="749" spans="1:15" x14ac:dyDescent="0.3">
      <c r="A749" s="151" t="s">
        <v>2705</v>
      </c>
      <c r="B749" s="151" t="s">
        <v>2470</v>
      </c>
      <c r="C749" s="151" t="s">
        <v>2724</v>
      </c>
      <c r="D749" s="151" t="s">
        <v>2399</v>
      </c>
      <c r="E749" s="152">
        <v>42393129</v>
      </c>
      <c r="F749" s="151" t="s">
        <v>2738</v>
      </c>
      <c r="G749" s="152" t="s">
        <v>2496</v>
      </c>
      <c r="H749" s="151" t="s">
        <v>1808</v>
      </c>
      <c r="I749" s="151" t="s">
        <v>2485</v>
      </c>
      <c r="J749" s="151" t="s">
        <v>2474</v>
      </c>
      <c r="K749" s="153">
        <v>945.25</v>
      </c>
      <c r="L749" s="147">
        <v>945.25</v>
      </c>
      <c r="M749" s="147">
        <v>266.18</v>
      </c>
      <c r="N749" s="148">
        <v>679.06999999999994</v>
      </c>
      <c r="O749" s="136" t="s">
        <v>1808</v>
      </c>
    </row>
    <row r="750" spans="1:15" x14ac:dyDescent="0.3">
      <c r="A750" s="151" t="s">
        <v>2705</v>
      </c>
      <c r="B750" s="151" t="s">
        <v>2470</v>
      </c>
      <c r="C750" s="151" t="s">
        <v>2724</v>
      </c>
      <c r="D750" s="151" t="s">
        <v>2399</v>
      </c>
      <c r="E750" s="152">
        <v>42406396</v>
      </c>
      <c r="F750" s="151" t="s">
        <v>2745</v>
      </c>
      <c r="G750" s="152" t="s">
        <v>2723</v>
      </c>
      <c r="H750" s="151" t="s">
        <v>2723</v>
      </c>
      <c r="I750" s="151" t="s">
        <v>2723</v>
      </c>
      <c r="J750" s="151" t="s">
        <v>2474</v>
      </c>
      <c r="K750" s="153">
        <v>107448.4</v>
      </c>
      <c r="L750" s="147">
        <v>107448.4</v>
      </c>
      <c r="M750" s="147">
        <v>30257.25</v>
      </c>
      <c r="N750" s="148">
        <v>77191.149999999994</v>
      </c>
      <c r="O750" s="136" t="s">
        <v>1867</v>
      </c>
    </row>
    <row r="751" spans="1:15" x14ac:dyDescent="0.3">
      <c r="A751" s="151" t="s">
        <v>2705</v>
      </c>
      <c r="B751" s="151" t="s">
        <v>2470</v>
      </c>
      <c r="C751" s="151" t="s">
        <v>2724</v>
      </c>
      <c r="D751" s="151" t="s">
        <v>2399</v>
      </c>
      <c r="E751" s="152">
        <v>42406517</v>
      </c>
      <c r="F751" s="151" t="s">
        <v>2745</v>
      </c>
      <c r="G751" s="152" t="s">
        <v>2723</v>
      </c>
      <c r="H751" s="151" t="s">
        <v>2723</v>
      </c>
      <c r="I751" s="151" t="s">
        <v>2723</v>
      </c>
      <c r="J751" s="151" t="s">
        <v>2474</v>
      </c>
      <c r="K751" s="153">
        <v>83237.36</v>
      </c>
      <c r="L751" s="147">
        <v>83237.36</v>
      </c>
      <c r="M751" s="147">
        <v>23439.47</v>
      </c>
      <c r="N751" s="148">
        <v>59797.89</v>
      </c>
      <c r="O751" s="136" t="s">
        <v>1867</v>
      </c>
    </row>
    <row r="752" spans="1:15" x14ac:dyDescent="0.3">
      <c r="A752" s="151" t="s">
        <v>2705</v>
      </c>
      <c r="B752" s="151" t="s">
        <v>2470</v>
      </c>
      <c r="C752" s="151" t="s">
        <v>2724</v>
      </c>
      <c r="D752" s="151" t="s">
        <v>2399</v>
      </c>
      <c r="E752" s="152">
        <v>42406524</v>
      </c>
      <c r="F752" s="151" t="s">
        <v>2745</v>
      </c>
      <c r="G752" s="152" t="s">
        <v>2723</v>
      </c>
      <c r="H752" s="151" t="s">
        <v>2723</v>
      </c>
      <c r="I752" s="151" t="s">
        <v>2723</v>
      </c>
      <c r="J752" s="151" t="s">
        <v>2474</v>
      </c>
      <c r="K752" s="153">
        <v>72718.58</v>
      </c>
      <c r="L752" s="147">
        <v>72718.58</v>
      </c>
      <c r="M752" s="147">
        <v>20477.400000000001</v>
      </c>
      <c r="N752" s="148">
        <v>52241.18</v>
      </c>
      <c r="O752" s="136" t="s">
        <v>1867</v>
      </c>
    </row>
    <row r="753" spans="1:15" x14ac:dyDescent="0.3">
      <c r="A753" s="151" t="s">
        <v>2705</v>
      </c>
      <c r="B753" s="151" t="s">
        <v>2470</v>
      </c>
      <c r="C753" s="151" t="s">
        <v>2724</v>
      </c>
      <c r="D753" s="151" t="s">
        <v>2399</v>
      </c>
      <c r="E753" s="152">
        <v>42413526</v>
      </c>
      <c r="F753" s="151" t="s">
        <v>2738</v>
      </c>
      <c r="G753" s="152" t="s">
        <v>2723</v>
      </c>
      <c r="H753" s="151" t="s">
        <v>2723</v>
      </c>
      <c r="I753" s="151" t="s">
        <v>2723</v>
      </c>
      <c r="J753" s="151" t="s">
        <v>2474</v>
      </c>
      <c r="K753" s="153">
        <v>1305.05</v>
      </c>
      <c r="L753" s="147">
        <v>1305.05</v>
      </c>
      <c r="M753" s="147">
        <v>367.5</v>
      </c>
      <c r="N753" s="148">
        <v>937.55</v>
      </c>
      <c r="O753" s="136" t="s">
        <v>1808</v>
      </c>
    </row>
    <row r="754" spans="1:15" x14ac:dyDescent="0.3">
      <c r="A754" s="151" t="s">
        <v>2705</v>
      </c>
      <c r="B754" s="151" t="s">
        <v>2470</v>
      </c>
      <c r="C754" s="151" t="s">
        <v>2724</v>
      </c>
      <c r="D754" s="151" t="s">
        <v>2399</v>
      </c>
      <c r="E754" s="152">
        <v>42415022</v>
      </c>
      <c r="F754" s="151" t="s">
        <v>2746</v>
      </c>
      <c r="G754" s="152" t="s">
        <v>2723</v>
      </c>
      <c r="H754" s="151" t="s">
        <v>2723</v>
      </c>
      <c r="I754" s="151" t="s">
        <v>2723</v>
      </c>
      <c r="J754" s="151" t="s">
        <v>2474</v>
      </c>
      <c r="K754" s="153">
        <v>71646.28</v>
      </c>
      <c r="L754" s="147">
        <v>71646.28</v>
      </c>
      <c r="M754" s="147">
        <v>20175.45</v>
      </c>
      <c r="N754" s="148">
        <v>51470.83</v>
      </c>
      <c r="O754" s="136" t="s">
        <v>1914</v>
      </c>
    </row>
    <row r="755" spans="1:15" x14ac:dyDescent="0.3">
      <c r="A755" s="151" t="s">
        <v>2705</v>
      </c>
      <c r="B755" s="151" t="s">
        <v>2470</v>
      </c>
      <c r="C755" s="151" t="s">
        <v>2724</v>
      </c>
      <c r="D755" s="151" t="s">
        <v>2399</v>
      </c>
      <c r="E755" s="152">
        <v>42415024</v>
      </c>
      <c r="F755" s="151" t="s">
        <v>2746</v>
      </c>
      <c r="G755" s="152" t="s">
        <v>2723</v>
      </c>
      <c r="H755" s="151" t="s">
        <v>2723</v>
      </c>
      <c r="I755" s="151" t="s">
        <v>2723</v>
      </c>
      <c r="J755" s="151" t="s">
        <v>2474</v>
      </c>
      <c r="K755" s="153">
        <v>75301.84</v>
      </c>
      <c r="L755" s="147">
        <v>75301.84</v>
      </c>
      <c r="M755" s="147">
        <v>21204.84</v>
      </c>
      <c r="N755" s="148">
        <v>54097</v>
      </c>
      <c r="O755" s="136" t="s">
        <v>1914</v>
      </c>
    </row>
    <row r="756" spans="1:15" x14ac:dyDescent="0.3">
      <c r="A756" s="151" t="s">
        <v>2705</v>
      </c>
      <c r="B756" s="151" t="s">
        <v>2470</v>
      </c>
      <c r="C756" s="151" t="s">
        <v>2724</v>
      </c>
      <c r="D756" s="151" t="s">
        <v>2399</v>
      </c>
      <c r="E756" s="152">
        <v>42419633</v>
      </c>
      <c r="F756" s="151" t="s">
        <v>2744</v>
      </c>
      <c r="G756" s="152" t="s">
        <v>2723</v>
      </c>
      <c r="H756" s="151" t="s">
        <v>2723</v>
      </c>
      <c r="I756" s="151" t="s">
        <v>2723</v>
      </c>
      <c r="J756" s="151" t="s">
        <v>2474</v>
      </c>
      <c r="K756" s="153">
        <v>4392.33</v>
      </c>
      <c r="L756" s="147">
        <v>4392.33</v>
      </c>
      <c r="M756" s="147">
        <v>1236.8699999999999</v>
      </c>
      <c r="N756" s="148">
        <v>3155.46</v>
      </c>
      <c r="O756" s="136" t="s">
        <v>1914</v>
      </c>
    </row>
    <row r="757" spans="1:15" x14ac:dyDescent="0.3">
      <c r="A757" s="151" t="s">
        <v>2705</v>
      </c>
      <c r="B757" s="151" t="s">
        <v>2470</v>
      </c>
      <c r="C757" s="151" t="s">
        <v>2724</v>
      </c>
      <c r="D757" s="151" t="s">
        <v>2399</v>
      </c>
      <c r="E757" s="152">
        <v>42433332</v>
      </c>
      <c r="F757" s="151" t="s">
        <v>2738</v>
      </c>
      <c r="G757" s="152" t="s">
        <v>2723</v>
      </c>
      <c r="H757" s="151" t="s">
        <v>2723</v>
      </c>
      <c r="I757" s="151" t="s">
        <v>2723</v>
      </c>
      <c r="J757" s="151" t="s">
        <v>2474</v>
      </c>
      <c r="K757" s="153">
        <v>13187.71</v>
      </c>
      <c r="L757" s="147">
        <v>13187.71</v>
      </c>
      <c r="M757" s="147">
        <v>3713.63</v>
      </c>
      <c r="N757" s="148">
        <v>9474.0799999999981</v>
      </c>
      <c r="O757" s="136" t="s">
        <v>1808</v>
      </c>
    </row>
    <row r="758" spans="1:15" x14ac:dyDescent="0.3">
      <c r="A758" s="151" t="s">
        <v>2705</v>
      </c>
      <c r="B758" s="151" t="s">
        <v>2470</v>
      </c>
      <c r="C758" s="151" t="s">
        <v>2724</v>
      </c>
      <c r="D758" s="151" t="s">
        <v>2399</v>
      </c>
      <c r="E758" s="152">
        <v>42438168</v>
      </c>
      <c r="F758" s="151" t="s">
        <v>2744</v>
      </c>
      <c r="G758" s="152" t="s">
        <v>2723</v>
      </c>
      <c r="H758" s="151" t="s">
        <v>2723</v>
      </c>
      <c r="I758" s="151" t="s">
        <v>2723</v>
      </c>
      <c r="J758" s="151" t="s">
        <v>2474</v>
      </c>
      <c r="K758" s="153">
        <v>5749.82</v>
      </c>
      <c r="L758" s="147">
        <v>5749.82</v>
      </c>
      <c r="M758" s="147">
        <v>1619.14</v>
      </c>
      <c r="N758" s="148">
        <v>4130.6799999999994</v>
      </c>
      <c r="O758" s="136" t="s">
        <v>1800</v>
      </c>
    </row>
    <row r="759" spans="1:15" x14ac:dyDescent="0.3">
      <c r="A759" s="151" t="s">
        <v>2705</v>
      </c>
      <c r="B759" s="151" t="s">
        <v>2470</v>
      </c>
      <c r="C759" s="151" t="s">
        <v>2724</v>
      </c>
      <c r="D759" s="151" t="s">
        <v>2399</v>
      </c>
      <c r="E759" s="152">
        <v>42441549</v>
      </c>
      <c r="F759" s="151" t="s">
        <v>2746</v>
      </c>
      <c r="G759" s="152" t="s">
        <v>2723</v>
      </c>
      <c r="H759" s="151" t="s">
        <v>2723</v>
      </c>
      <c r="I759" s="151" t="s">
        <v>2723</v>
      </c>
      <c r="J759" s="151" t="s">
        <v>2474</v>
      </c>
      <c r="K759" s="153">
        <v>29354.59</v>
      </c>
      <c r="L759" s="147">
        <v>29354.59</v>
      </c>
      <c r="M759" s="147">
        <v>8266.19</v>
      </c>
      <c r="N759" s="148">
        <v>21088.400000000001</v>
      </c>
      <c r="O759" s="136" t="s">
        <v>1914</v>
      </c>
    </row>
    <row r="760" spans="1:15" x14ac:dyDescent="0.3">
      <c r="A760" s="151" t="s">
        <v>2705</v>
      </c>
      <c r="B760" s="151" t="s">
        <v>2470</v>
      </c>
      <c r="C760" s="151" t="s">
        <v>2724</v>
      </c>
      <c r="D760" s="151" t="s">
        <v>2399</v>
      </c>
      <c r="E760" s="152">
        <v>42446603</v>
      </c>
      <c r="F760" s="151" t="s">
        <v>2744</v>
      </c>
      <c r="G760" s="152" t="s">
        <v>2723</v>
      </c>
      <c r="H760" s="151" t="s">
        <v>2723</v>
      </c>
      <c r="I760" s="151" t="s">
        <v>2723</v>
      </c>
      <c r="J760" s="151" t="s">
        <v>2474</v>
      </c>
      <c r="K760" s="153">
        <v>1819.53</v>
      </c>
      <c r="L760" s="147">
        <v>1819.53</v>
      </c>
      <c r="M760" s="147">
        <v>512.38</v>
      </c>
      <c r="N760" s="148">
        <v>1307.1500000000001</v>
      </c>
      <c r="O760" s="136" t="s">
        <v>1804</v>
      </c>
    </row>
    <row r="761" spans="1:15" x14ac:dyDescent="0.3">
      <c r="A761" s="151" t="s">
        <v>2705</v>
      </c>
      <c r="B761" s="151" t="s">
        <v>2470</v>
      </c>
      <c r="C761" s="151" t="s">
        <v>2724</v>
      </c>
      <c r="D761" s="151" t="s">
        <v>2399</v>
      </c>
      <c r="E761" s="152">
        <v>42453340</v>
      </c>
      <c r="F761" s="151" t="s">
        <v>2747</v>
      </c>
      <c r="G761" s="152" t="s">
        <v>2723</v>
      </c>
      <c r="H761" s="151" t="s">
        <v>2723</v>
      </c>
      <c r="I761" s="151" t="s">
        <v>2723</v>
      </c>
      <c r="J761" s="151" t="s">
        <v>2474</v>
      </c>
      <c r="K761" s="153">
        <v>28669.54</v>
      </c>
      <c r="L761" s="147">
        <v>28669.54</v>
      </c>
      <c r="M761" s="147">
        <v>8073.28</v>
      </c>
      <c r="N761" s="148">
        <v>20596.260000000002</v>
      </c>
      <c r="O761" s="136" t="s">
        <v>1808</v>
      </c>
    </row>
    <row r="762" spans="1:15" x14ac:dyDescent="0.3">
      <c r="A762" s="151" t="s">
        <v>2705</v>
      </c>
      <c r="B762" s="151" t="s">
        <v>2470</v>
      </c>
      <c r="C762" s="151" t="s">
        <v>2724</v>
      </c>
      <c r="D762" s="151" t="s">
        <v>2399</v>
      </c>
      <c r="E762" s="152">
        <v>42467777</v>
      </c>
      <c r="F762" s="151" t="s">
        <v>2744</v>
      </c>
      <c r="G762" s="152" t="s">
        <v>2723</v>
      </c>
      <c r="H762" s="151" t="s">
        <v>2723</v>
      </c>
      <c r="I762" s="151" t="s">
        <v>2723</v>
      </c>
      <c r="J762" s="151" t="s">
        <v>2474</v>
      </c>
      <c r="K762" s="153">
        <v>1153.9000000000001</v>
      </c>
      <c r="L762" s="147">
        <v>1153.9000000000001</v>
      </c>
      <c r="M762" s="147">
        <v>324.94</v>
      </c>
      <c r="N762" s="148">
        <v>828.96</v>
      </c>
      <c r="O762" s="136" t="s">
        <v>1808</v>
      </c>
    </row>
    <row r="763" spans="1:15" x14ac:dyDescent="0.3">
      <c r="A763" s="151" t="s">
        <v>2705</v>
      </c>
      <c r="B763" s="151" t="s">
        <v>2470</v>
      </c>
      <c r="C763" s="151" t="s">
        <v>2724</v>
      </c>
      <c r="D763" s="151" t="s">
        <v>2399</v>
      </c>
      <c r="E763" s="152">
        <v>42480300</v>
      </c>
      <c r="F763" s="151" t="s">
        <v>2748</v>
      </c>
      <c r="G763" s="152" t="s">
        <v>2723</v>
      </c>
      <c r="H763" s="151" t="s">
        <v>2723</v>
      </c>
      <c r="I763" s="151" t="s">
        <v>2723</v>
      </c>
      <c r="J763" s="151" t="s">
        <v>2474</v>
      </c>
      <c r="K763" s="153">
        <v>24769.06</v>
      </c>
      <c r="L763" s="147">
        <v>24769.06</v>
      </c>
      <c r="M763" s="147">
        <v>6974.92</v>
      </c>
      <c r="N763" s="148">
        <v>17794.14</v>
      </c>
      <c r="O763" s="136" t="s">
        <v>1808</v>
      </c>
    </row>
    <row r="764" spans="1:15" x14ac:dyDescent="0.3">
      <c r="A764" s="151" t="s">
        <v>2705</v>
      </c>
      <c r="B764" s="151" t="s">
        <v>2470</v>
      </c>
      <c r="C764" s="151" t="s">
        <v>2724</v>
      </c>
      <c r="D764" s="151" t="s">
        <v>2399</v>
      </c>
      <c r="E764" s="152" t="s">
        <v>1910</v>
      </c>
      <c r="F764" s="151" t="s">
        <v>2749</v>
      </c>
      <c r="G764" s="152" t="s">
        <v>2723</v>
      </c>
      <c r="H764" s="151" t="s">
        <v>2723</v>
      </c>
      <c r="I764" s="151" t="s">
        <v>2723</v>
      </c>
      <c r="J764" s="151" t="s">
        <v>2474</v>
      </c>
      <c r="K764" s="153">
        <v>175349.33</v>
      </c>
      <c r="L764" s="147">
        <v>175349.33</v>
      </c>
      <c r="M764" s="147">
        <v>49378.01</v>
      </c>
      <c r="N764" s="148">
        <v>125971.31999999998</v>
      </c>
      <c r="O764" s="136" t="s">
        <v>1812</v>
      </c>
    </row>
    <row r="765" spans="1:15" x14ac:dyDescent="0.3">
      <c r="A765" s="151" t="s">
        <v>2705</v>
      </c>
      <c r="B765" s="151" t="s">
        <v>2470</v>
      </c>
      <c r="C765" s="151" t="s">
        <v>2724</v>
      </c>
      <c r="D765" s="151" t="s">
        <v>2399</v>
      </c>
      <c r="E765" s="152" t="s">
        <v>1911</v>
      </c>
      <c r="F765" s="151" t="s">
        <v>2749</v>
      </c>
      <c r="G765" s="152">
        <v>11</v>
      </c>
      <c r="H765" s="151" t="s">
        <v>1812</v>
      </c>
      <c r="I765" s="151" t="s">
        <v>2473</v>
      </c>
      <c r="J765" s="151" t="s">
        <v>2474</v>
      </c>
      <c r="K765" s="153">
        <v>186224.33</v>
      </c>
      <c r="L765" s="147">
        <v>186224.33</v>
      </c>
      <c r="M765" s="147">
        <v>52440.39</v>
      </c>
      <c r="N765" s="148">
        <v>133783.94</v>
      </c>
      <c r="O765" s="136" t="s">
        <v>1912</v>
      </c>
    </row>
    <row r="766" spans="1:15" x14ac:dyDescent="0.3">
      <c r="A766" s="151" t="s">
        <v>2705</v>
      </c>
      <c r="B766" s="151" t="s">
        <v>2470</v>
      </c>
      <c r="C766" s="151" t="s">
        <v>2724</v>
      </c>
      <c r="D766" s="151" t="s">
        <v>2399</v>
      </c>
      <c r="E766" s="152" t="s">
        <v>1913</v>
      </c>
      <c r="F766" s="151" t="s">
        <v>2750</v>
      </c>
      <c r="G766" s="152">
        <v>14</v>
      </c>
      <c r="H766" s="151" t="s">
        <v>1801</v>
      </c>
      <c r="I766" s="151" t="s">
        <v>2473</v>
      </c>
      <c r="J766" s="151" t="s">
        <v>2474</v>
      </c>
      <c r="K766" s="153">
        <v>1607749.7</v>
      </c>
      <c r="L766" s="147">
        <v>1607749.7</v>
      </c>
      <c r="M766" s="147">
        <v>452739.01</v>
      </c>
      <c r="N766" s="148">
        <v>1155010.69</v>
      </c>
      <c r="O766" s="136" t="s">
        <v>1914</v>
      </c>
    </row>
    <row r="767" spans="1:15" x14ac:dyDescent="0.3">
      <c r="A767" s="151" t="s">
        <v>2705</v>
      </c>
      <c r="B767" s="151" t="s">
        <v>2470</v>
      </c>
      <c r="C767" s="151" t="s">
        <v>2724</v>
      </c>
      <c r="D767" s="151" t="s">
        <v>2399</v>
      </c>
      <c r="E767" s="152" t="s">
        <v>1916</v>
      </c>
      <c r="F767" s="151" t="s">
        <v>2749</v>
      </c>
      <c r="G767" s="152">
        <v>11</v>
      </c>
      <c r="H767" s="151" t="s">
        <v>1812</v>
      </c>
      <c r="I767" s="151" t="s">
        <v>2478</v>
      </c>
      <c r="J767" s="151" t="s">
        <v>2474</v>
      </c>
      <c r="K767" s="153">
        <v>96474.77</v>
      </c>
      <c r="L767" s="147">
        <v>96474.77</v>
      </c>
      <c r="M767" s="147">
        <v>27167.1</v>
      </c>
      <c r="N767" s="148">
        <v>69307.670000000013</v>
      </c>
      <c r="O767" s="136" t="s">
        <v>1912</v>
      </c>
    </row>
    <row r="768" spans="1:15" x14ac:dyDescent="0.3">
      <c r="A768" s="151" t="s">
        <v>2705</v>
      </c>
      <c r="B768" s="151" t="s">
        <v>2470</v>
      </c>
      <c r="C768" s="151" t="s">
        <v>2724</v>
      </c>
      <c r="D768" s="151" t="s">
        <v>2399</v>
      </c>
      <c r="E768" s="152" t="s">
        <v>1917</v>
      </c>
      <c r="F768" s="151" t="s">
        <v>2749</v>
      </c>
      <c r="G768" s="152">
        <v>11</v>
      </c>
      <c r="H768" s="151" t="s">
        <v>1812</v>
      </c>
      <c r="I768" s="151" t="s">
        <v>2473</v>
      </c>
      <c r="J768" s="151" t="s">
        <v>2474</v>
      </c>
      <c r="K768" s="153">
        <v>96892.44</v>
      </c>
      <c r="L768" s="147">
        <v>96892.44</v>
      </c>
      <c r="M768" s="147">
        <v>27284.71</v>
      </c>
      <c r="N768" s="148">
        <v>69607.73000000001</v>
      </c>
      <c r="O768" s="136" t="s">
        <v>1912</v>
      </c>
    </row>
    <row r="769" spans="1:15" x14ac:dyDescent="0.3">
      <c r="A769" s="151" t="s">
        <v>2705</v>
      </c>
      <c r="B769" s="151" t="s">
        <v>2470</v>
      </c>
      <c r="C769" s="151" t="s">
        <v>2751</v>
      </c>
      <c r="D769" s="151" t="s">
        <v>2399</v>
      </c>
      <c r="E769" s="152">
        <v>42163185</v>
      </c>
      <c r="F769" s="151" t="s">
        <v>2710</v>
      </c>
      <c r="G769" s="152" t="s">
        <v>2723</v>
      </c>
      <c r="H769" s="151" t="s">
        <v>2723</v>
      </c>
      <c r="I769" s="151" t="s">
        <v>2723</v>
      </c>
      <c r="J769" s="151" t="s">
        <v>2474</v>
      </c>
      <c r="K769" s="153">
        <v>2250.1999999999998</v>
      </c>
      <c r="L769" s="147">
        <v>2250.1999999999998</v>
      </c>
      <c r="M769" s="147">
        <v>1581.97</v>
      </c>
      <c r="N769" s="148">
        <v>668.22999999999979</v>
      </c>
      <c r="O769" s="136" t="s">
        <v>1808</v>
      </c>
    </row>
    <row r="770" spans="1:15" x14ac:dyDescent="0.3">
      <c r="A770" s="151" t="s">
        <v>2705</v>
      </c>
      <c r="B770" s="151" t="s">
        <v>2470</v>
      </c>
      <c r="C770" s="151" t="s">
        <v>2751</v>
      </c>
      <c r="D770" s="151" t="s">
        <v>2399</v>
      </c>
      <c r="E770" s="152">
        <v>42181540</v>
      </c>
      <c r="F770" s="151" t="s">
        <v>2752</v>
      </c>
      <c r="G770" s="152" t="s">
        <v>2723</v>
      </c>
      <c r="H770" s="151" t="s">
        <v>2723</v>
      </c>
      <c r="I770" s="151" t="s">
        <v>2723</v>
      </c>
      <c r="J770" s="151" t="s">
        <v>2474</v>
      </c>
      <c r="K770" s="153">
        <v>1180276.69</v>
      </c>
      <c r="L770" s="147">
        <v>1180276.69</v>
      </c>
      <c r="M770" s="147">
        <v>829778.58</v>
      </c>
      <c r="N770" s="148">
        <v>350498.11</v>
      </c>
      <c r="O770" s="136" t="s">
        <v>1800</v>
      </c>
    </row>
    <row r="771" spans="1:15" x14ac:dyDescent="0.3">
      <c r="A771" s="151" t="s">
        <v>2705</v>
      </c>
      <c r="B771" s="151" t="s">
        <v>2470</v>
      </c>
      <c r="C771" s="151" t="s">
        <v>2751</v>
      </c>
      <c r="D771" s="151" t="s">
        <v>2399</v>
      </c>
      <c r="E771" s="152">
        <v>42330815</v>
      </c>
      <c r="F771" s="151" t="s">
        <v>2738</v>
      </c>
      <c r="G771" s="152" t="s">
        <v>2723</v>
      </c>
      <c r="H771" s="151" t="s">
        <v>2723</v>
      </c>
      <c r="I771" s="151" t="s">
        <v>2723</v>
      </c>
      <c r="J771" s="151" t="s">
        <v>2474</v>
      </c>
      <c r="K771" s="153">
        <v>-19.03</v>
      </c>
      <c r="L771" s="147">
        <v>-19.03</v>
      </c>
      <c r="M771" s="147">
        <v>-13.38</v>
      </c>
      <c r="N771" s="148">
        <v>-5.65</v>
      </c>
      <c r="O771" s="136" t="s">
        <v>1808</v>
      </c>
    </row>
    <row r="772" spans="1:15" x14ac:dyDescent="0.3">
      <c r="A772" s="151" t="s">
        <v>2705</v>
      </c>
      <c r="B772" s="151" t="s">
        <v>2470</v>
      </c>
      <c r="C772" s="151" t="s">
        <v>2751</v>
      </c>
      <c r="D772" s="151" t="s">
        <v>2399</v>
      </c>
      <c r="E772" s="152">
        <v>42343102</v>
      </c>
      <c r="F772" s="151" t="s">
        <v>2738</v>
      </c>
      <c r="G772" s="152" t="s">
        <v>2723</v>
      </c>
      <c r="H772" s="151" t="s">
        <v>2723</v>
      </c>
      <c r="I772" s="151" t="s">
        <v>2723</v>
      </c>
      <c r="J772" s="151" t="s">
        <v>2474</v>
      </c>
      <c r="K772" s="153">
        <v>1519.66</v>
      </c>
      <c r="L772" s="147">
        <v>1519.66</v>
      </c>
      <c r="M772" s="147">
        <v>1068.3800000000001</v>
      </c>
      <c r="N772" s="148">
        <v>451.28</v>
      </c>
      <c r="O772" s="136" t="s">
        <v>1808</v>
      </c>
    </row>
    <row r="773" spans="1:15" x14ac:dyDescent="0.3">
      <c r="A773" s="151" t="s">
        <v>2705</v>
      </c>
      <c r="B773" s="151" t="s">
        <v>2470</v>
      </c>
      <c r="C773" s="151" t="s">
        <v>2751</v>
      </c>
      <c r="D773" s="151" t="s">
        <v>2399</v>
      </c>
      <c r="E773" s="152">
        <v>42349233</v>
      </c>
      <c r="F773" s="151" t="s">
        <v>2725</v>
      </c>
      <c r="G773" s="152" t="s">
        <v>2723</v>
      </c>
      <c r="H773" s="151" t="s">
        <v>2723</v>
      </c>
      <c r="I773" s="151" t="s">
        <v>2723</v>
      </c>
      <c r="J773" s="151" t="s">
        <v>2474</v>
      </c>
      <c r="K773" s="153">
        <v>94631.09</v>
      </c>
      <c r="L773" s="147">
        <v>94631.09</v>
      </c>
      <c r="M773" s="147">
        <v>66529.19</v>
      </c>
      <c r="N773" s="148">
        <v>28101.899999999994</v>
      </c>
      <c r="O773" s="136" t="s">
        <v>1808</v>
      </c>
    </row>
    <row r="774" spans="1:15" x14ac:dyDescent="0.3">
      <c r="A774" s="151" t="s">
        <v>2705</v>
      </c>
      <c r="B774" s="151" t="s">
        <v>2470</v>
      </c>
      <c r="C774" s="151" t="s">
        <v>2751</v>
      </c>
      <c r="D774" s="151" t="s">
        <v>2399</v>
      </c>
      <c r="E774" s="152">
        <v>42349234</v>
      </c>
      <c r="F774" s="151" t="s">
        <v>2725</v>
      </c>
      <c r="G774" s="152" t="s">
        <v>2723</v>
      </c>
      <c r="H774" s="151" t="s">
        <v>2723</v>
      </c>
      <c r="I774" s="151" t="s">
        <v>2723</v>
      </c>
      <c r="J774" s="151" t="s">
        <v>2474</v>
      </c>
      <c r="K774" s="153">
        <v>183232.26</v>
      </c>
      <c r="L774" s="147">
        <v>183232.26</v>
      </c>
      <c r="M774" s="147">
        <v>128819.12</v>
      </c>
      <c r="N774" s="148">
        <v>54413.140000000014</v>
      </c>
      <c r="O774" s="136" t="s">
        <v>1808</v>
      </c>
    </row>
    <row r="775" spans="1:15" x14ac:dyDescent="0.3">
      <c r="A775" s="151" t="s">
        <v>2705</v>
      </c>
      <c r="B775" s="151" t="s">
        <v>2470</v>
      </c>
      <c r="C775" s="151" t="s">
        <v>2751</v>
      </c>
      <c r="D775" s="151" t="s">
        <v>2399</v>
      </c>
      <c r="E775" s="152">
        <v>42356875</v>
      </c>
      <c r="F775" s="151" t="s">
        <v>2713</v>
      </c>
      <c r="G775" s="152" t="s">
        <v>2723</v>
      </c>
      <c r="H775" s="151" t="s">
        <v>2723</v>
      </c>
      <c r="I775" s="151" t="s">
        <v>2723</v>
      </c>
      <c r="J775" s="151" t="s">
        <v>2474</v>
      </c>
      <c r="K775" s="153">
        <v>1232.0999999999999</v>
      </c>
      <c r="L775" s="147">
        <v>1232.0999999999999</v>
      </c>
      <c r="M775" s="147">
        <v>866.21</v>
      </c>
      <c r="N775" s="148">
        <v>365.88999999999987</v>
      </c>
      <c r="O775" s="136" t="s">
        <v>1808</v>
      </c>
    </row>
    <row r="776" spans="1:15" x14ac:dyDescent="0.3">
      <c r="A776" s="151" t="s">
        <v>2705</v>
      </c>
      <c r="B776" s="151" t="s">
        <v>2470</v>
      </c>
      <c r="C776" s="151" t="s">
        <v>2751</v>
      </c>
      <c r="D776" s="151" t="s">
        <v>2399</v>
      </c>
      <c r="E776" s="152">
        <v>42368064</v>
      </c>
      <c r="F776" s="151" t="s">
        <v>2753</v>
      </c>
      <c r="G776" s="152" t="s">
        <v>2723</v>
      </c>
      <c r="H776" s="151" t="s">
        <v>2723</v>
      </c>
      <c r="I776" s="151" t="s">
        <v>2723</v>
      </c>
      <c r="J776" s="151" t="s">
        <v>2474</v>
      </c>
      <c r="K776" s="153">
        <v>-3112.14</v>
      </c>
      <c r="L776" s="147">
        <v>-3112.14</v>
      </c>
      <c r="M776" s="147">
        <v>-2187.9499999999998</v>
      </c>
      <c r="N776" s="148">
        <v>-924.19</v>
      </c>
      <c r="O776" s="136" t="s">
        <v>1808</v>
      </c>
    </row>
    <row r="777" spans="1:15" x14ac:dyDescent="0.3">
      <c r="A777" s="151" t="s">
        <v>2705</v>
      </c>
      <c r="B777" s="151" t="s">
        <v>2470</v>
      </c>
      <c r="C777" s="151" t="s">
        <v>2751</v>
      </c>
      <c r="D777" s="151" t="s">
        <v>2399</v>
      </c>
      <c r="E777" s="152">
        <v>42397609</v>
      </c>
      <c r="F777" s="151" t="s">
        <v>2713</v>
      </c>
      <c r="G777" s="152" t="s">
        <v>2723</v>
      </c>
      <c r="H777" s="151" t="s">
        <v>2723</v>
      </c>
      <c r="I777" s="151" t="s">
        <v>2723</v>
      </c>
      <c r="J777" s="151" t="s">
        <v>2474</v>
      </c>
      <c r="K777" s="153">
        <v>212353.4</v>
      </c>
      <c r="L777" s="147">
        <v>212353.4</v>
      </c>
      <c r="M777" s="147">
        <v>149292.37</v>
      </c>
      <c r="N777" s="148">
        <v>63061.03</v>
      </c>
      <c r="O777" s="136" t="s">
        <v>1808</v>
      </c>
    </row>
    <row r="778" spans="1:15" x14ac:dyDescent="0.3">
      <c r="A778" s="151" t="s">
        <v>2705</v>
      </c>
      <c r="B778" s="151" t="s">
        <v>2470</v>
      </c>
      <c r="C778" s="151" t="s">
        <v>2751</v>
      </c>
      <c r="D778" s="151" t="s">
        <v>2399</v>
      </c>
      <c r="E778" s="152">
        <v>42399920</v>
      </c>
      <c r="F778" s="151" t="s">
        <v>2744</v>
      </c>
      <c r="G778" s="152" t="s">
        <v>2723</v>
      </c>
      <c r="H778" s="151" t="s">
        <v>2723</v>
      </c>
      <c r="I778" s="151" t="s">
        <v>2723</v>
      </c>
      <c r="J778" s="151" t="s">
        <v>2474</v>
      </c>
      <c r="K778" s="153">
        <v>187.35</v>
      </c>
      <c r="L778" s="147">
        <v>187.35</v>
      </c>
      <c r="M778" s="147">
        <v>131.71</v>
      </c>
      <c r="N778" s="148">
        <v>55.639999999999986</v>
      </c>
      <c r="O778" s="136" t="s">
        <v>1808</v>
      </c>
    </row>
    <row r="779" spans="1:15" x14ac:dyDescent="0.3">
      <c r="A779" s="151" t="s">
        <v>2705</v>
      </c>
      <c r="B779" s="151" t="s">
        <v>2470</v>
      </c>
      <c r="C779" s="151" t="s">
        <v>2751</v>
      </c>
      <c r="D779" s="151" t="s">
        <v>2399</v>
      </c>
      <c r="E779" s="152">
        <v>42478216</v>
      </c>
      <c r="F779" s="151" t="s">
        <v>2754</v>
      </c>
      <c r="G779" s="152" t="s">
        <v>2723</v>
      </c>
      <c r="H779" s="151" t="s">
        <v>2723</v>
      </c>
      <c r="I779" s="151" t="s">
        <v>2723</v>
      </c>
      <c r="J779" s="151" t="s">
        <v>2474</v>
      </c>
      <c r="K779" s="153">
        <v>140192.12</v>
      </c>
      <c r="L779" s="147">
        <v>140192.12</v>
      </c>
      <c r="M779" s="147">
        <v>98560.29</v>
      </c>
      <c r="N779" s="148">
        <v>41631.83</v>
      </c>
      <c r="O779" s="136" t="s">
        <v>1808</v>
      </c>
    </row>
    <row r="780" spans="1:15" x14ac:dyDescent="0.3">
      <c r="A780" s="151" t="s">
        <v>2705</v>
      </c>
      <c r="B780" s="151" t="s">
        <v>2470</v>
      </c>
      <c r="C780" s="151" t="s">
        <v>2751</v>
      </c>
      <c r="D780" s="151" t="s">
        <v>2399</v>
      </c>
      <c r="E780" s="152">
        <v>42487873</v>
      </c>
      <c r="F780" s="151" t="s">
        <v>2744</v>
      </c>
      <c r="G780" s="152" t="s">
        <v>2723</v>
      </c>
      <c r="H780" s="151" t="s">
        <v>2723</v>
      </c>
      <c r="I780" s="151" t="s">
        <v>2723</v>
      </c>
      <c r="J780" s="151" t="s">
        <v>2474</v>
      </c>
      <c r="K780" s="153">
        <v>1757.14</v>
      </c>
      <c r="L780" s="147">
        <v>1757.14</v>
      </c>
      <c r="M780" s="147">
        <v>1235.3399999999999</v>
      </c>
      <c r="N780" s="148">
        <v>521.80000000000018</v>
      </c>
      <c r="O780" s="136" t="s">
        <v>1804</v>
      </c>
    </row>
    <row r="781" spans="1:15" x14ac:dyDescent="0.3">
      <c r="A781" s="151" t="s">
        <v>2705</v>
      </c>
      <c r="B781" s="151" t="s">
        <v>2470</v>
      </c>
      <c r="C781" s="151" t="s">
        <v>2751</v>
      </c>
      <c r="D781" s="151" t="s">
        <v>2399</v>
      </c>
      <c r="E781" s="152">
        <v>42498483</v>
      </c>
      <c r="F781" s="151" t="s">
        <v>2755</v>
      </c>
      <c r="G781" s="152" t="s">
        <v>2723</v>
      </c>
      <c r="H781" s="151" t="s">
        <v>2723</v>
      </c>
      <c r="I781" s="151" t="s">
        <v>2723</v>
      </c>
      <c r="J781" s="151" t="s">
        <v>2474</v>
      </c>
      <c r="K781" s="153">
        <v>-209.2</v>
      </c>
      <c r="L781" s="147">
        <v>-209.2</v>
      </c>
      <c r="M781" s="147">
        <v>-147.08000000000001</v>
      </c>
      <c r="N781" s="148">
        <v>-62.119999999999976</v>
      </c>
      <c r="O781" s="136" t="s">
        <v>1808</v>
      </c>
    </row>
    <row r="782" spans="1:15" x14ac:dyDescent="0.3">
      <c r="A782" s="151" t="s">
        <v>2705</v>
      </c>
      <c r="B782" s="151" t="s">
        <v>2470</v>
      </c>
      <c r="C782" s="151" t="s">
        <v>2751</v>
      </c>
      <c r="D782" s="151" t="s">
        <v>2399</v>
      </c>
      <c r="E782" s="152">
        <v>42499331</v>
      </c>
      <c r="F782" s="151" t="s">
        <v>2755</v>
      </c>
      <c r="G782" s="152" t="s">
        <v>2723</v>
      </c>
      <c r="H782" s="151" t="s">
        <v>2723</v>
      </c>
      <c r="I782" s="151" t="s">
        <v>2723</v>
      </c>
      <c r="J782" s="151" t="s">
        <v>2474</v>
      </c>
      <c r="K782" s="153">
        <v>13231.95</v>
      </c>
      <c r="L782" s="147">
        <v>13231.95</v>
      </c>
      <c r="M782" s="147">
        <v>9302.5499999999993</v>
      </c>
      <c r="N782" s="148">
        <v>3929.4000000000015</v>
      </c>
      <c r="O782" s="136" t="s">
        <v>1808</v>
      </c>
    </row>
    <row r="783" spans="1:15" x14ac:dyDescent="0.3">
      <c r="A783" s="151" t="s">
        <v>2705</v>
      </c>
      <c r="B783" s="151" t="s">
        <v>2470</v>
      </c>
      <c r="C783" s="151" t="s">
        <v>2751</v>
      </c>
      <c r="D783" s="151" t="s">
        <v>2399</v>
      </c>
      <c r="E783" s="152">
        <v>42499337</v>
      </c>
      <c r="F783" s="151" t="s">
        <v>2755</v>
      </c>
      <c r="G783" s="152" t="s">
        <v>2723</v>
      </c>
      <c r="H783" s="151" t="s">
        <v>2723</v>
      </c>
      <c r="I783" s="151" t="s">
        <v>2723</v>
      </c>
      <c r="J783" s="151" t="s">
        <v>2474</v>
      </c>
      <c r="K783" s="153">
        <v>9894.6200000000008</v>
      </c>
      <c r="L783" s="147">
        <v>9894.6200000000008</v>
      </c>
      <c r="M783" s="147">
        <v>6956.29</v>
      </c>
      <c r="N783" s="148">
        <v>2938.3300000000008</v>
      </c>
      <c r="O783" s="136" t="s">
        <v>1881</v>
      </c>
    </row>
    <row r="784" spans="1:15" x14ac:dyDescent="0.3">
      <c r="A784" s="151" t="s">
        <v>2705</v>
      </c>
      <c r="B784" s="151" t="s">
        <v>2470</v>
      </c>
      <c r="C784" s="151" t="s">
        <v>2751</v>
      </c>
      <c r="D784" s="151" t="s">
        <v>2399</v>
      </c>
      <c r="E784" s="152">
        <v>42507845</v>
      </c>
      <c r="F784" s="151" t="s">
        <v>2756</v>
      </c>
      <c r="G784" s="152" t="s">
        <v>2723</v>
      </c>
      <c r="H784" s="151" t="s">
        <v>2723</v>
      </c>
      <c r="I784" s="151" t="s">
        <v>2723</v>
      </c>
      <c r="J784" s="151" t="s">
        <v>2474</v>
      </c>
      <c r="K784" s="153">
        <v>51560.92</v>
      </c>
      <c r="L784" s="147">
        <v>51560.92</v>
      </c>
      <c r="M784" s="147">
        <v>36249.25</v>
      </c>
      <c r="N784" s="148">
        <v>15311.669999999998</v>
      </c>
      <c r="O784" s="136" t="s">
        <v>1808</v>
      </c>
    </row>
    <row r="785" spans="1:15" x14ac:dyDescent="0.3">
      <c r="A785" s="151" t="s">
        <v>2705</v>
      </c>
      <c r="B785" s="151" t="s">
        <v>2470</v>
      </c>
      <c r="C785" s="151" t="s">
        <v>2751</v>
      </c>
      <c r="D785" s="151" t="s">
        <v>2399</v>
      </c>
      <c r="E785" s="152">
        <v>42515320</v>
      </c>
      <c r="F785" s="151" t="s">
        <v>2755</v>
      </c>
      <c r="G785" s="152" t="s">
        <v>2723</v>
      </c>
      <c r="H785" s="151" t="s">
        <v>2723</v>
      </c>
      <c r="I785" s="151" t="s">
        <v>2723</v>
      </c>
      <c r="J785" s="151" t="s">
        <v>2474</v>
      </c>
      <c r="K785" s="153">
        <v>2837.02</v>
      </c>
      <c r="L785" s="147">
        <v>2837.02</v>
      </c>
      <c r="M785" s="147">
        <v>1994.53</v>
      </c>
      <c r="N785" s="148">
        <v>842.49</v>
      </c>
      <c r="O785" s="136" t="s">
        <v>1808</v>
      </c>
    </row>
    <row r="786" spans="1:15" x14ac:dyDescent="0.3">
      <c r="A786" s="151" t="s">
        <v>2705</v>
      </c>
      <c r="B786" s="151" t="s">
        <v>2470</v>
      </c>
      <c r="C786" s="151" t="s">
        <v>2751</v>
      </c>
      <c r="D786" s="151" t="s">
        <v>2399</v>
      </c>
      <c r="E786" s="152">
        <v>42522192</v>
      </c>
      <c r="F786" s="151" t="s">
        <v>2757</v>
      </c>
      <c r="G786" s="152" t="s">
        <v>2723</v>
      </c>
      <c r="H786" s="151" t="s">
        <v>2723</v>
      </c>
      <c r="I786" s="151" t="s">
        <v>2723</v>
      </c>
      <c r="J786" s="151" t="s">
        <v>2474</v>
      </c>
      <c r="K786" s="153">
        <v>9140.3799999999992</v>
      </c>
      <c r="L786" s="147">
        <v>9140.3799999999992</v>
      </c>
      <c r="M786" s="147">
        <v>6426.03</v>
      </c>
      <c r="N786" s="148">
        <v>2714.3499999999995</v>
      </c>
      <c r="O786" s="136" t="s">
        <v>1801</v>
      </c>
    </row>
    <row r="787" spans="1:15" x14ac:dyDescent="0.3">
      <c r="A787" s="151" t="s">
        <v>2705</v>
      </c>
      <c r="B787" s="151" t="s">
        <v>2470</v>
      </c>
      <c r="C787" s="151" t="s">
        <v>2751</v>
      </c>
      <c r="D787" s="151" t="s">
        <v>2399</v>
      </c>
      <c r="E787" s="152">
        <v>42534827</v>
      </c>
      <c r="F787" s="151" t="s">
        <v>2755</v>
      </c>
      <c r="G787" s="152" t="s">
        <v>2723</v>
      </c>
      <c r="H787" s="151" t="s">
        <v>2723</v>
      </c>
      <c r="I787" s="151" t="s">
        <v>2723</v>
      </c>
      <c r="J787" s="151" t="s">
        <v>2474</v>
      </c>
      <c r="K787" s="153">
        <v>4745.6000000000004</v>
      </c>
      <c r="L787" s="147">
        <v>4745.6000000000004</v>
      </c>
      <c r="M787" s="147">
        <v>3336.33</v>
      </c>
      <c r="N787" s="148">
        <v>1409.2700000000004</v>
      </c>
      <c r="O787" s="136" t="s">
        <v>1808</v>
      </c>
    </row>
    <row r="788" spans="1:15" x14ac:dyDescent="0.3">
      <c r="A788" s="151" t="s">
        <v>2705</v>
      </c>
      <c r="B788" s="151" t="s">
        <v>2470</v>
      </c>
      <c r="C788" s="151" t="s">
        <v>2751</v>
      </c>
      <c r="D788" s="151" t="s">
        <v>2399</v>
      </c>
      <c r="E788" s="152">
        <v>42535820</v>
      </c>
      <c r="F788" s="151" t="s">
        <v>2755</v>
      </c>
      <c r="G788" s="152" t="s">
        <v>2723</v>
      </c>
      <c r="H788" s="151" t="s">
        <v>2723</v>
      </c>
      <c r="I788" s="151" t="s">
        <v>2723</v>
      </c>
      <c r="J788" s="151" t="s">
        <v>2474</v>
      </c>
      <c r="K788" s="153">
        <v>650.16</v>
      </c>
      <c r="L788" s="147">
        <v>650.16</v>
      </c>
      <c r="M788" s="147">
        <v>457.09</v>
      </c>
      <c r="N788" s="148">
        <v>193.07</v>
      </c>
      <c r="O788" s="136" t="s">
        <v>1881</v>
      </c>
    </row>
    <row r="789" spans="1:15" x14ac:dyDescent="0.3">
      <c r="A789" s="151" t="s">
        <v>2705</v>
      </c>
      <c r="B789" s="151" t="s">
        <v>2470</v>
      </c>
      <c r="C789" s="151" t="s">
        <v>2751</v>
      </c>
      <c r="D789" s="151" t="s">
        <v>2399</v>
      </c>
      <c r="E789" s="152">
        <v>42536818</v>
      </c>
      <c r="F789" s="151" t="s">
        <v>2758</v>
      </c>
      <c r="G789" s="152" t="s">
        <v>2723</v>
      </c>
      <c r="H789" s="151" t="s">
        <v>2723</v>
      </c>
      <c r="I789" s="151" t="s">
        <v>2723</v>
      </c>
      <c r="J789" s="151" t="s">
        <v>2474</v>
      </c>
      <c r="K789" s="153">
        <v>2083.94</v>
      </c>
      <c r="L789" s="147">
        <v>2083.94</v>
      </c>
      <c r="M789" s="147">
        <v>1465.09</v>
      </c>
      <c r="N789" s="148">
        <v>618.85000000000014</v>
      </c>
      <c r="O789" s="136" t="s">
        <v>1804</v>
      </c>
    </row>
    <row r="790" spans="1:15" x14ac:dyDescent="0.3">
      <c r="A790" s="151" t="s">
        <v>2705</v>
      </c>
      <c r="B790" s="151" t="s">
        <v>2470</v>
      </c>
      <c r="C790" s="151" t="s">
        <v>2751</v>
      </c>
      <c r="D790" s="151" t="s">
        <v>2399</v>
      </c>
      <c r="E790" s="152">
        <v>42537553</v>
      </c>
      <c r="F790" s="151" t="s">
        <v>2759</v>
      </c>
      <c r="G790" s="152" t="s">
        <v>2723</v>
      </c>
      <c r="H790" s="151" t="s">
        <v>2723</v>
      </c>
      <c r="I790" s="151" t="s">
        <v>2723</v>
      </c>
      <c r="J790" s="151" t="s">
        <v>2474</v>
      </c>
      <c r="K790" s="153">
        <v>1444.27</v>
      </c>
      <c r="L790" s="147">
        <v>1444.27</v>
      </c>
      <c r="M790" s="147">
        <v>1015.38</v>
      </c>
      <c r="N790" s="148">
        <v>428.89</v>
      </c>
      <c r="O790" s="136" t="s">
        <v>1804</v>
      </c>
    </row>
    <row r="791" spans="1:15" x14ac:dyDescent="0.3">
      <c r="A791" s="151" t="s">
        <v>2705</v>
      </c>
      <c r="B791" s="151" t="s">
        <v>2470</v>
      </c>
      <c r="C791" s="151" t="s">
        <v>2751</v>
      </c>
      <c r="D791" s="151" t="s">
        <v>2399</v>
      </c>
      <c r="E791" s="152">
        <v>42541275</v>
      </c>
      <c r="F791" s="151" t="s">
        <v>2760</v>
      </c>
      <c r="G791" s="152" t="s">
        <v>2723</v>
      </c>
      <c r="H791" s="151" t="s">
        <v>2723</v>
      </c>
      <c r="I791" s="151" t="s">
        <v>2723</v>
      </c>
      <c r="J791" s="151" t="s">
        <v>2474</v>
      </c>
      <c r="K791" s="153">
        <v>1549</v>
      </c>
      <c r="L791" s="147">
        <v>1549</v>
      </c>
      <c r="M791" s="147">
        <v>1089</v>
      </c>
      <c r="N791" s="148">
        <v>460</v>
      </c>
      <c r="O791" s="136" t="s">
        <v>1800</v>
      </c>
    </row>
    <row r="792" spans="1:15" x14ac:dyDescent="0.3">
      <c r="A792" s="151" t="s">
        <v>2705</v>
      </c>
      <c r="B792" s="151" t="s">
        <v>2470</v>
      </c>
      <c r="C792" s="151" t="s">
        <v>2751</v>
      </c>
      <c r="D792" s="151" t="s">
        <v>2399</v>
      </c>
      <c r="E792" s="152">
        <v>42550262</v>
      </c>
      <c r="F792" s="151" t="s">
        <v>2755</v>
      </c>
      <c r="G792" s="152" t="s">
        <v>2723</v>
      </c>
      <c r="H792" s="151" t="s">
        <v>2723</v>
      </c>
      <c r="I792" s="151" t="s">
        <v>2723</v>
      </c>
      <c r="J792" s="151" t="s">
        <v>2474</v>
      </c>
      <c r="K792" s="153">
        <v>1527.49</v>
      </c>
      <c r="L792" s="147">
        <v>1527.49</v>
      </c>
      <c r="M792" s="147">
        <v>1073.8800000000001</v>
      </c>
      <c r="N792" s="148">
        <v>453.6099999999999</v>
      </c>
      <c r="O792" s="136" t="s">
        <v>1808</v>
      </c>
    </row>
    <row r="793" spans="1:15" x14ac:dyDescent="0.3">
      <c r="A793" s="151" t="s">
        <v>2705</v>
      </c>
      <c r="B793" s="151" t="s">
        <v>2470</v>
      </c>
      <c r="C793" s="151" t="s">
        <v>2751</v>
      </c>
      <c r="D793" s="151" t="s">
        <v>2399</v>
      </c>
      <c r="E793" s="152">
        <v>42583104</v>
      </c>
      <c r="F793" s="151" t="s">
        <v>2761</v>
      </c>
      <c r="G793" s="152" t="s">
        <v>2723</v>
      </c>
      <c r="H793" s="151" t="s">
        <v>2723</v>
      </c>
      <c r="I793" s="151" t="s">
        <v>2723</v>
      </c>
      <c r="J793" s="151" t="s">
        <v>2474</v>
      </c>
      <c r="K793" s="153">
        <v>40355.78</v>
      </c>
      <c r="L793" s="147">
        <v>40355.78</v>
      </c>
      <c r="M793" s="147">
        <v>28371.62</v>
      </c>
      <c r="N793" s="148">
        <v>11984.16</v>
      </c>
      <c r="O793" s="136" t="s">
        <v>1801</v>
      </c>
    </row>
    <row r="794" spans="1:15" x14ac:dyDescent="0.3">
      <c r="A794" s="151" t="s">
        <v>2705</v>
      </c>
      <c r="B794" s="151" t="s">
        <v>2470</v>
      </c>
      <c r="C794" s="151" t="s">
        <v>2751</v>
      </c>
      <c r="D794" s="151" t="s">
        <v>2399</v>
      </c>
      <c r="E794" s="152">
        <v>42584018</v>
      </c>
      <c r="F794" s="151" t="s">
        <v>2762</v>
      </c>
      <c r="G794" s="152" t="s">
        <v>2723</v>
      </c>
      <c r="H794" s="151" t="s">
        <v>2723</v>
      </c>
      <c r="I794" s="151" t="s">
        <v>2723</v>
      </c>
      <c r="J794" s="151" t="s">
        <v>2474</v>
      </c>
      <c r="K794" s="153">
        <v>8047.56</v>
      </c>
      <c r="L794" s="147">
        <v>8047.56</v>
      </c>
      <c r="M794" s="147">
        <v>5657.74</v>
      </c>
      <c r="N794" s="148">
        <v>2389.8200000000006</v>
      </c>
      <c r="O794" s="136" t="s">
        <v>1810</v>
      </c>
    </row>
    <row r="795" spans="1:15" x14ac:dyDescent="0.3">
      <c r="A795" s="151" t="s">
        <v>2705</v>
      </c>
      <c r="B795" s="151" t="s">
        <v>2470</v>
      </c>
      <c r="C795" s="151" t="s">
        <v>2751</v>
      </c>
      <c r="D795" s="151" t="s">
        <v>2399</v>
      </c>
      <c r="E795" s="152">
        <v>42586177</v>
      </c>
      <c r="F795" s="151" t="s">
        <v>2755</v>
      </c>
      <c r="G795" s="152" t="s">
        <v>2723</v>
      </c>
      <c r="H795" s="151" t="s">
        <v>2723</v>
      </c>
      <c r="I795" s="151" t="s">
        <v>2723</v>
      </c>
      <c r="J795" s="151" t="s">
        <v>2474</v>
      </c>
      <c r="K795" s="153">
        <v>1582.64</v>
      </c>
      <c r="L795" s="147">
        <v>1582.64</v>
      </c>
      <c r="M795" s="147">
        <v>1112.6600000000001</v>
      </c>
      <c r="N795" s="148">
        <v>469.98</v>
      </c>
      <c r="O795" s="136" t="s">
        <v>1808</v>
      </c>
    </row>
    <row r="796" spans="1:15" x14ac:dyDescent="0.3">
      <c r="A796" s="151" t="s">
        <v>2705</v>
      </c>
      <c r="B796" s="151" t="s">
        <v>2470</v>
      </c>
      <c r="C796" s="151" t="s">
        <v>2751</v>
      </c>
      <c r="D796" s="151" t="s">
        <v>2399</v>
      </c>
      <c r="E796" s="152">
        <v>42592006</v>
      </c>
      <c r="F796" s="151" t="s">
        <v>2763</v>
      </c>
      <c r="G796" s="152" t="s">
        <v>2723</v>
      </c>
      <c r="H796" s="151" t="s">
        <v>2723</v>
      </c>
      <c r="I796" s="151" t="s">
        <v>2723</v>
      </c>
      <c r="J796" s="151" t="s">
        <v>2474</v>
      </c>
      <c r="K796" s="153">
        <v>103801.37</v>
      </c>
      <c r="L796" s="147">
        <v>103801.37</v>
      </c>
      <c r="M796" s="147">
        <v>72976.240000000005</v>
      </c>
      <c r="N796" s="148">
        <v>30825.12999999999</v>
      </c>
      <c r="O796" s="136" t="s">
        <v>1801</v>
      </c>
    </row>
    <row r="797" spans="1:15" x14ac:dyDescent="0.3">
      <c r="A797" s="151" t="s">
        <v>2705</v>
      </c>
      <c r="B797" s="151" t="s">
        <v>2470</v>
      </c>
      <c r="C797" s="151" t="s">
        <v>2751</v>
      </c>
      <c r="D797" s="151" t="s">
        <v>2399</v>
      </c>
      <c r="E797" s="152">
        <v>42594770</v>
      </c>
      <c r="F797" s="151" t="s">
        <v>2755</v>
      </c>
      <c r="G797" s="152" t="s">
        <v>2723</v>
      </c>
      <c r="H797" s="151" t="s">
        <v>2723</v>
      </c>
      <c r="I797" s="151" t="s">
        <v>2723</v>
      </c>
      <c r="J797" s="151" t="s">
        <v>2474</v>
      </c>
      <c r="K797" s="153">
        <v>1766.67</v>
      </c>
      <c r="L797" s="147">
        <v>1766.67</v>
      </c>
      <c r="M797" s="147">
        <v>1242.03</v>
      </c>
      <c r="N797" s="148">
        <v>524.6400000000001</v>
      </c>
      <c r="O797" s="136" t="s">
        <v>1808</v>
      </c>
    </row>
    <row r="798" spans="1:15" x14ac:dyDescent="0.3">
      <c r="A798" s="151" t="s">
        <v>2705</v>
      </c>
      <c r="B798" s="151" t="s">
        <v>2470</v>
      </c>
      <c r="C798" s="151" t="s">
        <v>2751</v>
      </c>
      <c r="D798" s="151" t="s">
        <v>2399</v>
      </c>
      <c r="E798" s="152">
        <v>42595985</v>
      </c>
      <c r="F798" s="151" t="s">
        <v>2755</v>
      </c>
      <c r="G798" s="152" t="s">
        <v>2723</v>
      </c>
      <c r="H798" s="151" t="s">
        <v>2723</v>
      </c>
      <c r="I798" s="151" t="s">
        <v>2723</v>
      </c>
      <c r="J798" s="151" t="s">
        <v>2474</v>
      </c>
      <c r="K798" s="153">
        <v>3339.46</v>
      </c>
      <c r="L798" s="147">
        <v>3339.46</v>
      </c>
      <c r="M798" s="147">
        <v>2347.77</v>
      </c>
      <c r="N798" s="148">
        <v>991.69</v>
      </c>
      <c r="O798" s="136" t="s">
        <v>1808</v>
      </c>
    </row>
    <row r="799" spans="1:15" x14ac:dyDescent="0.3">
      <c r="A799" s="151" t="s">
        <v>2705</v>
      </c>
      <c r="B799" s="151" t="s">
        <v>2470</v>
      </c>
      <c r="C799" s="151" t="s">
        <v>2751</v>
      </c>
      <c r="D799" s="151" t="s">
        <v>2399</v>
      </c>
      <c r="E799" s="152">
        <v>42599312</v>
      </c>
      <c r="F799" s="151" t="s">
        <v>2755</v>
      </c>
      <c r="G799" s="152" t="s">
        <v>2723</v>
      </c>
      <c r="H799" s="151" t="s">
        <v>2723</v>
      </c>
      <c r="I799" s="151" t="s">
        <v>2723</v>
      </c>
      <c r="J799" s="151" t="s">
        <v>2474</v>
      </c>
      <c r="K799" s="153">
        <v>1962.45</v>
      </c>
      <c r="L799" s="147">
        <v>1962.45</v>
      </c>
      <c r="M799" s="147">
        <v>1379.68</v>
      </c>
      <c r="N799" s="148">
        <v>582.77</v>
      </c>
      <c r="O799" s="136" t="s">
        <v>1808</v>
      </c>
    </row>
    <row r="800" spans="1:15" x14ac:dyDescent="0.3">
      <c r="A800" s="151" t="s">
        <v>2705</v>
      </c>
      <c r="B800" s="151" t="s">
        <v>2470</v>
      </c>
      <c r="C800" s="151" t="s">
        <v>2751</v>
      </c>
      <c r="D800" s="151" t="s">
        <v>2399</v>
      </c>
      <c r="E800" s="152">
        <v>42599373</v>
      </c>
      <c r="F800" s="151" t="s">
        <v>2764</v>
      </c>
      <c r="G800" s="152" t="s">
        <v>2723</v>
      </c>
      <c r="H800" s="151" t="s">
        <v>2723</v>
      </c>
      <c r="I800" s="151" t="s">
        <v>2723</v>
      </c>
      <c r="J800" s="151" t="s">
        <v>2474</v>
      </c>
      <c r="K800" s="153">
        <v>4225.8</v>
      </c>
      <c r="L800" s="147">
        <v>4225.8</v>
      </c>
      <c r="M800" s="147">
        <v>2970.9</v>
      </c>
      <c r="N800" s="148">
        <v>1254.9000000000001</v>
      </c>
      <c r="O800" s="136" t="s">
        <v>1808</v>
      </c>
    </row>
    <row r="801" spans="1:15" x14ac:dyDescent="0.3">
      <c r="A801" s="151" t="s">
        <v>2705</v>
      </c>
      <c r="B801" s="151" t="s">
        <v>2470</v>
      </c>
      <c r="C801" s="151" t="s">
        <v>2751</v>
      </c>
      <c r="D801" s="151" t="s">
        <v>2399</v>
      </c>
      <c r="E801" s="152">
        <v>42600212</v>
      </c>
      <c r="F801" s="151" t="s">
        <v>2765</v>
      </c>
      <c r="G801" s="152" t="s">
        <v>2723</v>
      </c>
      <c r="H801" s="151" t="s">
        <v>2723</v>
      </c>
      <c r="I801" s="151" t="s">
        <v>2723</v>
      </c>
      <c r="J801" s="151" t="s">
        <v>2474</v>
      </c>
      <c r="K801" s="153">
        <v>10191.09</v>
      </c>
      <c r="L801" s="147">
        <v>10191.09</v>
      </c>
      <c r="M801" s="147">
        <v>7164.72</v>
      </c>
      <c r="N801" s="148">
        <v>3026.37</v>
      </c>
      <c r="O801" s="136" t="s">
        <v>1808</v>
      </c>
    </row>
    <row r="802" spans="1:15" x14ac:dyDescent="0.3">
      <c r="A802" s="151" t="s">
        <v>2705</v>
      </c>
      <c r="B802" s="151" t="s">
        <v>2470</v>
      </c>
      <c r="C802" s="151" t="s">
        <v>2751</v>
      </c>
      <c r="D802" s="151" t="s">
        <v>2399</v>
      </c>
      <c r="E802" s="152">
        <v>42600695</v>
      </c>
      <c r="F802" s="151" t="s">
        <v>2766</v>
      </c>
      <c r="G802" s="152" t="s">
        <v>2723</v>
      </c>
      <c r="H802" s="151" t="s">
        <v>2723</v>
      </c>
      <c r="I802" s="151" t="s">
        <v>2723</v>
      </c>
      <c r="J802" s="151" t="s">
        <v>2474</v>
      </c>
      <c r="K802" s="153">
        <v>1354.1</v>
      </c>
      <c r="L802" s="147">
        <v>1354.1</v>
      </c>
      <c r="M802" s="147">
        <v>951.98</v>
      </c>
      <c r="N802" s="148">
        <v>402.11999999999989</v>
      </c>
      <c r="O802" s="136" t="s">
        <v>1808</v>
      </c>
    </row>
    <row r="803" spans="1:15" x14ac:dyDescent="0.3">
      <c r="A803" s="151" t="s">
        <v>2705</v>
      </c>
      <c r="B803" s="151" t="s">
        <v>2470</v>
      </c>
      <c r="C803" s="151" t="s">
        <v>2751</v>
      </c>
      <c r="D803" s="151" t="s">
        <v>2399</v>
      </c>
      <c r="E803" s="152">
        <v>42604176</v>
      </c>
      <c r="F803" s="151" t="s">
        <v>2767</v>
      </c>
      <c r="G803" s="152" t="s">
        <v>2723</v>
      </c>
      <c r="H803" s="151" t="s">
        <v>2723</v>
      </c>
      <c r="I803" s="151" t="s">
        <v>2723</v>
      </c>
      <c r="J803" s="151" t="s">
        <v>2474</v>
      </c>
      <c r="K803" s="153">
        <v>15952.61</v>
      </c>
      <c r="L803" s="147">
        <v>15952.61</v>
      </c>
      <c r="M803" s="147">
        <v>11215.28</v>
      </c>
      <c r="N803" s="148">
        <v>4737.33</v>
      </c>
      <c r="O803" s="136" t="s">
        <v>1808</v>
      </c>
    </row>
    <row r="804" spans="1:15" x14ac:dyDescent="0.3">
      <c r="A804" s="151" t="s">
        <v>2705</v>
      </c>
      <c r="B804" s="151" t="s">
        <v>2470</v>
      </c>
      <c r="C804" s="151" t="s">
        <v>2751</v>
      </c>
      <c r="D804" s="151" t="s">
        <v>2399</v>
      </c>
      <c r="E804" s="152">
        <v>42604626</v>
      </c>
      <c r="F804" s="151" t="s">
        <v>2768</v>
      </c>
      <c r="G804" s="152" t="s">
        <v>2723</v>
      </c>
      <c r="H804" s="151" t="s">
        <v>2723</v>
      </c>
      <c r="I804" s="151" t="s">
        <v>2723</v>
      </c>
      <c r="J804" s="151" t="s">
        <v>2474</v>
      </c>
      <c r="K804" s="153">
        <v>2060.66</v>
      </c>
      <c r="L804" s="147">
        <v>2060.66</v>
      </c>
      <c r="M804" s="147">
        <v>1448.72</v>
      </c>
      <c r="N804" s="148">
        <v>611.93999999999983</v>
      </c>
      <c r="O804" s="136" t="s">
        <v>1808</v>
      </c>
    </row>
    <row r="805" spans="1:15" x14ac:dyDescent="0.3">
      <c r="A805" s="151" t="s">
        <v>2705</v>
      </c>
      <c r="B805" s="151" t="s">
        <v>2470</v>
      </c>
      <c r="C805" s="151" t="s">
        <v>2751</v>
      </c>
      <c r="D805" s="151" t="s">
        <v>2399</v>
      </c>
      <c r="E805" s="152">
        <v>42606692</v>
      </c>
      <c r="F805" s="151" t="s">
        <v>2769</v>
      </c>
      <c r="G805" s="152" t="s">
        <v>2723</v>
      </c>
      <c r="H805" s="151" t="s">
        <v>2723</v>
      </c>
      <c r="I805" s="151" t="s">
        <v>2723</v>
      </c>
      <c r="J805" s="151" t="s">
        <v>2474</v>
      </c>
      <c r="K805" s="153">
        <v>41798.86</v>
      </c>
      <c r="L805" s="147">
        <v>41798.86</v>
      </c>
      <c r="M805" s="147">
        <v>29386.16</v>
      </c>
      <c r="N805" s="148">
        <v>12412.7</v>
      </c>
      <c r="O805" s="136" t="s">
        <v>1808</v>
      </c>
    </row>
    <row r="806" spans="1:15" x14ac:dyDescent="0.3">
      <c r="A806" s="151" t="s">
        <v>2705</v>
      </c>
      <c r="B806" s="151" t="s">
        <v>2470</v>
      </c>
      <c r="C806" s="151" t="s">
        <v>2751</v>
      </c>
      <c r="D806" s="151" t="s">
        <v>2399</v>
      </c>
      <c r="E806" s="152">
        <v>42615895</v>
      </c>
      <c r="F806" s="151" t="s">
        <v>2770</v>
      </c>
      <c r="G806" s="152" t="s">
        <v>2723</v>
      </c>
      <c r="H806" s="151" t="s">
        <v>2723</v>
      </c>
      <c r="I806" s="151" t="s">
        <v>2723</v>
      </c>
      <c r="J806" s="151" t="s">
        <v>2474</v>
      </c>
      <c r="K806" s="153">
        <v>58840.69</v>
      </c>
      <c r="L806" s="147">
        <v>58840.69</v>
      </c>
      <c r="M806" s="147">
        <v>41367.199999999997</v>
      </c>
      <c r="N806" s="148">
        <v>17473.490000000005</v>
      </c>
      <c r="O806" s="136" t="s">
        <v>1808</v>
      </c>
    </row>
    <row r="807" spans="1:15" x14ac:dyDescent="0.3">
      <c r="A807" s="151" t="s">
        <v>2705</v>
      </c>
      <c r="B807" s="151" t="s">
        <v>2470</v>
      </c>
      <c r="C807" s="151" t="s">
        <v>2751</v>
      </c>
      <c r="D807" s="151" t="s">
        <v>2399</v>
      </c>
      <c r="E807" s="152">
        <v>42616052</v>
      </c>
      <c r="F807" s="151" t="s">
        <v>2760</v>
      </c>
      <c r="G807" s="152" t="s">
        <v>2723</v>
      </c>
      <c r="H807" s="151" t="s">
        <v>2723</v>
      </c>
      <c r="I807" s="151" t="s">
        <v>2723</v>
      </c>
      <c r="J807" s="151" t="s">
        <v>2474</v>
      </c>
      <c r="K807" s="153">
        <v>2926.78</v>
      </c>
      <c r="L807" s="147">
        <v>2926.78</v>
      </c>
      <c r="M807" s="147">
        <v>2057.64</v>
      </c>
      <c r="N807" s="148">
        <v>869.14000000000033</v>
      </c>
      <c r="O807" s="136" t="s">
        <v>1801</v>
      </c>
    </row>
    <row r="808" spans="1:15" x14ac:dyDescent="0.3">
      <c r="A808" s="151" t="s">
        <v>2705</v>
      </c>
      <c r="B808" s="151" t="s">
        <v>2470</v>
      </c>
      <c r="C808" s="151" t="s">
        <v>2751</v>
      </c>
      <c r="D808" s="151" t="s">
        <v>2399</v>
      </c>
      <c r="E808" s="152">
        <v>42616082</v>
      </c>
      <c r="F808" s="151" t="s">
        <v>2760</v>
      </c>
      <c r="G808" s="152" t="s">
        <v>2723</v>
      </c>
      <c r="H808" s="151" t="s">
        <v>2723</v>
      </c>
      <c r="I808" s="151" t="s">
        <v>2723</v>
      </c>
      <c r="J808" s="151" t="s">
        <v>2474</v>
      </c>
      <c r="K808" s="153">
        <v>2845.95</v>
      </c>
      <c r="L808" s="147">
        <v>2845.95</v>
      </c>
      <c r="M808" s="147">
        <v>2000.81</v>
      </c>
      <c r="N808" s="148">
        <v>845.13999999999987</v>
      </c>
      <c r="O808" s="136" t="s">
        <v>1801</v>
      </c>
    </row>
    <row r="809" spans="1:15" x14ac:dyDescent="0.3">
      <c r="A809" s="151" t="s">
        <v>2705</v>
      </c>
      <c r="B809" s="151" t="s">
        <v>2470</v>
      </c>
      <c r="C809" s="151" t="s">
        <v>2751</v>
      </c>
      <c r="D809" s="151" t="s">
        <v>2399</v>
      </c>
      <c r="E809" s="152">
        <v>42616537</v>
      </c>
      <c r="F809" s="151" t="s">
        <v>2770</v>
      </c>
      <c r="G809" s="152" t="s">
        <v>2723</v>
      </c>
      <c r="H809" s="151" t="s">
        <v>2723</v>
      </c>
      <c r="I809" s="151" t="s">
        <v>2723</v>
      </c>
      <c r="J809" s="151" t="s">
        <v>2474</v>
      </c>
      <c r="K809" s="153">
        <v>6023.19</v>
      </c>
      <c r="L809" s="147">
        <v>6023.19</v>
      </c>
      <c r="M809" s="147">
        <v>4234.53</v>
      </c>
      <c r="N809" s="148">
        <v>1788.6599999999999</v>
      </c>
      <c r="O809" s="136" t="s">
        <v>1808</v>
      </c>
    </row>
    <row r="810" spans="1:15" x14ac:dyDescent="0.3">
      <c r="A810" s="151" t="s">
        <v>2705</v>
      </c>
      <c r="B810" s="151" t="s">
        <v>2470</v>
      </c>
      <c r="C810" s="151" t="s">
        <v>2751</v>
      </c>
      <c r="D810" s="151" t="s">
        <v>2399</v>
      </c>
      <c r="E810" s="152">
        <v>42617555</v>
      </c>
      <c r="F810" s="151" t="s">
        <v>2771</v>
      </c>
      <c r="G810" s="152" t="s">
        <v>2723</v>
      </c>
      <c r="H810" s="151" t="s">
        <v>2723</v>
      </c>
      <c r="I810" s="151" t="s">
        <v>2723</v>
      </c>
      <c r="J810" s="151" t="s">
        <v>2474</v>
      </c>
      <c r="K810" s="153">
        <v>5738.69</v>
      </c>
      <c r="L810" s="147">
        <v>5738.69</v>
      </c>
      <c r="M810" s="147">
        <v>4034.51</v>
      </c>
      <c r="N810" s="148">
        <v>1704.1799999999994</v>
      </c>
      <c r="O810" s="136" t="s">
        <v>1808</v>
      </c>
    </row>
    <row r="811" spans="1:15" x14ac:dyDescent="0.3">
      <c r="A811" s="151" t="s">
        <v>2705</v>
      </c>
      <c r="B811" s="151" t="s">
        <v>2470</v>
      </c>
      <c r="C811" s="151" t="s">
        <v>2751</v>
      </c>
      <c r="D811" s="151" t="s">
        <v>2399</v>
      </c>
      <c r="E811" s="152">
        <v>42625854</v>
      </c>
      <c r="F811" s="151" t="s">
        <v>2771</v>
      </c>
      <c r="G811" s="152" t="s">
        <v>2723</v>
      </c>
      <c r="H811" s="151" t="s">
        <v>2723</v>
      </c>
      <c r="I811" s="151" t="s">
        <v>2723</v>
      </c>
      <c r="J811" s="151" t="s">
        <v>2474</v>
      </c>
      <c r="K811" s="153">
        <v>26631.64</v>
      </c>
      <c r="L811" s="147">
        <v>26631.64</v>
      </c>
      <c r="M811" s="147">
        <v>18723.04</v>
      </c>
      <c r="N811" s="148">
        <v>7908.5999999999985</v>
      </c>
      <c r="O811" s="136" t="s">
        <v>1881</v>
      </c>
    </row>
    <row r="812" spans="1:15" x14ac:dyDescent="0.3">
      <c r="A812" s="151" t="s">
        <v>2705</v>
      </c>
      <c r="B812" s="151" t="s">
        <v>2470</v>
      </c>
      <c r="C812" s="151" t="s">
        <v>2751</v>
      </c>
      <c r="D812" s="151" t="s">
        <v>2399</v>
      </c>
      <c r="E812" s="152">
        <v>42626159</v>
      </c>
      <c r="F812" s="151" t="s">
        <v>2755</v>
      </c>
      <c r="G812" s="152" t="s">
        <v>2723</v>
      </c>
      <c r="H812" s="151" t="s">
        <v>2723</v>
      </c>
      <c r="I812" s="151" t="s">
        <v>2723</v>
      </c>
      <c r="J812" s="151" t="s">
        <v>2474</v>
      </c>
      <c r="K812" s="153">
        <v>11243.9</v>
      </c>
      <c r="L812" s="147">
        <v>11243.9</v>
      </c>
      <c r="M812" s="147">
        <v>7904.88</v>
      </c>
      <c r="N812" s="148">
        <v>3339.0199999999995</v>
      </c>
      <c r="O812" s="136" t="s">
        <v>1808</v>
      </c>
    </row>
    <row r="813" spans="1:15" x14ac:dyDescent="0.3">
      <c r="A813" s="151" t="s">
        <v>2705</v>
      </c>
      <c r="B813" s="151" t="s">
        <v>2470</v>
      </c>
      <c r="C813" s="151" t="s">
        <v>2751</v>
      </c>
      <c r="D813" s="151" t="s">
        <v>2399</v>
      </c>
      <c r="E813" s="152">
        <v>42644086</v>
      </c>
      <c r="F813" s="151" t="s">
        <v>2772</v>
      </c>
      <c r="G813" s="152" t="s">
        <v>2723</v>
      </c>
      <c r="H813" s="151" t="s">
        <v>2723</v>
      </c>
      <c r="I813" s="151" t="s">
        <v>2723</v>
      </c>
      <c r="J813" s="151" t="s">
        <v>2474</v>
      </c>
      <c r="K813" s="153">
        <v>3355.8</v>
      </c>
      <c r="L813" s="147">
        <v>3355.8</v>
      </c>
      <c r="M813" s="147">
        <v>2359.25</v>
      </c>
      <c r="N813" s="148">
        <v>996.55000000000018</v>
      </c>
      <c r="O813" s="136" t="s">
        <v>1808</v>
      </c>
    </row>
    <row r="814" spans="1:15" x14ac:dyDescent="0.3">
      <c r="A814" s="151" t="s">
        <v>2705</v>
      </c>
      <c r="B814" s="151" t="s">
        <v>2470</v>
      </c>
      <c r="C814" s="151" t="s">
        <v>2773</v>
      </c>
      <c r="D814" s="151" t="s">
        <v>2399</v>
      </c>
      <c r="E814" s="152">
        <v>42409294</v>
      </c>
      <c r="F814" s="151" t="s">
        <v>2743</v>
      </c>
      <c r="G814" s="152" t="s">
        <v>2723</v>
      </c>
      <c r="H814" s="151" t="s">
        <v>2723</v>
      </c>
      <c r="I814" s="151" t="s">
        <v>2723</v>
      </c>
      <c r="J814" s="151" t="s">
        <v>2474</v>
      </c>
      <c r="K814" s="153">
        <v>-27.71</v>
      </c>
      <c r="L814" s="147">
        <v>-27.71</v>
      </c>
      <c r="M814" s="147">
        <v>-6.2</v>
      </c>
      <c r="N814" s="148">
        <v>-21.51</v>
      </c>
      <c r="O814" s="136" t="s">
        <v>1810</v>
      </c>
    </row>
    <row r="815" spans="1:15" x14ac:dyDescent="0.3">
      <c r="A815" s="151" t="s">
        <v>2705</v>
      </c>
      <c r="B815" s="151" t="s">
        <v>2470</v>
      </c>
      <c r="C815" s="151" t="s">
        <v>2773</v>
      </c>
      <c r="D815" s="151" t="s">
        <v>2399</v>
      </c>
      <c r="E815" s="152">
        <v>42421718</v>
      </c>
      <c r="F815" s="151" t="s">
        <v>2748</v>
      </c>
      <c r="G815" s="152" t="s">
        <v>2723</v>
      </c>
      <c r="H815" s="151" t="s">
        <v>2723</v>
      </c>
      <c r="I815" s="151" t="s">
        <v>2723</v>
      </c>
      <c r="J815" s="151" t="s">
        <v>2474</v>
      </c>
      <c r="K815" s="153">
        <v>1167.83</v>
      </c>
      <c r="L815" s="147">
        <v>1167.83</v>
      </c>
      <c r="M815" s="147">
        <v>261.14999999999998</v>
      </c>
      <c r="N815" s="148">
        <v>906.68</v>
      </c>
      <c r="O815" s="136" t="s">
        <v>1802</v>
      </c>
    </row>
    <row r="816" spans="1:15" x14ac:dyDescent="0.3">
      <c r="A816" s="151" t="s">
        <v>2705</v>
      </c>
      <c r="B816" s="151" t="s">
        <v>2470</v>
      </c>
      <c r="C816" s="151" t="s">
        <v>2773</v>
      </c>
      <c r="D816" s="151" t="s">
        <v>2399</v>
      </c>
      <c r="E816" s="152">
        <v>42444638</v>
      </c>
      <c r="F816" s="151" t="s">
        <v>2774</v>
      </c>
      <c r="G816" s="152" t="s">
        <v>2723</v>
      </c>
      <c r="H816" s="151" t="s">
        <v>2723</v>
      </c>
      <c r="I816" s="151" t="s">
        <v>2723</v>
      </c>
      <c r="J816" s="151" t="s">
        <v>2474</v>
      </c>
      <c r="K816" s="153">
        <v>4894.2299999999996</v>
      </c>
      <c r="L816" s="147">
        <v>4894.2299999999996</v>
      </c>
      <c r="M816" s="147">
        <v>1094.44</v>
      </c>
      <c r="N816" s="148">
        <v>3799.7899999999995</v>
      </c>
      <c r="O816" s="136" t="s">
        <v>1804</v>
      </c>
    </row>
    <row r="817" spans="1:15" x14ac:dyDescent="0.3">
      <c r="A817" s="151" t="s">
        <v>2705</v>
      </c>
      <c r="B817" s="151" t="s">
        <v>2470</v>
      </c>
      <c r="C817" s="151" t="s">
        <v>2773</v>
      </c>
      <c r="D817" s="151" t="s">
        <v>2399</v>
      </c>
      <c r="E817" s="152">
        <v>42498902</v>
      </c>
      <c r="F817" s="151" t="s">
        <v>2755</v>
      </c>
      <c r="G817" s="152" t="s">
        <v>2723</v>
      </c>
      <c r="H817" s="151" t="s">
        <v>2723</v>
      </c>
      <c r="I817" s="151" t="s">
        <v>2723</v>
      </c>
      <c r="J817" s="151" t="s">
        <v>2474</v>
      </c>
      <c r="K817" s="153">
        <v>5781.11</v>
      </c>
      <c r="L817" s="147">
        <v>5781.11</v>
      </c>
      <c r="M817" s="147">
        <v>1292.76</v>
      </c>
      <c r="N817" s="148">
        <v>4488.3499999999995</v>
      </c>
      <c r="O817" s="136" t="s">
        <v>1808</v>
      </c>
    </row>
    <row r="818" spans="1:15" x14ac:dyDescent="0.3">
      <c r="A818" s="151" t="s">
        <v>2705</v>
      </c>
      <c r="B818" s="151" t="s">
        <v>2470</v>
      </c>
      <c r="C818" s="151" t="s">
        <v>2773</v>
      </c>
      <c r="D818" s="151" t="s">
        <v>2399</v>
      </c>
      <c r="E818" s="152">
        <v>42543785</v>
      </c>
      <c r="F818" s="151" t="s">
        <v>2775</v>
      </c>
      <c r="G818" s="152" t="s">
        <v>2723</v>
      </c>
      <c r="H818" s="151" t="s">
        <v>2723</v>
      </c>
      <c r="I818" s="151" t="s">
        <v>2723</v>
      </c>
      <c r="J818" s="151" t="s">
        <v>2474</v>
      </c>
      <c r="K818" s="153">
        <v>1034.1099999999999</v>
      </c>
      <c r="L818" s="147">
        <v>1034.1099999999999</v>
      </c>
      <c r="M818" s="147">
        <v>231.25</v>
      </c>
      <c r="N818" s="148">
        <v>802.8599999999999</v>
      </c>
      <c r="O818" s="136" t="s">
        <v>1804</v>
      </c>
    </row>
    <row r="819" spans="1:15" x14ac:dyDescent="0.3">
      <c r="A819" s="151" t="s">
        <v>2705</v>
      </c>
      <c r="B819" s="151" t="s">
        <v>2470</v>
      </c>
      <c r="C819" s="151" t="s">
        <v>2773</v>
      </c>
      <c r="D819" s="151" t="s">
        <v>2399</v>
      </c>
      <c r="E819" s="152">
        <v>42556585</v>
      </c>
      <c r="F819" s="151" t="s">
        <v>2755</v>
      </c>
      <c r="G819" s="152" t="s">
        <v>2723</v>
      </c>
      <c r="H819" s="151" t="s">
        <v>2723</v>
      </c>
      <c r="I819" s="151" t="s">
        <v>2723</v>
      </c>
      <c r="J819" s="151" t="s">
        <v>2474</v>
      </c>
      <c r="K819" s="153">
        <v>33245.47</v>
      </c>
      <c r="L819" s="147">
        <v>33245.47</v>
      </c>
      <c r="M819" s="147">
        <v>7434.27</v>
      </c>
      <c r="N819" s="148">
        <v>25811.200000000001</v>
      </c>
      <c r="O819" s="136" t="s">
        <v>1808</v>
      </c>
    </row>
    <row r="820" spans="1:15" x14ac:dyDescent="0.3">
      <c r="A820" s="151" t="s">
        <v>2705</v>
      </c>
      <c r="B820" s="151" t="s">
        <v>2470</v>
      </c>
      <c r="C820" s="151" t="s">
        <v>2773</v>
      </c>
      <c r="D820" s="151" t="s">
        <v>2399</v>
      </c>
      <c r="E820" s="152">
        <v>42604150</v>
      </c>
      <c r="F820" s="151" t="s">
        <v>2776</v>
      </c>
      <c r="G820" s="152" t="s">
        <v>2723</v>
      </c>
      <c r="H820" s="151" t="s">
        <v>2723</v>
      </c>
      <c r="I820" s="151" t="s">
        <v>2723</v>
      </c>
      <c r="J820" s="151" t="s">
        <v>2474</v>
      </c>
      <c r="K820" s="153">
        <v>18867.07</v>
      </c>
      <c r="L820" s="147">
        <v>18867.07</v>
      </c>
      <c r="M820" s="147">
        <v>4219.01</v>
      </c>
      <c r="N820" s="148">
        <v>14648.06</v>
      </c>
      <c r="O820" s="136" t="s">
        <v>1804</v>
      </c>
    </row>
    <row r="821" spans="1:15" x14ac:dyDescent="0.3">
      <c r="A821" s="151" t="s">
        <v>2705</v>
      </c>
      <c r="B821" s="151" t="s">
        <v>2470</v>
      </c>
      <c r="C821" s="151" t="s">
        <v>2773</v>
      </c>
      <c r="D821" s="151" t="s">
        <v>2399</v>
      </c>
      <c r="E821" s="152">
        <v>42604159</v>
      </c>
      <c r="F821" s="151" t="s">
        <v>2777</v>
      </c>
      <c r="G821" s="152" t="s">
        <v>2723</v>
      </c>
      <c r="H821" s="151" t="s">
        <v>2723</v>
      </c>
      <c r="I821" s="151" t="s">
        <v>2723</v>
      </c>
      <c r="J821" s="151" t="s">
        <v>2474</v>
      </c>
      <c r="K821" s="153">
        <v>12700.59</v>
      </c>
      <c r="L821" s="147">
        <v>12700.59</v>
      </c>
      <c r="M821" s="147">
        <v>2840.07</v>
      </c>
      <c r="N821" s="148">
        <v>9860.52</v>
      </c>
      <c r="O821" s="136" t="s">
        <v>1804</v>
      </c>
    </row>
    <row r="822" spans="1:15" x14ac:dyDescent="0.3">
      <c r="A822" s="151" t="s">
        <v>2705</v>
      </c>
      <c r="B822" s="151" t="s">
        <v>2470</v>
      </c>
      <c r="C822" s="151" t="s">
        <v>2773</v>
      </c>
      <c r="D822" s="151" t="s">
        <v>2399</v>
      </c>
      <c r="E822" s="152">
        <v>42617561</v>
      </c>
      <c r="F822" s="151" t="s">
        <v>2778</v>
      </c>
      <c r="G822" s="152" t="s">
        <v>2723</v>
      </c>
      <c r="H822" s="151" t="s">
        <v>2723</v>
      </c>
      <c r="I822" s="151" t="s">
        <v>2723</v>
      </c>
      <c r="J822" s="151" t="s">
        <v>2474</v>
      </c>
      <c r="K822" s="153">
        <v>4313.53</v>
      </c>
      <c r="L822" s="147">
        <v>4313.53</v>
      </c>
      <c r="M822" s="147">
        <v>964.58</v>
      </c>
      <c r="N822" s="148">
        <v>3348.95</v>
      </c>
      <c r="O822" s="136" t="s">
        <v>1808</v>
      </c>
    </row>
    <row r="823" spans="1:15" x14ac:dyDescent="0.3">
      <c r="A823" s="151" t="s">
        <v>2705</v>
      </c>
      <c r="B823" s="151" t="s">
        <v>2470</v>
      </c>
      <c r="C823" s="151" t="s">
        <v>2773</v>
      </c>
      <c r="D823" s="151" t="s">
        <v>2399</v>
      </c>
      <c r="E823" s="152">
        <v>42624700</v>
      </c>
      <c r="F823" s="151" t="s">
        <v>2779</v>
      </c>
      <c r="G823" s="152" t="s">
        <v>2723</v>
      </c>
      <c r="H823" s="151" t="s">
        <v>2723</v>
      </c>
      <c r="I823" s="151" t="s">
        <v>2723</v>
      </c>
      <c r="J823" s="151" t="s">
        <v>2474</v>
      </c>
      <c r="K823" s="153">
        <v>3260.47</v>
      </c>
      <c r="L823" s="147">
        <v>3260.47</v>
      </c>
      <c r="M823" s="147">
        <v>729.1</v>
      </c>
      <c r="N823" s="148">
        <v>2531.37</v>
      </c>
      <c r="O823" s="136" t="s">
        <v>1804</v>
      </c>
    </row>
    <row r="824" spans="1:15" x14ac:dyDescent="0.3">
      <c r="A824" s="151" t="s">
        <v>2705</v>
      </c>
      <c r="B824" s="151" t="s">
        <v>2470</v>
      </c>
      <c r="C824" s="151" t="s">
        <v>2773</v>
      </c>
      <c r="D824" s="151" t="s">
        <v>2399</v>
      </c>
      <c r="E824" s="152">
        <v>42624706</v>
      </c>
      <c r="F824" s="151" t="s">
        <v>2755</v>
      </c>
      <c r="G824" s="152" t="s">
        <v>2723</v>
      </c>
      <c r="H824" s="151" t="s">
        <v>2723</v>
      </c>
      <c r="I824" s="151" t="s">
        <v>2723</v>
      </c>
      <c r="J824" s="151" t="s">
        <v>2474</v>
      </c>
      <c r="K824" s="153">
        <v>3042.89</v>
      </c>
      <c r="L824" s="147">
        <v>3042.89</v>
      </c>
      <c r="M824" s="147">
        <v>680.44</v>
      </c>
      <c r="N824" s="148">
        <v>2362.4499999999998</v>
      </c>
      <c r="O824" s="136" t="s">
        <v>1808</v>
      </c>
    </row>
    <row r="825" spans="1:15" x14ac:dyDescent="0.3">
      <c r="A825" s="151" t="s">
        <v>2705</v>
      </c>
      <c r="B825" s="151" t="s">
        <v>2470</v>
      </c>
      <c r="C825" s="151" t="s">
        <v>2773</v>
      </c>
      <c r="D825" s="151" t="s">
        <v>2399</v>
      </c>
      <c r="E825" s="152">
        <v>42625711</v>
      </c>
      <c r="F825" s="151" t="s">
        <v>2770</v>
      </c>
      <c r="G825" s="152" t="s">
        <v>2723</v>
      </c>
      <c r="H825" s="151" t="s">
        <v>2723</v>
      </c>
      <c r="I825" s="151" t="s">
        <v>2723</v>
      </c>
      <c r="J825" s="151" t="s">
        <v>2474</v>
      </c>
      <c r="K825" s="153">
        <v>5663.01</v>
      </c>
      <c r="L825" s="147">
        <v>5663.01</v>
      </c>
      <c r="M825" s="147">
        <v>1266.3499999999999</v>
      </c>
      <c r="N825" s="148">
        <v>4396.66</v>
      </c>
      <c r="O825" s="136" t="s">
        <v>1808</v>
      </c>
    </row>
    <row r="826" spans="1:15" x14ac:dyDescent="0.3">
      <c r="A826" s="151" t="s">
        <v>2705</v>
      </c>
      <c r="B826" s="151" t="s">
        <v>2470</v>
      </c>
      <c r="C826" s="151" t="s">
        <v>2773</v>
      </c>
      <c r="D826" s="151" t="s">
        <v>2399</v>
      </c>
      <c r="E826" s="152">
        <v>42628091</v>
      </c>
      <c r="F826" s="151" t="s">
        <v>2780</v>
      </c>
      <c r="G826" s="152" t="s">
        <v>2723</v>
      </c>
      <c r="H826" s="151" t="s">
        <v>2723</v>
      </c>
      <c r="I826" s="151" t="s">
        <v>2723</v>
      </c>
      <c r="J826" s="151" t="s">
        <v>2474</v>
      </c>
      <c r="K826" s="153">
        <v>122498.77</v>
      </c>
      <c r="L826" s="147">
        <v>122498.77</v>
      </c>
      <c r="M826" s="147">
        <v>27392.86</v>
      </c>
      <c r="N826" s="148">
        <v>95105.91</v>
      </c>
      <c r="O826" s="136" t="s">
        <v>1808</v>
      </c>
    </row>
    <row r="827" spans="1:15" x14ac:dyDescent="0.3">
      <c r="A827" s="151" t="s">
        <v>2705</v>
      </c>
      <c r="B827" s="151" t="s">
        <v>2470</v>
      </c>
      <c r="C827" s="151" t="s">
        <v>2773</v>
      </c>
      <c r="D827" s="151" t="s">
        <v>2399</v>
      </c>
      <c r="E827" s="152">
        <v>42628174</v>
      </c>
      <c r="F827" s="151" t="s">
        <v>2780</v>
      </c>
      <c r="G827" s="152" t="s">
        <v>2723</v>
      </c>
      <c r="H827" s="151" t="s">
        <v>2723</v>
      </c>
      <c r="I827" s="151" t="s">
        <v>2723</v>
      </c>
      <c r="J827" s="151" t="s">
        <v>2474</v>
      </c>
      <c r="K827" s="153">
        <v>209829.68</v>
      </c>
      <c r="L827" s="147">
        <v>209829.68</v>
      </c>
      <c r="M827" s="147">
        <v>46921.57</v>
      </c>
      <c r="N827" s="148">
        <v>162908.10999999999</v>
      </c>
      <c r="O827" s="136" t="s">
        <v>1808</v>
      </c>
    </row>
    <row r="828" spans="1:15" x14ac:dyDescent="0.3">
      <c r="A828" s="151" t="s">
        <v>2705</v>
      </c>
      <c r="B828" s="151" t="s">
        <v>2470</v>
      </c>
      <c r="C828" s="151" t="s">
        <v>2773</v>
      </c>
      <c r="D828" s="151" t="s">
        <v>2399</v>
      </c>
      <c r="E828" s="152">
        <v>42635375</v>
      </c>
      <c r="F828" s="151" t="s">
        <v>2779</v>
      </c>
      <c r="G828" s="152" t="s">
        <v>2723</v>
      </c>
      <c r="H828" s="151" t="s">
        <v>2723</v>
      </c>
      <c r="I828" s="151" t="s">
        <v>2723</v>
      </c>
      <c r="J828" s="151" t="s">
        <v>2474</v>
      </c>
      <c r="K828" s="153">
        <v>19535.919999999998</v>
      </c>
      <c r="L828" s="147">
        <v>19535.919999999998</v>
      </c>
      <c r="M828" s="147">
        <v>4368.57</v>
      </c>
      <c r="N828" s="148">
        <v>15167.349999999999</v>
      </c>
      <c r="O828" s="136" t="s">
        <v>1808</v>
      </c>
    </row>
    <row r="829" spans="1:15" x14ac:dyDescent="0.3">
      <c r="A829" s="151" t="s">
        <v>2705</v>
      </c>
      <c r="B829" s="151" t="s">
        <v>2470</v>
      </c>
      <c r="C829" s="151" t="s">
        <v>2773</v>
      </c>
      <c r="D829" s="151" t="s">
        <v>2399</v>
      </c>
      <c r="E829" s="152">
        <v>42635384</v>
      </c>
      <c r="F829" s="151" t="s">
        <v>2781</v>
      </c>
      <c r="G829" s="152" t="s">
        <v>2723</v>
      </c>
      <c r="H829" s="151" t="s">
        <v>2723</v>
      </c>
      <c r="I829" s="151" t="s">
        <v>2723</v>
      </c>
      <c r="J829" s="151" t="s">
        <v>2474</v>
      </c>
      <c r="K829" s="153">
        <v>4772.28</v>
      </c>
      <c r="L829" s="147">
        <v>4772.28</v>
      </c>
      <c r="M829" s="147">
        <v>1067.1600000000001</v>
      </c>
      <c r="N829" s="148">
        <v>3705.12</v>
      </c>
      <c r="O829" s="136" t="s">
        <v>1808</v>
      </c>
    </row>
    <row r="830" spans="1:15" x14ac:dyDescent="0.3">
      <c r="A830" s="151" t="s">
        <v>2705</v>
      </c>
      <c r="B830" s="151" t="s">
        <v>2470</v>
      </c>
      <c r="C830" s="151" t="s">
        <v>2773</v>
      </c>
      <c r="D830" s="151" t="s">
        <v>2399</v>
      </c>
      <c r="E830" s="152">
        <v>42638306</v>
      </c>
      <c r="F830" s="151" t="s">
        <v>2755</v>
      </c>
      <c r="G830" s="152" t="s">
        <v>2723</v>
      </c>
      <c r="H830" s="151" t="s">
        <v>2723</v>
      </c>
      <c r="I830" s="151" t="s">
        <v>2723</v>
      </c>
      <c r="J830" s="151" t="s">
        <v>2474</v>
      </c>
      <c r="K830" s="153">
        <v>6735.13</v>
      </c>
      <c r="L830" s="147">
        <v>6735.13</v>
      </c>
      <c r="M830" s="147">
        <v>1506.09</v>
      </c>
      <c r="N830" s="148">
        <v>5229.04</v>
      </c>
      <c r="O830" s="136" t="s">
        <v>1808</v>
      </c>
    </row>
    <row r="831" spans="1:15" x14ac:dyDescent="0.3">
      <c r="A831" s="151" t="s">
        <v>2705</v>
      </c>
      <c r="B831" s="151" t="s">
        <v>2470</v>
      </c>
      <c r="C831" s="151" t="s">
        <v>2773</v>
      </c>
      <c r="D831" s="151" t="s">
        <v>2399</v>
      </c>
      <c r="E831" s="152">
        <v>42639651</v>
      </c>
      <c r="F831" s="151" t="s">
        <v>2755</v>
      </c>
      <c r="G831" s="152" t="s">
        <v>2723</v>
      </c>
      <c r="H831" s="151" t="s">
        <v>2723</v>
      </c>
      <c r="I831" s="151" t="s">
        <v>2723</v>
      </c>
      <c r="J831" s="151" t="s">
        <v>2474</v>
      </c>
      <c r="K831" s="153">
        <v>13872.7</v>
      </c>
      <c r="L831" s="147">
        <v>13872.7</v>
      </c>
      <c r="M831" s="147">
        <v>3102.18</v>
      </c>
      <c r="N831" s="148">
        <v>10770.52</v>
      </c>
      <c r="O831" s="136" t="s">
        <v>1808</v>
      </c>
    </row>
    <row r="832" spans="1:15" x14ac:dyDescent="0.3">
      <c r="A832" s="151" t="s">
        <v>2705</v>
      </c>
      <c r="B832" s="151" t="s">
        <v>2470</v>
      </c>
      <c r="C832" s="151" t="s">
        <v>2773</v>
      </c>
      <c r="D832" s="151" t="s">
        <v>2399</v>
      </c>
      <c r="E832" s="152">
        <v>42646718</v>
      </c>
      <c r="F832" s="151" t="s">
        <v>2782</v>
      </c>
      <c r="G832" s="152" t="s">
        <v>2723</v>
      </c>
      <c r="H832" s="151" t="s">
        <v>2723</v>
      </c>
      <c r="I832" s="151" t="s">
        <v>2723</v>
      </c>
      <c r="J832" s="151" t="s">
        <v>2474</v>
      </c>
      <c r="K832" s="153">
        <v>11781.46</v>
      </c>
      <c r="L832" s="147">
        <v>11781.46</v>
      </c>
      <c r="M832" s="147">
        <v>2634.54</v>
      </c>
      <c r="N832" s="148">
        <v>9146.9199999999983</v>
      </c>
      <c r="O832" s="136" t="s">
        <v>1808</v>
      </c>
    </row>
    <row r="833" spans="1:15" x14ac:dyDescent="0.3">
      <c r="A833" s="151" t="s">
        <v>2705</v>
      </c>
      <c r="B833" s="151" t="s">
        <v>2470</v>
      </c>
      <c r="C833" s="151" t="s">
        <v>2773</v>
      </c>
      <c r="D833" s="151" t="s">
        <v>2399</v>
      </c>
      <c r="E833" s="152">
        <v>42659677</v>
      </c>
      <c r="F833" s="151" t="s">
        <v>2782</v>
      </c>
      <c r="G833" s="152" t="s">
        <v>2723</v>
      </c>
      <c r="H833" s="151" t="s">
        <v>2723</v>
      </c>
      <c r="I833" s="151" t="s">
        <v>2723</v>
      </c>
      <c r="J833" s="151" t="s">
        <v>2474</v>
      </c>
      <c r="K833" s="153">
        <v>14338.7</v>
      </c>
      <c r="L833" s="147">
        <v>14338.7</v>
      </c>
      <c r="M833" s="147">
        <v>3206.38</v>
      </c>
      <c r="N833" s="148">
        <v>11132.32</v>
      </c>
      <c r="O833" s="136" t="s">
        <v>1808</v>
      </c>
    </row>
    <row r="834" spans="1:15" x14ac:dyDescent="0.3">
      <c r="A834" s="151" t="s">
        <v>2705</v>
      </c>
      <c r="B834" s="151" t="s">
        <v>2470</v>
      </c>
      <c r="C834" s="151" t="s">
        <v>2773</v>
      </c>
      <c r="D834" s="151" t="s">
        <v>2399</v>
      </c>
      <c r="E834" s="152">
        <v>42660130</v>
      </c>
      <c r="F834" s="151" t="s">
        <v>2783</v>
      </c>
      <c r="G834" s="152" t="s">
        <v>2723</v>
      </c>
      <c r="H834" s="151" t="s">
        <v>2723</v>
      </c>
      <c r="I834" s="151" t="s">
        <v>2723</v>
      </c>
      <c r="J834" s="151" t="s">
        <v>2474</v>
      </c>
      <c r="K834" s="153">
        <v>49243.08</v>
      </c>
      <c r="L834" s="147">
        <v>49243.08</v>
      </c>
      <c r="M834" s="147">
        <v>11011.61</v>
      </c>
      <c r="N834" s="148">
        <v>38231.47</v>
      </c>
      <c r="O834" s="136" t="s">
        <v>1801</v>
      </c>
    </row>
    <row r="835" spans="1:15" x14ac:dyDescent="0.3">
      <c r="A835" s="151" t="s">
        <v>2705</v>
      </c>
      <c r="B835" s="151" t="s">
        <v>2470</v>
      </c>
      <c r="C835" s="151" t="s">
        <v>2773</v>
      </c>
      <c r="D835" s="151" t="s">
        <v>2399</v>
      </c>
      <c r="E835" s="152">
        <v>42673266</v>
      </c>
      <c r="F835" s="151" t="s">
        <v>2784</v>
      </c>
      <c r="G835" s="152" t="s">
        <v>2723</v>
      </c>
      <c r="H835" s="151" t="s">
        <v>2723</v>
      </c>
      <c r="I835" s="151" t="s">
        <v>2723</v>
      </c>
      <c r="J835" s="151" t="s">
        <v>2474</v>
      </c>
      <c r="K835" s="153">
        <v>2243.65</v>
      </c>
      <c r="L835" s="147">
        <v>2243.65</v>
      </c>
      <c r="M835" s="147">
        <v>501.72</v>
      </c>
      <c r="N835" s="148">
        <v>1741.93</v>
      </c>
      <c r="O835" s="136" t="s">
        <v>1808</v>
      </c>
    </row>
    <row r="836" spans="1:15" x14ac:dyDescent="0.3">
      <c r="A836" s="151" t="s">
        <v>2705</v>
      </c>
      <c r="B836" s="151" t="s">
        <v>2470</v>
      </c>
      <c r="C836" s="151" t="s">
        <v>2773</v>
      </c>
      <c r="D836" s="151" t="s">
        <v>2399</v>
      </c>
      <c r="E836" s="152">
        <v>42674546</v>
      </c>
      <c r="F836" s="151" t="s">
        <v>2785</v>
      </c>
      <c r="G836" s="152" t="s">
        <v>2723</v>
      </c>
      <c r="H836" s="151" t="s">
        <v>2723</v>
      </c>
      <c r="I836" s="151" t="s">
        <v>2723</v>
      </c>
      <c r="J836" s="151" t="s">
        <v>2474</v>
      </c>
      <c r="K836" s="153">
        <v>3356.21</v>
      </c>
      <c r="L836" s="147">
        <v>3356.21</v>
      </c>
      <c r="M836" s="147">
        <v>750.51</v>
      </c>
      <c r="N836" s="148">
        <v>2605.6999999999998</v>
      </c>
      <c r="O836" s="136" t="s">
        <v>1802</v>
      </c>
    </row>
    <row r="837" spans="1:15" x14ac:dyDescent="0.3">
      <c r="A837" s="151" t="s">
        <v>2705</v>
      </c>
      <c r="B837" s="151" t="s">
        <v>2470</v>
      </c>
      <c r="C837" s="151" t="s">
        <v>2773</v>
      </c>
      <c r="D837" s="151" t="s">
        <v>2399</v>
      </c>
      <c r="E837" s="152">
        <v>42681212</v>
      </c>
      <c r="F837" s="151" t="s">
        <v>2786</v>
      </c>
      <c r="G837" s="152" t="s">
        <v>2723</v>
      </c>
      <c r="H837" s="151" t="s">
        <v>2723</v>
      </c>
      <c r="I837" s="151" t="s">
        <v>2723</v>
      </c>
      <c r="J837" s="151" t="s">
        <v>2474</v>
      </c>
      <c r="K837" s="153">
        <v>6794.48</v>
      </c>
      <c r="L837" s="147">
        <v>6794.48</v>
      </c>
      <c r="M837" s="147">
        <v>1519.36</v>
      </c>
      <c r="N837" s="148">
        <v>5275.12</v>
      </c>
      <c r="O837" s="136" t="s">
        <v>1810</v>
      </c>
    </row>
    <row r="838" spans="1:15" x14ac:dyDescent="0.3">
      <c r="A838" s="151" t="s">
        <v>2705</v>
      </c>
      <c r="B838" s="151" t="s">
        <v>2470</v>
      </c>
      <c r="C838" s="151" t="s">
        <v>2773</v>
      </c>
      <c r="D838" s="151" t="s">
        <v>2399</v>
      </c>
      <c r="E838" s="152">
        <v>42682675</v>
      </c>
      <c r="F838" s="151" t="s">
        <v>2787</v>
      </c>
      <c r="G838" s="152" t="s">
        <v>2723</v>
      </c>
      <c r="H838" s="151" t="s">
        <v>2723</v>
      </c>
      <c r="I838" s="151" t="s">
        <v>2723</v>
      </c>
      <c r="J838" s="151" t="s">
        <v>2474</v>
      </c>
      <c r="K838" s="153">
        <v>2603.7399999999998</v>
      </c>
      <c r="L838" s="147">
        <v>2603.7399999999998</v>
      </c>
      <c r="M838" s="147">
        <v>582.24</v>
      </c>
      <c r="N838" s="148">
        <v>2021.4999999999998</v>
      </c>
      <c r="O838" s="136" t="s">
        <v>1808</v>
      </c>
    </row>
    <row r="839" spans="1:15" x14ac:dyDescent="0.3">
      <c r="A839" s="151" t="s">
        <v>2705</v>
      </c>
      <c r="B839" s="151" t="s">
        <v>2470</v>
      </c>
      <c r="C839" s="151" t="s">
        <v>2773</v>
      </c>
      <c r="D839" s="151" t="s">
        <v>2399</v>
      </c>
      <c r="E839" s="152">
        <v>42683812</v>
      </c>
      <c r="F839" s="151" t="s">
        <v>2788</v>
      </c>
      <c r="G839" s="152" t="s">
        <v>2723</v>
      </c>
      <c r="H839" s="151" t="s">
        <v>2723</v>
      </c>
      <c r="I839" s="151" t="s">
        <v>2723</v>
      </c>
      <c r="J839" s="151" t="s">
        <v>2474</v>
      </c>
      <c r="K839" s="153">
        <v>2325.7800000000002</v>
      </c>
      <c r="L839" s="147">
        <v>2325.7800000000002</v>
      </c>
      <c r="M839" s="147">
        <v>520.08000000000004</v>
      </c>
      <c r="N839" s="148">
        <v>1805.7000000000003</v>
      </c>
      <c r="O839" s="136" t="s">
        <v>1801</v>
      </c>
    </row>
    <row r="840" spans="1:15" x14ac:dyDescent="0.3">
      <c r="A840" s="151" t="s">
        <v>2705</v>
      </c>
      <c r="B840" s="151" t="s">
        <v>2470</v>
      </c>
      <c r="C840" s="151" t="s">
        <v>2773</v>
      </c>
      <c r="D840" s="151" t="s">
        <v>2399</v>
      </c>
      <c r="E840" s="152">
        <v>42684198</v>
      </c>
      <c r="F840" s="151" t="s">
        <v>2789</v>
      </c>
      <c r="G840" s="152" t="s">
        <v>2723</v>
      </c>
      <c r="H840" s="151" t="s">
        <v>2723</v>
      </c>
      <c r="I840" s="151" t="s">
        <v>2723</v>
      </c>
      <c r="J840" s="151" t="s">
        <v>2474</v>
      </c>
      <c r="K840" s="153">
        <v>40166.39</v>
      </c>
      <c r="L840" s="147">
        <v>40166.39</v>
      </c>
      <c r="M840" s="147">
        <v>8981.9</v>
      </c>
      <c r="N840" s="148">
        <v>31184.489999999998</v>
      </c>
      <c r="O840" s="136" t="s">
        <v>1800</v>
      </c>
    </row>
    <row r="841" spans="1:15" x14ac:dyDescent="0.3">
      <c r="A841" s="151" t="s">
        <v>2705</v>
      </c>
      <c r="B841" s="151" t="s">
        <v>2470</v>
      </c>
      <c r="C841" s="151" t="s">
        <v>2773</v>
      </c>
      <c r="D841" s="151" t="s">
        <v>2399</v>
      </c>
      <c r="E841" s="152">
        <v>42684200</v>
      </c>
      <c r="F841" s="151" t="s">
        <v>2752</v>
      </c>
      <c r="G841" s="152" t="s">
        <v>2723</v>
      </c>
      <c r="H841" s="151" t="s">
        <v>2723</v>
      </c>
      <c r="I841" s="151" t="s">
        <v>2723</v>
      </c>
      <c r="J841" s="151" t="s">
        <v>2474</v>
      </c>
      <c r="K841" s="153">
        <v>32763.26</v>
      </c>
      <c r="L841" s="147">
        <v>32763.26</v>
      </c>
      <c r="M841" s="147">
        <v>7326.44</v>
      </c>
      <c r="N841" s="148">
        <v>25436.82</v>
      </c>
      <c r="O841" s="136" t="s">
        <v>1800</v>
      </c>
    </row>
    <row r="842" spans="1:15" x14ac:dyDescent="0.3">
      <c r="A842" s="151" t="s">
        <v>2705</v>
      </c>
      <c r="B842" s="151" t="s">
        <v>2470</v>
      </c>
      <c r="C842" s="151" t="s">
        <v>2773</v>
      </c>
      <c r="D842" s="151" t="s">
        <v>2399</v>
      </c>
      <c r="E842" s="152">
        <v>42693676</v>
      </c>
      <c r="F842" s="151" t="s">
        <v>2785</v>
      </c>
      <c r="G842" s="152" t="s">
        <v>2723</v>
      </c>
      <c r="H842" s="151" t="s">
        <v>2723</v>
      </c>
      <c r="I842" s="151" t="s">
        <v>2723</v>
      </c>
      <c r="J842" s="151" t="s">
        <v>2474</v>
      </c>
      <c r="K842" s="153">
        <v>4494.57</v>
      </c>
      <c r="L842" s="147">
        <v>4494.57</v>
      </c>
      <c r="M842" s="147">
        <v>1005.06</v>
      </c>
      <c r="N842" s="148">
        <v>3489.5099999999998</v>
      </c>
      <c r="O842" s="136" t="s">
        <v>1812</v>
      </c>
    </row>
    <row r="843" spans="1:15" x14ac:dyDescent="0.3">
      <c r="A843" s="151" t="s">
        <v>2705</v>
      </c>
      <c r="B843" s="151" t="s">
        <v>2470</v>
      </c>
      <c r="C843" s="151" t="s">
        <v>2773</v>
      </c>
      <c r="D843" s="151" t="s">
        <v>2399</v>
      </c>
      <c r="E843" s="152">
        <v>42701585</v>
      </c>
      <c r="F843" s="151" t="s">
        <v>2787</v>
      </c>
      <c r="G843" s="152" t="s">
        <v>2723</v>
      </c>
      <c r="H843" s="151" t="s">
        <v>2723</v>
      </c>
      <c r="I843" s="151" t="s">
        <v>2723</v>
      </c>
      <c r="J843" s="151" t="s">
        <v>2474</v>
      </c>
      <c r="K843" s="153">
        <v>6267.09</v>
      </c>
      <c r="L843" s="147">
        <v>6267.09</v>
      </c>
      <c r="M843" s="147">
        <v>1401.43</v>
      </c>
      <c r="N843" s="148">
        <v>4865.66</v>
      </c>
      <c r="O843" s="136" t="s">
        <v>1808</v>
      </c>
    </row>
    <row r="844" spans="1:15" x14ac:dyDescent="0.3">
      <c r="A844" s="151" t="s">
        <v>2705</v>
      </c>
      <c r="B844" s="151" t="s">
        <v>2470</v>
      </c>
      <c r="C844" s="151" t="s">
        <v>2773</v>
      </c>
      <c r="D844" s="151" t="s">
        <v>2399</v>
      </c>
      <c r="E844" s="152">
        <v>42702937</v>
      </c>
      <c r="F844" s="151" t="s">
        <v>2771</v>
      </c>
      <c r="G844" s="152" t="s">
        <v>2723</v>
      </c>
      <c r="H844" s="151" t="s">
        <v>2723</v>
      </c>
      <c r="I844" s="151" t="s">
        <v>2723</v>
      </c>
      <c r="J844" s="151" t="s">
        <v>2474</v>
      </c>
      <c r="K844" s="153">
        <v>1884.33</v>
      </c>
      <c r="L844" s="147">
        <v>1884.33</v>
      </c>
      <c r="M844" s="147">
        <v>421.37</v>
      </c>
      <c r="N844" s="148">
        <v>1462.96</v>
      </c>
      <c r="O844" s="136" t="s">
        <v>1881</v>
      </c>
    </row>
    <row r="845" spans="1:15" x14ac:dyDescent="0.3">
      <c r="A845" s="151" t="s">
        <v>2705</v>
      </c>
      <c r="B845" s="151" t="s">
        <v>2470</v>
      </c>
      <c r="C845" s="151" t="s">
        <v>2773</v>
      </c>
      <c r="D845" s="151" t="s">
        <v>2399</v>
      </c>
      <c r="E845" s="152">
        <v>42703699</v>
      </c>
      <c r="F845" s="151" t="s">
        <v>2771</v>
      </c>
      <c r="G845" s="152" t="s">
        <v>2723</v>
      </c>
      <c r="H845" s="151" t="s">
        <v>2723</v>
      </c>
      <c r="I845" s="151" t="s">
        <v>2723</v>
      </c>
      <c r="J845" s="151" t="s">
        <v>2474</v>
      </c>
      <c r="K845" s="153">
        <v>4302.68</v>
      </c>
      <c r="L845" s="147">
        <v>4302.68</v>
      </c>
      <c r="M845" s="147">
        <v>962.15</v>
      </c>
      <c r="N845" s="148">
        <v>3340.53</v>
      </c>
      <c r="O845" s="136" t="s">
        <v>1804</v>
      </c>
    </row>
    <row r="846" spans="1:15" x14ac:dyDescent="0.3">
      <c r="A846" s="151" t="s">
        <v>2705</v>
      </c>
      <c r="B846" s="151" t="s">
        <v>2470</v>
      </c>
      <c r="C846" s="151" t="s">
        <v>2773</v>
      </c>
      <c r="D846" s="151" t="s">
        <v>2399</v>
      </c>
      <c r="E846" s="152">
        <v>42710127</v>
      </c>
      <c r="F846" s="151" t="s">
        <v>2787</v>
      </c>
      <c r="G846" s="152" t="s">
        <v>2723</v>
      </c>
      <c r="H846" s="151" t="s">
        <v>2723</v>
      </c>
      <c r="I846" s="151" t="s">
        <v>2723</v>
      </c>
      <c r="J846" s="151" t="s">
        <v>2474</v>
      </c>
      <c r="K846" s="153">
        <v>3602.94</v>
      </c>
      <c r="L846" s="147">
        <v>3602.94</v>
      </c>
      <c r="M846" s="147">
        <v>805.68</v>
      </c>
      <c r="N846" s="148">
        <v>2797.26</v>
      </c>
      <c r="O846" s="136" t="s">
        <v>1808</v>
      </c>
    </row>
    <row r="847" spans="1:15" x14ac:dyDescent="0.3">
      <c r="A847" s="151" t="s">
        <v>2705</v>
      </c>
      <c r="B847" s="151" t="s">
        <v>2470</v>
      </c>
      <c r="C847" s="151" t="s">
        <v>2773</v>
      </c>
      <c r="D847" s="151" t="s">
        <v>2399</v>
      </c>
      <c r="E847" s="152">
        <v>42721629</v>
      </c>
      <c r="F847" s="151" t="s">
        <v>2787</v>
      </c>
      <c r="G847" s="152" t="s">
        <v>2723</v>
      </c>
      <c r="H847" s="151" t="s">
        <v>2723</v>
      </c>
      <c r="I847" s="151" t="s">
        <v>2723</v>
      </c>
      <c r="J847" s="151" t="s">
        <v>2474</v>
      </c>
      <c r="K847" s="153">
        <v>2975.42</v>
      </c>
      <c r="L847" s="147">
        <v>2975.42</v>
      </c>
      <c r="M847" s="147">
        <v>665.36</v>
      </c>
      <c r="N847" s="148">
        <v>2310.06</v>
      </c>
      <c r="O847" s="136" t="s">
        <v>1808</v>
      </c>
    </row>
    <row r="848" spans="1:15" x14ac:dyDescent="0.3">
      <c r="A848" s="151" t="s">
        <v>2705</v>
      </c>
      <c r="B848" s="151" t="s">
        <v>2470</v>
      </c>
      <c r="C848" s="151" t="s">
        <v>2773</v>
      </c>
      <c r="D848" s="151" t="s">
        <v>2399</v>
      </c>
      <c r="E848" s="152">
        <v>42725139</v>
      </c>
      <c r="F848" s="151" t="s">
        <v>2790</v>
      </c>
      <c r="G848" s="152" t="s">
        <v>2723</v>
      </c>
      <c r="H848" s="151" t="s">
        <v>2723</v>
      </c>
      <c r="I848" s="151" t="s">
        <v>2723</v>
      </c>
      <c r="J848" s="151" t="s">
        <v>2474</v>
      </c>
      <c r="K848" s="153">
        <v>2195.27</v>
      </c>
      <c r="L848" s="147">
        <v>2195.27</v>
      </c>
      <c r="M848" s="147">
        <v>490.9</v>
      </c>
      <c r="N848" s="148">
        <v>1704.37</v>
      </c>
      <c r="O848" s="136" t="s">
        <v>1809</v>
      </c>
    </row>
    <row r="849" spans="1:15" x14ac:dyDescent="0.3">
      <c r="A849" s="151" t="s">
        <v>2705</v>
      </c>
      <c r="B849" s="151" t="s">
        <v>2470</v>
      </c>
      <c r="C849" s="151" t="s">
        <v>2773</v>
      </c>
      <c r="D849" s="151" t="s">
        <v>2399</v>
      </c>
      <c r="E849" s="152">
        <v>42735025</v>
      </c>
      <c r="F849" s="151" t="s">
        <v>2767</v>
      </c>
      <c r="G849" s="152" t="s">
        <v>2723</v>
      </c>
      <c r="H849" s="151" t="s">
        <v>2723</v>
      </c>
      <c r="I849" s="151" t="s">
        <v>2723</v>
      </c>
      <c r="J849" s="151" t="s">
        <v>2474</v>
      </c>
      <c r="K849" s="153">
        <v>26758.73</v>
      </c>
      <c r="L849" s="147">
        <v>26758.73</v>
      </c>
      <c r="M849" s="147">
        <v>5983.72</v>
      </c>
      <c r="N849" s="148">
        <v>20775.009999999998</v>
      </c>
      <c r="O849" s="136" t="s">
        <v>1808</v>
      </c>
    </row>
    <row r="850" spans="1:15" x14ac:dyDescent="0.3">
      <c r="A850" s="151" t="s">
        <v>2705</v>
      </c>
      <c r="B850" s="151" t="s">
        <v>2470</v>
      </c>
      <c r="C850" s="151" t="s">
        <v>2773</v>
      </c>
      <c r="D850" s="151" t="s">
        <v>2399</v>
      </c>
      <c r="E850" s="152">
        <v>42736322</v>
      </c>
      <c r="F850" s="151" t="s">
        <v>2791</v>
      </c>
      <c r="G850" s="152" t="s">
        <v>2723</v>
      </c>
      <c r="H850" s="151" t="s">
        <v>2723</v>
      </c>
      <c r="I850" s="151" t="s">
        <v>2723</v>
      </c>
      <c r="J850" s="151" t="s">
        <v>2474</v>
      </c>
      <c r="K850" s="153">
        <v>13802.67</v>
      </c>
      <c r="L850" s="147">
        <v>13802.67</v>
      </c>
      <c r="M850" s="147">
        <v>3086.52</v>
      </c>
      <c r="N850" s="148">
        <v>10716.15</v>
      </c>
      <c r="O850" s="136" t="s">
        <v>1808</v>
      </c>
    </row>
    <row r="851" spans="1:15" x14ac:dyDescent="0.3">
      <c r="A851" s="151" t="s">
        <v>2705</v>
      </c>
      <c r="B851" s="151" t="s">
        <v>2470</v>
      </c>
      <c r="C851" s="151" t="s">
        <v>2773</v>
      </c>
      <c r="D851" s="151" t="s">
        <v>2399</v>
      </c>
      <c r="E851" s="152">
        <v>42736785</v>
      </c>
      <c r="F851" s="151" t="s">
        <v>2791</v>
      </c>
      <c r="G851" s="152" t="s">
        <v>2723</v>
      </c>
      <c r="H851" s="151" t="s">
        <v>2723</v>
      </c>
      <c r="I851" s="151" t="s">
        <v>2723</v>
      </c>
      <c r="J851" s="151" t="s">
        <v>2474</v>
      </c>
      <c r="K851" s="153">
        <v>9352.7800000000007</v>
      </c>
      <c r="L851" s="147">
        <v>9352.7800000000007</v>
      </c>
      <c r="M851" s="147">
        <v>2091.44</v>
      </c>
      <c r="N851" s="148">
        <v>7261.34</v>
      </c>
      <c r="O851" s="136" t="s">
        <v>1808</v>
      </c>
    </row>
    <row r="852" spans="1:15" x14ac:dyDescent="0.3">
      <c r="A852" s="151" t="s">
        <v>2705</v>
      </c>
      <c r="B852" s="151" t="s">
        <v>2470</v>
      </c>
      <c r="C852" s="151" t="s">
        <v>2773</v>
      </c>
      <c r="D852" s="151" t="s">
        <v>2399</v>
      </c>
      <c r="E852" s="152">
        <v>42737907</v>
      </c>
      <c r="F852" s="151" t="s">
        <v>2787</v>
      </c>
      <c r="G852" s="152" t="s">
        <v>2723</v>
      </c>
      <c r="H852" s="151" t="s">
        <v>2723</v>
      </c>
      <c r="I852" s="151" t="s">
        <v>2723</v>
      </c>
      <c r="J852" s="151" t="s">
        <v>2474</v>
      </c>
      <c r="K852" s="153">
        <v>6913.14</v>
      </c>
      <c r="L852" s="147">
        <v>6913.14</v>
      </c>
      <c r="M852" s="147">
        <v>1545.9</v>
      </c>
      <c r="N852" s="148">
        <v>5367.24</v>
      </c>
      <c r="O852" s="136" t="s">
        <v>1808</v>
      </c>
    </row>
    <row r="853" spans="1:15" x14ac:dyDescent="0.3">
      <c r="A853" s="151" t="s">
        <v>2705</v>
      </c>
      <c r="B853" s="151" t="s">
        <v>2470</v>
      </c>
      <c r="C853" s="151" t="s">
        <v>2773</v>
      </c>
      <c r="D853" s="151" t="s">
        <v>2399</v>
      </c>
      <c r="E853" s="152">
        <v>42738969</v>
      </c>
      <c r="F853" s="151" t="s">
        <v>2792</v>
      </c>
      <c r="G853" s="152" t="s">
        <v>2723</v>
      </c>
      <c r="H853" s="151" t="s">
        <v>2723</v>
      </c>
      <c r="I853" s="151" t="s">
        <v>2723</v>
      </c>
      <c r="J853" s="151" t="s">
        <v>2474</v>
      </c>
      <c r="K853" s="153">
        <v>2099.39</v>
      </c>
      <c r="L853" s="147">
        <v>2099.39</v>
      </c>
      <c r="M853" s="147">
        <v>469.46</v>
      </c>
      <c r="N853" s="148">
        <v>1629.9299999999998</v>
      </c>
      <c r="O853" s="136" t="s">
        <v>1808</v>
      </c>
    </row>
    <row r="854" spans="1:15" x14ac:dyDescent="0.3">
      <c r="A854" s="151" t="s">
        <v>2705</v>
      </c>
      <c r="B854" s="151" t="s">
        <v>2470</v>
      </c>
      <c r="C854" s="151" t="s">
        <v>2773</v>
      </c>
      <c r="D854" s="151" t="s">
        <v>2399</v>
      </c>
      <c r="E854" s="152">
        <v>42739565</v>
      </c>
      <c r="F854" s="151" t="s">
        <v>2785</v>
      </c>
      <c r="G854" s="152" t="s">
        <v>2723</v>
      </c>
      <c r="H854" s="151" t="s">
        <v>2723</v>
      </c>
      <c r="I854" s="151" t="s">
        <v>2723</v>
      </c>
      <c r="J854" s="151" t="s">
        <v>2474</v>
      </c>
      <c r="K854" s="153">
        <v>61501.9</v>
      </c>
      <c r="L854" s="147">
        <v>61501.9</v>
      </c>
      <c r="M854" s="147">
        <v>13752.9</v>
      </c>
      <c r="N854" s="148">
        <v>47749</v>
      </c>
      <c r="O854" s="136" t="s">
        <v>1808</v>
      </c>
    </row>
    <row r="855" spans="1:15" x14ac:dyDescent="0.3">
      <c r="A855" s="151" t="s">
        <v>2705</v>
      </c>
      <c r="B855" s="151" t="s">
        <v>2470</v>
      </c>
      <c r="C855" s="151" t="s">
        <v>2773</v>
      </c>
      <c r="D855" s="151" t="s">
        <v>2399</v>
      </c>
      <c r="E855" s="152">
        <v>42744090</v>
      </c>
      <c r="F855" s="151" t="s">
        <v>2787</v>
      </c>
      <c r="G855" s="152" t="s">
        <v>2723</v>
      </c>
      <c r="H855" s="151" t="s">
        <v>2723</v>
      </c>
      <c r="I855" s="151" t="s">
        <v>2723</v>
      </c>
      <c r="J855" s="151" t="s">
        <v>2474</v>
      </c>
      <c r="K855" s="153">
        <v>14939.63</v>
      </c>
      <c r="L855" s="147">
        <v>14939.63</v>
      </c>
      <c r="M855" s="147">
        <v>3340.76</v>
      </c>
      <c r="N855" s="148">
        <v>11598.869999999999</v>
      </c>
      <c r="O855" s="136" t="s">
        <v>1808</v>
      </c>
    </row>
    <row r="856" spans="1:15" x14ac:dyDescent="0.3">
      <c r="A856" s="151" t="s">
        <v>2705</v>
      </c>
      <c r="B856" s="151" t="s">
        <v>2470</v>
      </c>
      <c r="C856" s="151" t="s">
        <v>2773</v>
      </c>
      <c r="D856" s="151" t="s">
        <v>2399</v>
      </c>
      <c r="E856" s="152">
        <v>42757311</v>
      </c>
      <c r="F856" s="151" t="s">
        <v>2793</v>
      </c>
      <c r="G856" s="152" t="s">
        <v>2723</v>
      </c>
      <c r="H856" s="151" t="s">
        <v>2723</v>
      </c>
      <c r="I856" s="151" t="s">
        <v>2723</v>
      </c>
      <c r="J856" s="151" t="s">
        <v>2474</v>
      </c>
      <c r="K856" s="153">
        <v>1445.36</v>
      </c>
      <c r="L856" s="147">
        <v>1445.36</v>
      </c>
      <c r="M856" s="147">
        <v>323.20999999999998</v>
      </c>
      <c r="N856" s="148">
        <v>1122.1499999999999</v>
      </c>
      <c r="O856" s="136" t="s">
        <v>1803</v>
      </c>
    </row>
    <row r="857" spans="1:15" x14ac:dyDescent="0.3">
      <c r="A857" s="151" t="s">
        <v>2705</v>
      </c>
      <c r="B857" s="151" t="s">
        <v>2470</v>
      </c>
      <c r="C857" s="151" t="s">
        <v>2773</v>
      </c>
      <c r="D857" s="151" t="s">
        <v>2399</v>
      </c>
      <c r="E857" s="152">
        <v>42760432</v>
      </c>
      <c r="F857" s="151" t="s">
        <v>2794</v>
      </c>
      <c r="G857" s="152" t="s">
        <v>2723</v>
      </c>
      <c r="H857" s="151" t="s">
        <v>2723</v>
      </c>
      <c r="I857" s="151" t="s">
        <v>2723</v>
      </c>
      <c r="J857" s="151" t="s">
        <v>2474</v>
      </c>
      <c r="K857" s="153">
        <v>7508.78</v>
      </c>
      <c r="L857" s="147">
        <v>7508.78</v>
      </c>
      <c r="M857" s="147">
        <v>1679.09</v>
      </c>
      <c r="N857" s="148">
        <v>5829.69</v>
      </c>
      <c r="O857" s="136" t="s">
        <v>1801</v>
      </c>
    </row>
    <row r="858" spans="1:15" x14ac:dyDescent="0.3">
      <c r="A858" s="151" t="s">
        <v>2705</v>
      </c>
      <c r="B858" s="151" t="s">
        <v>2470</v>
      </c>
      <c r="C858" s="151" t="s">
        <v>2773</v>
      </c>
      <c r="D858" s="151" t="s">
        <v>2399</v>
      </c>
      <c r="E858" s="152">
        <v>42773162</v>
      </c>
      <c r="F858" s="151" t="s">
        <v>2784</v>
      </c>
      <c r="G858" s="152" t="s">
        <v>2723</v>
      </c>
      <c r="H858" s="151" t="s">
        <v>2723</v>
      </c>
      <c r="I858" s="151" t="s">
        <v>2723</v>
      </c>
      <c r="J858" s="151" t="s">
        <v>2474</v>
      </c>
      <c r="K858" s="153">
        <v>14299.66</v>
      </c>
      <c r="L858" s="147">
        <v>14299.66</v>
      </c>
      <c r="M858" s="147">
        <v>3197.65</v>
      </c>
      <c r="N858" s="148">
        <v>11102.01</v>
      </c>
      <c r="O858" s="136" t="s">
        <v>1804</v>
      </c>
    </row>
    <row r="859" spans="1:15" x14ac:dyDescent="0.3">
      <c r="A859" s="151" t="s">
        <v>2705</v>
      </c>
      <c r="B859" s="151" t="s">
        <v>2470</v>
      </c>
      <c r="C859" s="151" t="s">
        <v>2773</v>
      </c>
      <c r="D859" s="151" t="s">
        <v>2399</v>
      </c>
      <c r="E859" s="152">
        <v>42773174</v>
      </c>
      <c r="F859" s="151" t="s">
        <v>2784</v>
      </c>
      <c r="G859" s="152" t="s">
        <v>2723</v>
      </c>
      <c r="H859" s="151" t="s">
        <v>2723</v>
      </c>
      <c r="I859" s="151" t="s">
        <v>2723</v>
      </c>
      <c r="J859" s="151" t="s">
        <v>2474</v>
      </c>
      <c r="K859" s="153">
        <v>15394.09</v>
      </c>
      <c r="L859" s="147">
        <v>15394.09</v>
      </c>
      <c r="M859" s="147">
        <v>3442.39</v>
      </c>
      <c r="N859" s="148">
        <v>11951.7</v>
      </c>
      <c r="O859" s="136" t="s">
        <v>1804</v>
      </c>
    </row>
    <row r="860" spans="1:15" x14ac:dyDescent="0.3">
      <c r="A860" s="151" t="s">
        <v>2705</v>
      </c>
      <c r="B860" s="151" t="s">
        <v>2470</v>
      </c>
      <c r="C860" s="151" t="s">
        <v>2795</v>
      </c>
      <c r="D860" s="151" t="s">
        <v>2399</v>
      </c>
      <c r="E860" s="152">
        <v>42628190</v>
      </c>
      <c r="F860" s="151" t="s">
        <v>2780</v>
      </c>
      <c r="G860" s="152" t="s">
        <v>2723</v>
      </c>
      <c r="H860" s="151" t="s">
        <v>2723</v>
      </c>
      <c r="I860" s="151" t="s">
        <v>2723</v>
      </c>
      <c r="J860" s="151" t="s">
        <v>2474</v>
      </c>
      <c r="K860" s="153">
        <v>127895.41</v>
      </c>
      <c r="L860" s="147">
        <v>127895.41</v>
      </c>
      <c r="M860" s="147">
        <v>25059.77</v>
      </c>
      <c r="N860" s="148">
        <v>102835.64</v>
      </c>
      <c r="O860" s="136" t="s">
        <v>1808</v>
      </c>
    </row>
    <row r="861" spans="1:15" x14ac:dyDescent="0.3">
      <c r="A861" s="151" t="s">
        <v>2705</v>
      </c>
      <c r="B861" s="151" t="s">
        <v>2470</v>
      </c>
      <c r="C861" s="151" t="s">
        <v>2795</v>
      </c>
      <c r="D861" s="151" t="s">
        <v>2399</v>
      </c>
      <c r="E861" s="152">
        <v>42628192</v>
      </c>
      <c r="F861" s="151" t="s">
        <v>2780</v>
      </c>
      <c r="G861" s="152" t="s">
        <v>2723</v>
      </c>
      <c r="H861" s="151" t="s">
        <v>2723</v>
      </c>
      <c r="I861" s="151" t="s">
        <v>2723</v>
      </c>
      <c r="J861" s="151" t="s">
        <v>2474</v>
      </c>
      <c r="K861" s="153">
        <v>102192</v>
      </c>
      <c r="L861" s="147">
        <v>102192</v>
      </c>
      <c r="M861" s="147">
        <v>20023.46</v>
      </c>
      <c r="N861" s="148">
        <v>82168.540000000008</v>
      </c>
      <c r="O861" s="136" t="s">
        <v>1808</v>
      </c>
    </row>
    <row r="862" spans="1:15" x14ac:dyDescent="0.3">
      <c r="A862" s="151" t="s">
        <v>2705</v>
      </c>
      <c r="B862" s="151" t="s">
        <v>2470</v>
      </c>
      <c r="C862" s="151" t="s">
        <v>2795</v>
      </c>
      <c r="D862" s="151" t="s">
        <v>2399</v>
      </c>
      <c r="E862" s="152">
        <v>42634548</v>
      </c>
      <c r="F862" s="151" t="s">
        <v>2796</v>
      </c>
      <c r="G862" s="152" t="s">
        <v>2723</v>
      </c>
      <c r="H862" s="151" t="s">
        <v>2723</v>
      </c>
      <c r="I862" s="151" t="s">
        <v>2723</v>
      </c>
      <c r="J862" s="151" t="s">
        <v>2474</v>
      </c>
      <c r="K862" s="153">
        <v>57483.05</v>
      </c>
      <c r="L862" s="147">
        <v>57483.05</v>
      </c>
      <c r="M862" s="147">
        <v>11263.21</v>
      </c>
      <c r="N862" s="148">
        <v>46219.840000000004</v>
      </c>
      <c r="O862" s="136" t="s">
        <v>1801</v>
      </c>
    </row>
    <row r="863" spans="1:15" x14ac:dyDescent="0.3">
      <c r="A863" s="151" t="s">
        <v>2705</v>
      </c>
      <c r="B863" s="151" t="s">
        <v>2470</v>
      </c>
      <c r="C863" s="151" t="s">
        <v>2795</v>
      </c>
      <c r="D863" s="151" t="s">
        <v>2399</v>
      </c>
      <c r="E863" s="152">
        <v>42677749</v>
      </c>
      <c r="F863" s="151" t="s">
        <v>2797</v>
      </c>
      <c r="G863" s="152" t="s">
        <v>2723</v>
      </c>
      <c r="H863" s="151" t="s">
        <v>2723</v>
      </c>
      <c r="I863" s="151" t="s">
        <v>2723</v>
      </c>
      <c r="J863" s="151" t="s">
        <v>2474</v>
      </c>
      <c r="K863" s="153">
        <v>92983.94</v>
      </c>
      <c r="L863" s="147">
        <v>92983.94</v>
      </c>
      <c r="M863" s="147">
        <v>18219.240000000002</v>
      </c>
      <c r="N863" s="148">
        <v>74764.7</v>
      </c>
      <c r="O863" s="136" t="s">
        <v>1801</v>
      </c>
    </row>
    <row r="864" spans="1:15" x14ac:dyDescent="0.3">
      <c r="A864" s="151" t="s">
        <v>2705</v>
      </c>
      <c r="B864" s="151" t="s">
        <v>2470</v>
      </c>
      <c r="C864" s="151" t="s">
        <v>2795</v>
      </c>
      <c r="D864" s="151" t="s">
        <v>2399</v>
      </c>
      <c r="E864" s="152">
        <v>42680106</v>
      </c>
      <c r="F864" s="151" t="s">
        <v>2787</v>
      </c>
      <c r="G864" s="152" t="s">
        <v>2723</v>
      </c>
      <c r="H864" s="151" t="s">
        <v>2723</v>
      </c>
      <c r="I864" s="151" t="s">
        <v>2723</v>
      </c>
      <c r="J864" s="151" t="s">
        <v>2474</v>
      </c>
      <c r="K864" s="153">
        <v>8534.2900000000009</v>
      </c>
      <c r="L864" s="147">
        <v>8534.2900000000009</v>
      </c>
      <c r="M864" s="147">
        <v>1672.21</v>
      </c>
      <c r="N864" s="148">
        <v>6862.0800000000008</v>
      </c>
      <c r="O864" s="136" t="s">
        <v>1808</v>
      </c>
    </row>
    <row r="865" spans="1:15" x14ac:dyDescent="0.3">
      <c r="A865" s="151" t="s">
        <v>2705</v>
      </c>
      <c r="B865" s="151" t="s">
        <v>2470</v>
      </c>
      <c r="C865" s="151" t="s">
        <v>2795</v>
      </c>
      <c r="D865" s="151" t="s">
        <v>2399</v>
      </c>
      <c r="E865" s="152">
        <v>42683845</v>
      </c>
      <c r="F865" s="151" t="s">
        <v>2787</v>
      </c>
      <c r="G865" s="152" t="s">
        <v>2723</v>
      </c>
      <c r="H865" s="151" t="s">
        <v>2723</v>
      </c>
      <c r="I865" s="151" t="s">
        <v>2723</v>
      </c>
      <c r="J865" s="151" t="s">
        <v>2474</v>
      </c>
      <c r="K865" s="153">
        <v>6132.56</v>
      </c>
      <c r="L865" s="147">
        <v>6132.56</v>
      </c>
      <c r="M865" s="147">
        <v>1201.6099999999999</v>
      </c>
      <c r="N865" s="148">
        <v>4930.9500000000007</v>
      </c>
      <c r="O865" s="136" t="s">
        <v>1808</v>
      </c>
    </row>
    <row r="866" spans="1:15" x14ac:dyDescent="0.3">
      <c r="A866" s="151" t="s">
        <v>2705</v>
      </c>
      <c r="B866" s="151" t="s">
        <v>2470</v>
      </c>
      <c r="C866" s="151" t="s">
        <v>2795</v>
      </c>
      <c r="D866" s="151" t="s">
        <v>2399</v>
      </c>
      <c r="E866" s="152">
        <v>42720159</v>
      </c>
      <c r="F866" s="151" t="s">
        <v>2787</v>
      </c>
      <c r="G866" s="152" t="s">
        <v>2723</v>
      </c>
      <c r="H866" s="151" t="s">
        <v>2723</v>
      </c>
      <c r="I866" s="151" t="s">
        <v>2723</v>
      </c>
      <c r="J866" s="151" t="s">
        <v>2474</v>
      </c>
      <c r="K866" s="153">
        <v>9023.39</v>
      </c>
      <c r="L866" s="147">
        <v>9023.39</v>
      </c>
      <c r="M866" s="147">
        <v>1768.04</v>
      </c>
      <c r="N866" s="148">
        <v>7255.3499999999995</v>
      </c>
      <c r="O866" s="136" t="s">
        <v>1808</v>
      </c>
    </row>
    <row r="867" spans="1:15" x14ac:dyDescent="0.3">
      <c r="A867" s="151" t="s">
        <v>2705</v>
      </c>
      <c r="B867" s="151" t="s">
        <v>2470</v>
      </c>
      <c r="C867" s="151" t="s">
        <v>2795</v>
      </c>
      <c r="D867" s="151" t="s">
        <v>2399</v>
      </c>
      <c r="E867" s="152">
        <v>42739280</v>
      </c>
      <c r="F867" s="151" t="s">
        <v>2798</v>
      </c>
      <c r="G867" s="152" t="s">
        <v>2723</v>
      </c>
      <c r="H867" s="151" t="s">
        <v>2723</v>
      </c>
      <c r="I867" s="151" t="s">
        <v>2723</v>
      </c>
      <c r="J867" s="151" t="s">
        <v>2474</v>
      </c>
      <c r="K867" s="153">
        <v>65901.11</v>
      </c>
      <c r="L867" s="147">
        <v>65901.11</v>
      </c>
      <c r="M867" s="147">
        <v>12912.64</v>
      </c>
      <c r="N867" s="148">
        <v>52988.47</v>
      </c>
      <c r="O867" s="136" t="s">
        <v>1802</v>
      </c>
    </row>
    <row r="868" spans="1:15" x14ac:dyDescent="0.3">
      <c r="A868" s="151" t="s">
        <v>2705</v>
      </c>
      <c r="B868" s="151" t="s">
        <v>2470</v>
      </c>
      <c r="C868" s="151" t="s">
        <v>2795</v>
      </c>
      <c r="D868" s="151" t="s">
        <v>2399</v>
      </c>
      <c r="E868" s="152">
        <v>42761705</v>
      </c>
      <c r="F868" s="151" t="s">
        <v>2799</v>
      </c>
      <c r="G868" s="152" t="s">
        <v>2723</v>
      </c>
      <c r="H868" s="151" t="s">
        <v>2723</v>
      </c>
      <c r="I868" s="151" t="s">
        <v>2723</v>
      </c>
      <c r="J868" s="151" t="s">
        <v>2474</v>
      </c>
      <c r="K868" s="153">
        <v>1623.24</v>
      </c>
      <c r="L868" s="147">
        <v>1623.24</v>
      </c>
      <c r="M868" s="147">
        <v>318.06</v>
      </c>
      <c r="N868" s="148">
        <v>1305.18</v>
      </c>
      <c r="O868" s="136" t="s">
        <v>1804</v>
      </c>
    </row>
    <row r="869" spans="1:15" x14ac:dyDescent="0.3">
      <c r="A869" s="151" t="s">
        <v>2705</v>
      </c>
      <c r="B869" s="151" t="s">
        <v>2470</v>
      </c>
      <c r="C869" s="151" t="s">
        <v>2795</v>
      </c>
      <c r="D869" s="151" t="s">
        <v>2399</v>
      </c>
      <c r="E869" s="152">
        <v>42763525</v>
      </c>
      <c r="F869" s="151" t="s">
        <v>2784</v>
      </c>
      <c r="G869" s="152" t="s">
        <v>2723</v>
      </c>
      <c r="H869" s="151" t="s">
        <v>2723</v>
      </c>
      <c r="I869" s="151" t="s">
        <v>2723</v>
      </c>
      <c r="J869" s="151" t="s">
        <v>2474</v>
      </c>
      <c r="K869" s="153">
        <v>1611.36</v>
      </c>
      <c r="L869" s="147">
        <v>1611.36</v>
      </c>
      <c r="M869" s="147">
        <v>315.73</v>
      </c>
      <c r="N869" s="148">
        <v>1295.6299999999999</v>
      </c>
      <c r="O869" s="136" t="s">
        <v>1808</v>
      </c>
    </row>
    <row r="870" spans="1:15" x14ac:dyDescent="0.3">
      <c r="A870" s="151" t="s">
        <v>2705</v>
      </c>
      <c r="B870" s="151" t="s">
        <v>2470</v>
      </c>
      <c r="C870" s="151" t="s">
        <v>2795</v>
      </c>
      <c r="D870" s="151" t="s">
        <v>2399</v>
      </c>
      <c r="E870" s="152">
        <v>42765373</v>
      </c>
      <c r="F870" s="151" t="s">
        <v>2787</v>
      </c>
      <c r="G870" s="152" t="s">
        <v>2723</v>
      </c>
      <c r="H870" s="151" t="s">
        <v>2723</v>
      </c>
      <c r="I870" s="151" t="s">
        <v>2723</v>
      </c>
      <c r="J870" s="151" t="s">
        <v>2474</v>
      </c>
      <c r="K870" s="153">
        <v>6506.85</v>
      </c>
      <c r="L870" s="147">
        <v>6506.85</v>
      </c>
      <c r="M870" s="147">
        <v>1274.95</v>
      </c>
      <c r="N870" s="148">
        <v>5231.9000000000005</v>
      </c>
      <c r="O870" s="136" t="s">
        <v>1808</v>
      </c>
    </row>
    <row r="871" spans="1:15" x14ac:dyDescent="0.3">
      <c r="A871" s="151" t="s">
        <v>2705</v>
      </c>
      <c r="B871" s="151" t="s">
        <v>2470</v>
      </c>
      <c r="C871" s="151" t="s">
        <v>2795</v>
      </c>
      <c r="D871" s="151" t="s">
        <v>2399</v>
      </c>
      <c r="E871" s="152">
        <v>42765379</v>
      </c>
      <c r="F871" s="151" t="s">
        <v>2787</v>
      </c>
      <c r="G871" s="152" t="s">
        <v>2723</v>
      </c>
      <c r="H871" s="151" t="s">
        <v>2723</v>
      </c>
      <c r="I871" s="151" t="s">
        <v>2723</v>
      </c>
      <c r="J871" s="151" t="s">
        <v>2474</v>
      </c>
      <c r="K871" s="153">
        <v>2800.99</v>
      </c>
      <c r="L871" s="147">
        <v>2800.99</v>
      </c>
      <c r="M871" s="147">
        <v>548.82000000000005</v>
      </c>
      <c r="N871" s="148">
        <v>2252.1699999999996</v>
      </c>
      <c r="O871" s="136" t="s">
        <v>1808</v>
      </c>
    </row>
    <row r="872" spans="1:15" x14ac:dyDescent="0.3">
      <c r="A872" s="151" t="s">
        <v>2705</v>
      </c>
      <c r="B872" s="151" t="s">
        <v>2470</v>
      </c>
      <c r="C872" s="151" t="s">
        <v>2795</v>
      </c>
      <c r="D872" s="151" t="s">
        <v>2399</v>
      </c>
      <c r="E872" s="152">
        <v>42771973</v>
      </c>
      <c r="F872" s="151" t="s">
        <v>2800</v>
      </c>
      <c r="G872" s="152" t="s">
        <v>2723</v>
      </c>
      <c r="H872" s="151" t="s">
        <v>2723</v>
      </c>
      <c r="I872" s="151" t="s">
        <v>2723</v>
      </c>
      <c r="J872" s="151" t="s">
        <v>2474</v>
      </c>
      <c r="K872" s="153">
        <v>40535.050000000003</v>
      </c>
      <c r="L872" s="147">
        <v>40535.050000000003</v>
      </c>
      <c r="M872" s="147">
        <v>7942.42</v>
      </c>
      <c r="N872" s="148">
        <v>32592.630000000005</v>
      </c>
      <c r="O872" s="136" t="s">
        <v>1801</v>
      </c>
    </row>
    <row r="873" spans="1:15" x14ac:dyDescent="0.3">
      <c r="A873" s="151" t="s">
        <v>2705</v>
      </c>
      <c r="B873" s="151" t="s">
        <v>2470</v>
      </c>
      <c r="C873" s="151" t="s">
        <v>2795</v>
      </c>
      <c r="D873" s="151" t="s">
        <v>2399</v>
      </c>
      <c r="E873" s="152">
        <v>42775072</v>
      </c>
      <c r="F873" s="151" t="s">
        <v>2792</v>
      </c>
      <c r="G873" s="152" t="s">
        <v>2723</v>
      </c>
      <c r="H873" s="151" t="s">
        <v>2723</v>
      </c>
      <c r="I873" s="151" t="s">
        <v>2723</v>
      </c>
      <c r="J873" s="151" t="s">
        <v>2474</v>
      </c>
      <c r="K873" s="153">
        <v>5486.07</v>
      </c>
      <c r="L873" s="147">
        <v>5486.07</v>
      </c>
      <c r="M873" s="147">
        <v>1074.94</v>
      </c>
      <c r="N873" s="148">
        <v>4411.1299999999992</v>
      </c>
      <c r="O873" s="136" t="s">
        <v>1808</v>
      </c>
    </row>
    <row r="874" spans="1:15" x14ac:dyDescent="0.3">
      <c r="A874" s="151" t="s">
        <v>2705</v>
      </c>
      <c r="B874" s="151" t="s">
        <v>2470</v>
      </c>
      <c r="C874" s="151" t="s">
        <v>2795</v>
      </c>
      <c r="D874" s="151" t="s">
        <v>2399</v>
      </c>
      <c r="E874" s="152">
        <v>42803603</v>
      </c>
      <c r="F874" s="151" t="s">
        <v>2801</v>
      </c>
      <c r="G874" s="152" t="s">
        <v>2723</v>
      </c>
      <c r="H874" s="151" t="s">
        <v>2723</v>
      </c>
      <c r="I874" s="151" t="s">
        <v>2723</v>
      </c>
      <c r="J874" s="151" t="s">
        <v>2474</v>
      </c>
      <c r="K874" s="153">
        <v>2724.7</v>
      </c>
      <c r="L874" s="147">
        <v>2724.7</v>
      </c>
      <c r="M874" s="147">
        <v>533.88</v>
      </c>
      <c r="N874" s="148">
        <v>2190.8199999999997</v>
      </c>
      <c r="O874" s="136" t="s">
        <v>1808</v>
      </c>
    </row>
    <row r="875" spans="1:15" x14ac:dyDescent="0.3">
      <c r="A875" s="151" t="s">
        <v>2705</v>
      </c>
      <c r="B875" s="151" t="s">
        <v>2470</v>
      </c>
      <c r="C875" s="151" t="s">
        <v>2795</v>
      </c>
      <c r="D875" s="151" t="s">
        <v>2399</v>
      </c>
      <c r="E875" s="152">
        <v>42810741</v>
      </c>
      <c r="F875" s="151" t="s">
        <v>2801</v>
      </c>
      <c r="G875" s="152" t="s">
        <v>2723</v>
      </c>
      <c r="H875" s="151" t="s">
        <v>2723</v>
      </c>
      <c r="I875" s="151" t="s">
        <v>2723</v>
      </c>
      <c r="J875" s="151" t="s">
        <v>2474</v>
      </c>
      <c r="K875" s="153">
        <v>16048.02</v>
      </c>
      <c r="L875" s="147">
        <v>16048.02</v>
      </c>
      <c r="M875" s="147">
        <v>3144.44</v>
      </c>
      <c r="N875" s="148">
        <v>12903.58</v>
      </c>
      <c r="O875" s="136" t="s">
        <v>1808</v>
      </c>
    </row>
    <row r="876" spans="1:15" x14ac:dyDescent="0.3">
      <c r="A876" s="151" t="s">
        <v>2705</v>
      </c>
      <c r="B876" s="151" t="s">
        <v>2470</v>
      </c>
      <c r="C876" s="151" t="s">
        <v>2795</v>
      </c>
      <c r="D876" s="151" t="s">
        <v>2399</v>
      </c>
      <c r="E876" s="152">
        <v>42812509</v>
      </c>
      <c r="F876" s="151" t="s">
        <v>2801</v>
      </c>
      <c r="G876" s="152" t="s">
        <v>2723</v>
      </c>
      <c r="H876" s="151" t="s">
        <v>2723</v>
      </c>
      <c r="I876" s="151" t="s">
        <v>2723</v>
      </c>
      <c r="J876" s="151" t="s">
        <v>2474</v>
      </c>
      <c r="K876" s="153">
        <v>6332.83</v>
      </c>
      <c r="L876" s="147">
        <v>6332.83</v>
      </c>
      <c r="M876" s="147">
        <v>1240.8499999999999</v>
      </c>
      <c r="N876" s="148">
        <v>5091.9799999999996</v>
      </c>
      <c r="O876" s="136" t="s">
        <v>1808</v>
      </c>
    </row>
    <row r="877" spans="1:15" x14ac:dyDescent="0.3">
      <c r="A877" s="151" t="s">
        <v>2705</v>
      </c>
      <c r="B877" s="151" t="s">
        <v>2470</v>
      </c>
      <c r="C877" s="151" t="s">
        <v>2795</v>
      </c>
      <c r="D877" s="151" t="s">
        <v>2399</v>
      </c>
      <c r="E877" s="152">
        <v>42814813</v>
      </c>
      <c r="F877" s="151" t="s">
        <v>2802</v>
      </c>
      <c r="G877" s="152" t="s">
        <v>2723</v>
      </c>
      <c r="H877" s="151" t="s">
        <v>2723</v>
      </c>
      <c r="I877" s="151" t="s">
        <v>2723</v>
      </c>
      <c r="J877" s="151" t="s">
        <v>2474</v>
      </c>
      <c r="K877" s="153">
        <v>3636.15</v>
      </c>
      <c r="L877" s="147">
        <v>3636.15</v>
      </c>
      <c r="M877" s="147">
        <v>712.47</v>
      </c>
      <c r="N877" s="148">
        <v>2923.6800000000003</v>
      </c>
      <c r="O877" s="136" t="s">
        <v>1804</v>
      </c>
    </row>
    <row r="878" spans="1:15" x14ac:dyDescent="0.3">
      <c r="A878" s="151" t="s">
        <v>2705</v>
      </c>
      <c r="B878" s="151" t="s">
        <v>2470</v>
      </c>
      <c r="C878" s="151" t="s">
        <v>2795</v>
      </c>
      <c r="D878" s="151" t="s">
        <v>2399</v>
      </c>
      <c r="E878" s="152">
        <v>42817029</v>
      </c>
      <c r="F878" s="151" t="s">
        <v>2803</v>
      </c>
      <c r="G878" s="152" t="s">
        <v>2723</v>
      </c>
      <c r="H878" s="151" t="s">
        <v>2723</v>
      </c>
      <c r="I878" s="151" t="s">
        <v>2723</v>
      </c>
      <c r="J878" s="151" t="s">
        <v>2474</v>
      </c>
      <c r="K878" s="153">
        <v>2761.98</v>
      </c>
      <c r="L878" s="147">
        <v>2761.98</v>
      </c>
      <c r="M878" s="147">
        <v>541.17999999999995</v>
      </c>
      <c r="N878" s="148">
        <v>2220.8000000000002</v>
      </c>
      <c r="O878" s="136" t="s">
        <v>1804</v>
      </c>
    </row>
    <row r="879" spans="1:15" x14ac:dyDescent="0.3">
      <c r="A879" s="151" t="s">
        <v>2705</v>
      </c>
      <c r="B879" s="151" t="s">
        <v>2470</v>
      </c>
      <c r="C879" s="151" t="s">
        <v>2795</v>
      </c>
      <c r="D879" s="151" t="s">
        <v>2399</v>
      </c>
      <c r="E879" s="152">
        <v>42817158</v>
      </c>
      <c r="F879" s="151" t="s">
        <v>2801</v>
      </c>
      <c r="G879" s="152" t="s">
        <v>2723</v>
      </c>
      <c r="H879" s="151" t="s">
        <v>2723</v>
      </c>
      <c r="I879" s="151" t="s">
        <v>2723</v>
      </c>
      <c r="J879" s="151" t="s">
        <v>2474</v>
      </c>
      <c r="K879" s="153">
        <v>11888.84</v>
      </c>
      <c r="L879" s="147">
        <v>11888.84</v>
      </c>
      <c r="M879" s="147">
        <v>2329.4899999999998</v>
      </c>
      <c r="N879" s="148">
        <v>9559.35</v>
      </c>
      <c r="O879" s="136" t="s">
        <v>1808</v>
      </c>
    </row>
    <row r="880" spans="1:15" x14ac:dyDescent="0.3">
      <c r="A880" s="151" t="s">
        <v>2705</v>
      </c>
      <c r="B880" s="151" t="s">
        <v>2470</v>
      </c>
      <c r="C880" s="151" t="s">
        <v>2795</v>
      </c>
      <c r="D880" s="151" t="s">
        <v>2399</v>
      </c>
      <c r="E880" s="152">
        <v>42819644</v>
      </c>
      <c r="F880" s="151" t="s">
        <v>2803</v>
      </c>
      <c r="G880" s="152" t="s">
        <v>2723</v>
      </c>
      <c r="H880" s="151" t="s">
        <v>2723</v>
      </c>
      <c r="I880" s="151" t="s">
        <v>2723</v>
      </c>
      <c r="J880" s="151" t="s">
        <v>2474</v>
      </c>
      <c r="K880" s="153">
        <v>1522.9</v>
      </c>
      <c r="L880" s="147">
        <v>1522.9</v>
      </c>
      <c r="M880" s="147">
        <v>298.39999999999998</v>
      </c>
      <c r="N880" s="148">
        <v>1224.5</v>
      </c>
      <c r="O880" s="136" t="s">
        <v>1808</v>
      </c>
    </row>
    <row r="881" spans="1:15" x14ac:dyDescent="0.3">
      <c r="A881" s="151" t="s">
        <v>2705</v>
      </c>
      <c r="B881" s="151" t="s">
        <v>2470</v>
      </c>
      <c r="C881" s="151" t="s">
        <v>2795</v>
      </c>
      <c r="D881" s="151" t="s">
        <v>2399</v>
      </c>
      <c r="E881" s="152">
        <v>42824095</v>
      </c>
      <c r="F881" s="151" t="s">
        <v>2804</v>
      </c>
      <c r="G881" s="152" t="s">
        <v>2723</v>
      </c>
      <c r="H881" s="151" t="s">
        <v>2723</v>
      </c>
      <c r="I881" s="151" t="s">
        <v>2723</v>
      </c>
      <c r="J881" s="151" t="s">
        <v>2474</v>
      </c>
      <c r="K881" s="153">
        <v>11554.98</v>
      </c>
      <c r="L881" s="147">
        <v>11554.98</v>
      </c>
      <c r="M881" s="147">
        <v>2264.08</v>
      </c>
      <c r="N881" s="148">
        <v>9290.9</v>
      </c>
      <c r="O881" s="136" t="s">
        <v>1801</v>
      </c>
    </row>
    <row r="882" spans="1:15" x14ac:dyDescent="0.3">
      <c r="A882" s="151" t="s">
        <v>2705</v>
      </c>
      <c r="B882" s="151" t="s">
        <v>2470</v>
      </c>
      <c r="C882" s="151" t="s">
        <v>2795</v>
      </c>
      <c r="D882" s="151" t="s">
        <v>2399</v>
      </c>
      <c r="E882" s="152">
        <v>42836200</v>
      </c>
      <c r="F882" s="151" t="s">
        <v>2803</v>
      </c>
      <c r="G882" s="152" t="s">
        <v>2723</v>
      </c>
      <c r="H882" s="151" t="s">
        <v>2723</v>
      </c>
      <c r="I882" s="151" t="s">
        <v>2723</v>
      </c>
      <c r="J882" s="151" t="s">
        <v>2474</v>
      </c>
      <c r="K882" s="153">
        <v>1105.51</v>
      </c>
      <c r="L882" s="147">
        <v>1105.51</v>
      </c>
      <c r="M882" s="147">
        <v>216.61</v>
      </c>
      <c r="N882" s="148">
        <v>888.9</v>
      </c>
      <c r="O882" s="136" t="s">
        <v>1914</v>
      </c>
    </row>
    <row r="883" spans="1:15" x14ac:dyDescent="0.3">
      <c r="A883" s="151" t="s">
        <v>2705</v>
      </c>
      <c r="B883" s="151" t="s">
        <v>2470</v>
      </c>
      <c r="C883" s="151" t="s">
        <v>2795</v>
      </c>
      <c r="D883" s="151" t="s">
        <v>2399</v>
      </c>
      <c r="E883" s="152">
        <v>42845069</v>
      </c>
      <c r="F883" s="151" t="s">
        <v>2801</v>
      </c>
      <c r="G883" s="152" t="s">
        <v>2723</v>
      </c>
      <c r="H883" s="151" t="s">
        <v>2723</v>
      </c>
      <c r="I883" s="151" t="s">
        <v>2723</v>
      </c>
      <c r="J883" s="151" t="s">
        <v>2474</v>
      </c>
      <c r="K883" s="153">
        <v>680.76</v>
      </c>
      <c r="L883" s="147">
        <v>680.76</v>
      </c>
      <c r="M883" s="147">
        <v>133.38999999999999</v>
      </c>
      <c r="N883" s="148">
        <v>547.37</v>
      </c>
      <c r="O883" s="136" t="s">
        <v>1808</v>
      </c>
    </row>
    <row r="884" spans="1:15" x14ac:dyDescent="0.3">
      <c r="A884" s="151" t="s">
        <v>2705</v>
      </c>
      <c r="B884" s="151" t="s">
        <v>2470</v>
      </c>
      <c r="C884" s="151" t="s">
        <v>2795</v>
      </c>
      <c r="D884" s="151" t="s">
        <v>2399</v>
      </c>
      <c r="E884" s="152">
        <v>42855498</v>
      </c>
      <c r="F884" s="151" t="s">
        <v>2801</v>
      </c>
      <c r="G884" s="152" t="s">
        <v>2723</v>
      </c>
      <c r="H884" s="151" t="s">
        <v>2723</v>
      </c>
      <c r="I884" s="151" t="s">
        <v>2723</v>
      </c>
      <c r="J884" s="151" t="s">
        <v>2474</v>
      </c>
      <c r="K884" s="153">
        <v>1760.72</v>
      </c>
      <c r="L884" s="147">
        <v>1760.72</v>
      </c>
      <c r="M884" s="147">
        <v>344.99</v>
      </c>
      <c r="N884" s="148">
        <v>1415.73</v>
      </c>
      <c r="O884" s="136" t="s">
        <v>1808</v>
      </c>
    </row>
    <row r="885" spans="1:15" x14ac:dyDescent="0.3">
      <c r="A885" s="151" t="s">
        <v>2705</v>
      </c>
      <c r="B885" s="151" t="s">
        <v>2470</v>
      </c>
      <c r="C885" s="151" t="s">
        <v>2795</v>
      </c>
      <c r="D885" s="151" t="s">
        <v>2399</v>
      </c>
      <c r="E885" s="152">
        <v>42870945</v>
      </c>
      <c r="F885" s="151" t="s">
        <v>2805</v>
      </c>
      <c r="G885" s="152" t="s">
        <v>2723</v>
      </c>
      <c r="H885" s="151" t="s">
        <v>2723</v>
      </c>
      <c r="I885" s="151" t="s">
        <v>2723</v>
      </c>
      <c r="J885" s="151" t="s">
        <v>2474</v>
      </c>
      <c r="K885" s="153">
        <v>7809.04</v>
      </c>
      <c r="L885" s="147">
        <v>7809.04</v>
      </c>
      <c r="M885" s="147">
        <v>1530.1</v>
      </c>
      <c r="N885" s="148">
        <v>6278.9400000000005</v>
      </c>
      <c r="O885" s="136" t="s">
        <v>1811</v>
      </c>
    </row>
    <row r="886" spans="1:15" x14ac:dyDescent="0.3">
      <c r="A886" s="151" t="s">
        <v>2705</v>
      </c>
      <c r="B886" s="151" t="s">
        <v>2470</v>
      </c>
      <c r="C886" s="151" t="s">
        <v>2795</v>
      </c>
      <c r="D886" s="151" t="s">
        <v>2399</v>
      </c>
      <c r="E886" s="152">
        <v>42874994</v>
      </c>
      <c r="F886" s="151" t="s">
        <v>2803</v>
      </c>
      <c r="G886" s="152" t="s">
        <v>2723</v>
      </c>
      <c r="H886" s="151" t="s">
        <v>2723</v>
      </c>
      <c r="I886" s="151" t="s">
        <v>2723</v>
      </c>
      <c r="J886" s="151" t="s">
        <v>2474</v>
      </c>
      <c r="K886" s="153">
        <v>3890</v>
      </c>
      <c r="L886" s="147">
        <v>3890</v>
      </c>
      <c r="M886" s="147">
        <v>762.21</v>
      </c>
      <c r="N886" s="148">
        <v>3127.79</v>
      </c>
      <c r="O886" s="136" t="s">
        <v>1808</v>
      </c>
    </row>
    <row r="887" spans="1:15" x14ac:dyDescent="0.3">
      <c r="A887" s="151" t="s">
        <v>2705</v>
      </c>
      <c r="B887" s="151" t="s">
        <v>2470</v>
      </c>
      <c r="C887" s="151" t="s">
        <v>2795</v>
      </c>
      <c r="D887" s="151" t="s">
        <v>2399</v>
      </c>
      <c r="E887" s="152">
        <v>42891839</v>
      </c>
      <c r="F887" s="151" t="s">
        <v>2806</v>
      </c>
      <c r="G887" s="152" t="s">
        <v>2723</v>
      </c>
      <c r="H887" s="151" t="s">
        <v>2723</v>
      </c>
      <c r="I887" s="151" t="s">
        <v>2723</v>
      </c>
      <c r="J887" s="151" t="s">
        <v>2474</v>
      </c>
      <c r="K887" s="153">
        <v>1773.63</v>
      </c>
      <c r="L887" s="147">
        <v>1773.63</v>
      </c>
      <c r="M887" s="147">
        <v>347.52</v>
      </c>
      <c r="N887" s="148">
        <v>1426.1100000000001</v>
      </c>
      <c r="O887" s="136" t="s">
        <v>1808</v>
      </c>
    </row>
    <row r="888" spans="1:15" x14ac:dyDescent="0.3">
      <c r="A888" s="151" t="s">
        <v>2705</v>
      </c>
      <c r="B888" s="151" t="s">
        <v>2470</v>
      </c>
      <c r="C888" s="151" t="s">
        <v>2795</v>
      </c>
      <c r="D888" s="151" t="s">
        <v>2399</v>
      </c>
      <c r="E888" s="152">
        <v>42892538</v>
      </c>
      <c r="F888" s="151" t="s">
        <v>2806</v>
      </c>
      <c r="G888" s="152" t="s">
        <v>2723</v>
      </c>
      <c r="H888" s="151" t="s">
        <v>2723</v>
      </c>
      <c r="I888" s="151" t="s">
        <v>2723</v>
      </c>
      <c r="J888" s="151" t="s">
        <v>2474</v>
      </c>
      <c r="K888" s="153">
        <v>1776.6</v>
      </c>
      <c r="L888" s="147">
        <v>1776.6</v>
      </c>
      <c r="M888" s="147">
        <v>348.11</v>
      </c>
      <c r="N888" s="148">
        <v>1428.4899999999998</v>
      </c>
      <c r="O888" s="136" t="s">
        <v>1808</v>
      </c>
    </row>
    <row r="889" spans="1:15" x14ac:dyDescent="0.3">
      <c r="A889" s="151" t="s">
        <v>2705</v>
      </c>
      <c r="B889" s="151" t="s">
        <v>2470</v>
      </c>
      <c r="C889" s="151" t="s">
        <v>2795</v>
      </c>
      <c r="D889" s="151" t="s">
        <v>2399</v>
      </c>
      <c r="E889" s="152">
        <v>42893506</v>
      </c>
      <c r="F889" s="151" t="s">
        <v>2807</v>
      </c>
      <c r="G889" s="152" t="s">
        <v>2723</v>
      </c>
      <c r="H889" s="151" t="s">
        <v>2723</v>
      </c>
      <c r="I889" s="151" t="s">
        <v>2723</v>
      </c>
      <c r="J889" s="151" t="s">
        <v>2474</v>
      </c>
      <c r="K889" s="153">
        <v>1700.94</v>
      </c>
      <c r="L889" s="147">
        <v>1700.94</v>
      </c>
      <c r="M889" s="147">
        <v>333.28</v>
      </c>
      <c r="N889" s="148">
        <v>1367.66</v>
      </c>
      <c r="O889" s="136" t="s">
        <v>1802</v>
      </c>
    </row>
    <row r="890" spans="1:15" x14ac:dyDescent="0.3">
      <c r="A890" s="151" t="s">
        <v>2705</v>
      </c>
      <c r="B890" s="151" t="s">
        <v>2470</v>
      </c>
      <c r="C890" s="151" t="s">
        <v>2795</v>
      </c>
      <c r="D890" s="151" t="s">
        <v>2399</v>
      </c>
      <c r="E890" s="152">
        <v>42894377</v>
      </c>
      <c r="F890" s="151" t="s">
        <v>2806</v>
      </c>
      <c r="G890" s="152" t="s">
        <v>2723</v>
      </c>
      <c r="H890" s="151" t="s">
        <v>2723</v>
      </c>
      <c r="I890" s="151" t="s">
        <v>2723</v>
      </c>
      <c r="J890" s="151" t="s">
        <v>2474</v>
      </c>
      <c r="K890" s="153">
        <v>3289.49</v>
      </c>
      <c r="L890" s="147">
        <v>3289.49</v>
      </c>
      <c r="M890" s="147">
        <v>644.54</v>
      </c>
      <c r="N890" s="148">
        <v>2644.95</v>
      </c>
      <c r="O890" s="136" t="s">
        <v>1802</v>
      </c>
    </row>
    <row r="891" spans="1:15" x14ac:dyDescent="0.3">
      <c r="A891" s="151" t="s">
        <v>2705</v>
      </c>
      <c r="B891" s="151" t="s">
        <v>2470</v>
      </c>
      <c r="C891" s="151" t="s">
        <v>2795</v>
      </c>
      <c r="D891" s="151" t="s">
        <v>2399</v>
      </c>
      <c r="E891" s="152">
        <v>42895994</v>
      </c>
      <c r="F891" s="151" t="s">
        <v>2805</v>
      </c>
      <c r="G891" s="152" t="s">
        <v>2723</v>
      </c>
      <c r="H891" s="151" t="s">
        <v>2723</v>
      </c>
      <c r="I891" s="151" t="s">
        <v>2723</v>
      </c>
      <c r="J891" s="151" t="s">
        <v>2474</v>
      </c>
      <c r="K891" s="153">
        <v>3750.42</v>
      </c>
      <c r="L891" s="147">
        <v>3750.42</v>
      </c>
      <c r="M891" s="147">
        <v>734.86</v>
      </c>
      <c r="N891" s="148">
        <v>3015.56</v>
      </c>
      <c r="O891" s="136" t="s">
        <v>1811</v>
      </c>
    </row>
    <row r="892" spans="1:15" x14ac:dyDescent="0.3">
      <c r="A892" s="151" t="s">
        <v>2705</v>
      </c>
      <c r="B892" s="151" t="s">
        <v>2470</v>
      </c>
      <c r="C892" s="151" t="s">
        <v>2795</v>
      </c>
      <c r="D892" s="151" t="s">
        <v>2399</v>
      </c>
      <c r="E892" s="152">
        <v>42902297</v>
      </c>
      <c r="F892" s="151" t="s">
        <v>2808</v>
      </c>
      <c r="G892" s="152" t="s">
        <v>2723</v>
      </c>
      <c r="H892" s="151" t="s">
        <v>2723</v>
      </c>
      <c r="I892" s="151" t="s">
        <v>2723</v>
      </c>
      <c r="J892" s="151" t="s">
        <v>2474</v>
      </c>
      <c r="K892" s="153">
        <v>2232.98</v>
      </c>
      <c r="L892" s="147">
        <v>2232.98</v>
      </c>
      <c r="M892" s="147">
        <v>437.53</v>
      </c>
      <c r="N892" s="148">
        <v>1795.45</v>
      </c>
      <c r="O892" s="136" t="s">
        <v>1801</v>
      </c>
    </row>
    <row r="893" spans="1:15" x14ac:dyDescent="0.3">
      <c r="A893" s="151" t="s">
        <v>2705</v>
      </c>
      <c r="B893" s="151" t="s">
        <v>2470</v>
      </c>
      <c r="C893" s="151" t="s">
        <v>2795</v>
      </c>
      <c r="D893" s="151" t="s">
        <v>2399</v>
      </c>
      <c r="E893" s="152">
        <v>42902645</v>
      </c>
      <c r="F893" s="151" t="s">
        <v>2801</v>
      </c>
      <c r="G893" s="152" t="s">
        <v>2723</v>
      </c>
      <c r="H893" s="151" t="s">
        <v>2723</v>
      </c>
      <c r="I893" s="151" t="s">
        <v>2723</v>
      </c>
      <c r="J893" s="151" t="s">
        <v>2474</v>
      </c>
      <c r="K893" s="153">
        <v>3524.61</v>
      </c>
      <c r="L893" s="147">
        <v>3524.61</v>
      </c>
      <c r="M893" s="147">
        <v>690.61</v>
      </c>
      <c r="N893" s="148">
        <v>2834</v>
      </c>
      <c r="O893" s="136" t="s">
        <v>1808</v>
      </c>
    </row>
    <row r="894" spans="1:15" x14ac:dyDescent="0.3">
      <c r="A894" s="151" t="s">
        <v>2705</v>
      </c>
      <c r="B894" s="151" t="s">
        <v>2470</v>
      </c>
      <c r="C894" s="151" t="s">
        <v>2795</v>
      </c>
      <c r="D894" s="151" t="s">
        <v>2399</v>
      </c>
      <c r="E894" s="152">
        <v>42915744</v>
      </c>
      <c r="F894" s="151" t="s">
        <v>2809</v>
      </c>
      <c r="G894" s="152" t="s">
        <v>2723</v>
      </c>
      <c r="H894" s="151" t="s">
        <v>2723</v>
      </c>
      <c r="I894" s="151" t="s">
        <v>2723</v>
      </c>
      <c r="J894" s="151" t="s">
        <v>2474</v>
      </c>
      <c r="K894" s="153">
        <v>3575.42</v>
      </c>
      <c r="L894" s="147">
        <v>3575.42</v>
      </c>
      <c r="M894" s="147">
        <v>700.57</v>
      </c>
      <c r="N894" s="148">
        <v>2874.85</v>
      </c>
      <c r="O894" s="136" t="s">
        <v>1811</v>
      </c>
    </row>
    <row r="895" spans="1:15" x14ac:dyDescent="0.3">
      <c r="A895" s="151" t="s">
        <v>2705</v>
      </c>
      <c r="B895" s="151" t="s">
        <v>2470</v>
      </c>
      <c r="C895" s="151" t="s">
        <v>2795</v>
      </c>
      <c r="D895" s="151" t="s">
        <v>2399</v>
      </c>
      <c r="E895" s="152">
        <v>42916509</v>
      </c>
      <c r="F895" s="151" t="s">
        <v>2810</v>
      </c>
      <c r="G895" s="152" t="s">
        <v>2723</v>
      </c>
      <c r="H895" s="151" t="s">
        <v>2723</v>
      </c>
      <c r="I895" s="151" t="s">
        <v>2723</v>
      </c>
      <c r="J895" s="151" t="s">
        <v>2474</v>
      </c>
      <c r="K895" s="153">
        <v>3312.74</v>
      </c>
      <c r="L895" s="147">
        <v>3312.74</v>
      </c>
      <c r="M895" s="147">
        <v>649.1</v>
      </c>
      <c r="N895" s="148">
        <v>2663.64</v>
      </c>
      <c r="O895" s="136" t="s">
        <v>1808</v>
      </c>
    </row>
    <row r="896" spans="1:15" x14ac:dyDescent="0.3">
      <c r="A896" s="151" t="s">
        <v>2705</v>
      </c>
      <c r="B896" s="151" t="s">
        <v>2470</v>
      </c>
      <c r="C896" s="151" t="s">
        <v>2795</v>
      </c>
      <c r="D896" s="151" t="s">
        <v>2399</v>
      </c>
      <c r="E896" s="152">
        <v>42916865</v>
      </c>
      <c r="F896" s="151" t="s">
        <v>2809</v>
      </c>
      <c r="G896" s="152" t="s">
        <v>2723</v>
      </c>
      <c r="H896" s="151" t="s">
        <v>2723</v>
      </c>
      <c r="I896" s="151" t="s">
        <v>2723</v>
      </c>
      <c r="J896" s="151" t="s">
        <v>2474</v>
      </c>
      <c r="K896" s="153">
        <v>3715.3</v>
      </c>
      <c r="L896" s="147">
        <v>3715.3</v>
      </c>
      <c r="M896" s="147">
        <v>727.97</v>
      </c>
      <c r="N896" s="148">
        <v>2987.33</v>
      </c>
      <c r="O896" s="136" t="s">
        <v>1811</v>
      </c>
    </row>
    <row r="897" spans="1:15" x14ac:dyDescent="0.3">
      <c r="A897" s="151" t="s">
        <v>2705</v>
      </c>
      <c r="B897" s="151" t="s">
        <v>2470</v>
      </c>
      <c r="C897" s="151" t="s">
        <v>2795</v>
      </c>
      <c r="D897" s="151" t="s">
        <v>2399</v>
      </c>
      <c r="E897" s="152">
        <v>42916866</v>
      </c>
      <c r="F897" s="151" t="s">
        <v>2805</v>
      </c>
      <c r="G897" s="152" t="s">
        <v>2723</v>
      </c>
      <c r="H897" s="151" t="s">
        <v>2723</v>
      </c>
      <c r="I897" s="151" t="s">
        <v>2723</v>
      </c>
      <c r="J897" s="151" t="s">
        <v>2474</v>
      </c>
      <c r="K897" s="153">
        <v>4278.74</v>
      </c>
      <c r="L897" s="147">
        <v>4278.74</v>
      </c>
      <c r="M897" s="147">
        <v>838.37</v>
      </c>
      <c r="N897" s="148">
        <v>3440.37</v>
      </c>
      <c r="O897" s="136" t="s">
        <v>1811</v>
      </c>
    </row>
    <row r="898" spans="1:15" x14ac:dyDescent="0.3">
      <c r="A898" s="151" t="s">
        <v>2705</v>
      </c>
      <c r="B898" s="151" t="s">
        <v>2470</v>
      </c>
      <c r="C898" s="151" t="s">
        <v>2795</v>
      </c>
      <c r="D898" s="151" t="s">
        <v>2399</v>
      </c>
      <c r="E898" s="152">
        <v>42917881</v>
      </c>
      <c r="F898" s="151" t="s">
        <v>2811</v>
      </c>
      <c r="G898" s="152" t="s">
        <v>2723</v>
      </c>
      <c r="H898" s="151" t="s">
        <v>2723</v>
      </c>
      <c r="I898" s="151" t="s">
        <v>2723</v>
      </c>
      <c r="J898" s="151" t="s">
        <v>2474</v>
      </c>
      <c r="K898" s="153">
        <v>37589.39</v>
      </c>
      <c r="L898" s="147">
        <v>37589.39</v>
      </c>
      <c r="M898" s="147">
        <v>7365.25</v>
      </c>
      <c r="N898" s="148">
        <v>30224.14</v>
      </c>
      <c r="O898" s="136" t="s">
        <v>1808</v>
      </c>
    </row>
    <row r="899" spans="1:15" x14ac:dyDescent="0.3">
      <c r="A899" s="151" t="s">
        <v>2705</v>
      </c>
      <c r="B899" s="151" t="s">
        <v>2470</v>
      </c>
      <c r="C899" s="151" t="s">
        <v>2795</v>
      </c>
      <c r="D899" s="151" t="s">
        <v>2399</v>
      </c>
      <c r="E899" s="152">
        <v>42921258</v>
      </c>
      <c r="F899" s="151" t="s">
        <v>2812</v>
      </c>
      <c r="G899" s="152" t="s">
        <v>2723</v>
      </c>
      <c r="H899" s="151" t="s">
        <v>2723</v>
      </c>
      <c r="I899" s="151" t="s">
        <v>2723</v>
      </c>
      <c r="J899" s="151" t="s">
        <v>2474</v>
      </c>
      <c r="K899" s="153">
        <v>2333.25</v>
      </c>
      <c r="L899" s="147">
        <v>2333.25</v>
      </c>
      <c r="M899" s="147">
        <v>457.18</v>
      </c>
      <c r="N899" s="148">
        <v>1876.07</v>
      </c>
      <c r="O899" s="136" t="s">
        <v>1808</v>
      </c>
    </row>
    <row r="900" spans="1:15" x14ac:dyDescent="0.3">
      <c r="A900" s="151" t="s">
        <v>2705</v>
      </c>
      <c r="B900" s="151" t="s">
        <v>2470</v>
      </c>
      <c r="C900" s="151" t="s">
        <v>2795</v>
      </c>
      <c r="D900" s="151" t="s">
        <v>2399</v>
      </c>
      <c r="E900" s="152">
        <v>42922705</v>
      </c>
      <c r="F900" s="151" t="s">
        <v>2801</v>
      </c>
      <c r="G900" s="152" t="s">
        <v>2723</v>
      </c>
      <c r="H900" s="151" t="s">
        <v>2723</v>
      </c>
      <c r="I900" s="151" t="s">
        <v>2723</v>
      </c>
      <c r="J900" s="151" t="s">
        <v>2474</v>
      </c>
      <c r="K900" s="153">
        <v>969.93</v>
      </c>
      <c r="L900" s="147">
        <v>969.93</v>
      </c>
      <c r="M900" s="147">
        <v>190.05</v>
      </c>
      <c r="N900" s="148">
        <v>779.87999999999988</v>
      </c>
      <c r="O900" s="136" t="s">
        <v>1800</v>
      </c>
    </row>
    <row r="901" spans="1:15" x14ac:dyDescent="0.3">
      <c r="A901" s="151" t="s">
        <v>2705</v>
      </c>
      <c r="B901" s="151" t="s">
        <v>2470</v>
      </c>
      <c r="C901" s="151" t="s">
        <v>2795</v>
      </c>
      <c r="D901" s="151" t="s">
        <v>2399</v>
      </c>
      <c r="E901" s="152">
        <v>42929431</v>
      </c>
      <c r="F901" s="151" t="s">
        <v>2803</v>
      </c>
      <c r="G901" s="152" t="s">
        <v>2723</v>
      </c>
      <c r="H901" s="151" t="s">
        <v>2723</v>
      </c>
      <c r="I901" s="151" t="s">
        <v>2723</v>
      </c>
      <c r="J901" s="151" t="s">
        <v>2474</v>
      </c>
      <c r="K901" s="153">
        <v>1864.31</v>
      </c>
      <c r="L901" s="147">
        <v>1864.31</v>
      </c>
      <c r="M901" s="147">
        <v>365.29</v>
      </c>
      <c r="N901" s="148">
        <v>1499.02</v>
      </c>
      <c r="O901" s="136" t="s">
        <v>1804</v>
      </c>
    </row>
    <row r="902" spans="1:15" x14ac:dyDescent="0.3">
      <c r="A902" s="151" t="s">
        <v>2705</v>
      </c>
      <c r="B902" s="151" t="s">
        <v>2470</v>
      </c>
      <c r="C902" s="151" t="s">
        <v>2813</v>
      </c>
      <c r="D902" s="151" t="s">
        <v>2399</v>
      </c>
      <c r="E902" s="152">
        <v>42677747</v>
      </c>
      <c r="F902" s="151" t="s">
        <v>2797</v>
      </c>
      <c r="G902" s="152" t="s">
        <v>2723</v>
      </c>
      <c r="H902" s="151" t="s">
        <v>2723</v>
      </c>
      <c r="I902" s="151" t="s">
        <v>2723</v>
      </c>
      <c r="J902" s="151" t="s">
        <v>2474</v>
      </c>
      <c r="K902" s="153">
        <v>78729.960000000006</v>
      </c>
      <c r="L902" s="147">
        <v>78729.960000000006</v>
      </c>
      <c r="M902" s="147">
        <v>13157.57</v>
      </c>
      <c r="N902" s="148">
        <v>65572.390000000014</v>
      </c>
      <c r="O902" s="136" t="s">
        <v>1914</v>
      </c>
    </row>
    <row r="903" spans="1:15" x14ac:dyDescent="0.3">
      <c r="A903" s="151" t="s">
        <v>2705</v>
      </c>
      <c r="B903" s="151" t="s">
        <v>2470</v>
      </c>
      <c r="C903" s="151" t="s">
        <v>2813</v>
      </c>
      <c r="D903" s="151" t="s">
        <v>2399</v>
      </c>
      <c r="E903" s="152">
        <v>42737990</v>
      </c>
      <c r="F903" s="151" t="s">
        <v>2814</v>
      </c>
      <c r="G903" s="152" t="s">
        <v>2723</v>
      </c>
      <c r="H903" s="151" t="s">
        <v>2723</v>
      </c>
      <c r="I903" s="151" t="s">
        <v>2723</v>
      </c>
      <c r="J903" s="151" t="s">
        <v>2474</v>
      </c>
      <c r="K903" s="153">
        <v>5694.37</v>
      </c>
      <c r="L903" s="147">
        <v>5694.37</v>
      </c>
      <c r="M903" s="147">
        <v>951.66</v>
      </c>
      <c r="N903" s="148">
        <v>4742.71</v>
      </c>
      <c r="O903" s="136" t="s">
        <v>1808</v>
      </c>
    </row>
    <row r="904" spans="1:15" x14ac:dyDescent="0.3">
      <c r="A904" s="151" t="s">
        <v>2705</v>
      </c>
      <c r="B904" s="151" t="s">
        <v>2470</v>
      </c>
      <c r="C904" s="151" t="s">
        <v>2813</v>
      </c>
      <c r="D904" s="151" t="s">
        <v>2399</v>
      </c>
      <c r="E904" s="152">
        <v>42802785</v>
      </c>
      <c r="F904" s="151" t="s">
        <v>2801</v>
      </c>
      <c r="G904" s="152" t="s">
        <v>2723</v>
      </c>
      <c r="H904" s="151" t="s">
        <v>2723</v>
      </c>
      <c r="I904" s="151" t="s">
        <v>2723</v>
      </c>
      <c r="J904" s="151" t="s">
        <v>2474</v>
      </c>
      <c r="K904" s="153">
        <v>201850.39</v>
      </c>
      <c r="L904" s="147">
        <v>201850.39</v>
      </c>
      <c r="M904" s="147">
        <v>33733.79</v>
      </c>
      <c r="N904" s="148">
        <v>168116.6</v>
      </c>
      <c r="O904" s="136" t="s">
        <v>1808</v>
      </c>
    </row>
    <row r="905" spans="1:15" x14ac:dyDescent="0.3">
      <c r="A905" s="151" t="s">
        <v>2705</v>
      </c>
      <c r="B905" s="151" t="s">
        <v>2470</v>
      </c>
      <c r="C905" s="151" t="s">
        <v>2813</v>
      </c>
      <c r="D905" s="151" t="s">
        <v>2399</v>
      </c>
      <c r="E905" s="152">
        <v>42805311</v>
      </c>
      <c r="F905" s="151" t="s">
        <v>2801</v>
      </c>
      <c r="G905" s="152" t="s">
        <v>2723</v>
      </c>
      <c r="H905" s="151" t="s">
        <v>2723</v>
      </c>
      <c r="I905" s="151" t="s">
        <v>2723</v>
      </c>
      <c r="J905" s="151" t="s">
        <v>2474</v>
      </c>
      <c r="K905" s="153">
        <v>5460.51</v>
      </c>
      <c r="L905" s="147">
        <v>5460.51</v>
      </c>
      <c r="M905" s="147">
        <v>912.58</v>
      </c>
      <c r="N905" s="148">
        <v>4547.93</v>
      </c>
      <c r="O905" s="136" t="s">
        <v>1808</v>
      </c>
    </row>
    <row r="906" spans="1:15" x14ac:dyDescent="0.3">
      <c r="A906" s="151" t="s">
        <v>2705</v>
      </c>
      <c r="B906" s="151" t="s">
        <v>2470</v>
      </c>
      <c r="C906" s="151" t="s">
        <v>2813</v>
      </c>
      <c r="D906" s="151" t="s">
        <v>2399</v>
      </c>
      <c r="E906" s="152">
        <v>42847611</v>
      </c>
      <c r="F906" s="151" t="s">
        <v>2801</v>
      </c>
      <c r="G906" s="152" t="s">
        <v>2723</v>
      </c>
      <c r="H906" s="151" t="s">
        <v>2723</v>
      </c>
      <c r="I906" s="151" t="s">
        <v>2723</v>
      </c>
      <c r="J906" s="151" t="s">
        <v>2474</v>
      </c>
      <c r="K906" s="153">
        <v>4207.92</v>
      </c>
      <c r="L906" s="147">
        <v>4207.92</v>
      </c>
      <c r="M906" s="147">
        <v>703.24</v>
      </c>
      <c r="N906" s="148">
        <v>3504.6800000000003</v>
      </c>
      <c r="O906" s="136" t="s">
        <v>1808</v>
      </c>
    </row>
    <row r="907" spans="1:15" x14ac:dyDescent="0.3">
      <c r="A907" s="151" t="s">
        <v>2705</v>
      </c>
      <c r="B907" s="151" t="s">
        <v>2470</v>
      </c>
      <c r="C907" s="151" t="s">
        <v>2813</v>
      </c>
      <c r="D907" s="151" t="s">
        <v>2399</v>
      </c>
      <c r="E907" s="152">
        <v>42848646</v>
      </c>
      <c r="F907" s="151" t="s">
        <v>2801</v>
      </c>
      <c r="G907" s="152" t="s">
        <v>2723</v>
      </c>
      <c r="H907" s="151" t="s">
        <v>2723</v>
      </c>
      <c r="I907" s="151" t="s">
        <v>2723</v>
      </c>
      <c r="J907" s="151" t="s">
        <v>2474</v>
      </c>
      <c r="K907" s="153">
        <v>2221.86</v>
      </c>
      <c r="L907" s="147">
        <v>2221.86</v>
      </c>
      <c r="M907" s="147">
        <v>371.32</v>
      </c>
      <c r="N907" s="148">
        <v>1850.5400000000002</v>
      </c>
      <c r="O907" s="136" t="s">
        <v>1800</v>
      </c>
    </row>
    <row r="908" spans="1:15" x14ac:dyDescent="0.3">
      <c r="A908" s="151" t="s">
        <v>2705</v>
      </c>
      <c r="B908" s="151" t="s">
        <v>2470</v>
      </c>
      <c r="C908" s="151" t="s">
        <v>2813</v>
      </c>
      <c r="D908" s="151" t="s">
        <v>2399</v>
      </c>
      <c r="E908" s="152">
        <v>42868673</v>
      </c>
      <c r="F908" s="151" t="s">
        <v>2815</v>
      </c>
      <c r="G908" s="152" t="s">
        <v>2723</v>
      </c>
      <c r="H908" s="151" t="s">
        <v>2723</v>
      </c>
      <c r="I908" s="151" t="s">
        <v>2723</v>
      </c>
      <c r="J908" s="151" t="s">
        <v>2474</v>
      </c>
      <c r="K908" s="153">
        <v>177284.2</v>
      </c>
      <c r="L908" s="147">
        <v>177284.2</v>
      </c>
      <c r="M908" s="147">
        <v>29628.22</v>
      </c>
      <c r="N908" s="148">
        <v>147655.98000000001</v>
      </c>
      <c r="O908" s="136" t="s">
        <v>1808</v>
      </c>
    </row>
    <row r="909" spans="1:15" x14ac:dyDescent="0.3">
      <c r="A909" s="151" t="s">
        <v>2705</v>
      </c>
      <c r="B909" s="151" t="s">
        <v>2470</v>
      </c>
      <c r="C909" s="151" t="s">
        <v>2813</v>
      </c>
      <c r="D909" s="151" t="s">
        <v>2399</v>
      </c>
      <c r="E909" s="152">
        <v>42872871</v>
      </c>
      <c r="F909" s="151" t="s">
        <v>2801</v>
      </c>
      <c r="G909" s="152" t="s">
        <v>2723</v>
      </c>
      <c r="H909" s="151" t="s">
        <v>2723</v>
      </c>
      <c r="I909" s="151" t="s">
        <v>2723</v>
      </c>
      <c r="J909" s="151" t="s">
        <v>2474</v>
      </c>
      <c r="K909" s="153">
        <v>5213.67</v>
      </c>
      <c r="L909" s="147">
        <v>5213.67</v>
      </c>
      <c r="M909" s="147">
        <v>871.32</v>
      </c>
      <c r="N909" s="148">
        <v>4342.3500000000004</v>
      </c>
      <c r="O909" s="136" t="s">
        <v>1808</v>
      </c>
    </row>
    <row r="910" spans="1:15" x14ac:dyDescent="0.3">
      <c r="A910" s="151" t="s">
        <v>2705</v>
      </c>
      <c r="B910" s="151" t="s">
        <v>2470</v>
      </c>
      <c r="C910" s="151" t="s">
        <v>2813</v>
      </c>
      <c r="D910" s="151" t="s">
        <v>2399</v>
      </c>
      <c r="E910" s="152">
        <v>42884218</v>
      </c>
      <c r="F910" s="151" t="s">
        <v>2801</v>
      </c>
      <c r="G910" s="152" t="s">
        <v>2723</v>
      </c>
      <c r="H910" s="151" t="s">
        <v>2723</v>
      </c>
      <c r="I910" s="151" t="s">
        <v>2723</v>
      </c>
      <c r="J910" s="151" t="s">
        <v>2474</v>
      </c>
      <c r="K910" s="153">
        <v>51838.25</v>
      </c>
      <c r="L910" s="147">
        <v>51838.25</v>
      </c>
      <c r="M910" s="147">
        <v>8663.35</v>
      </c>
      <c r="N910" s="148">
        <v>43174.9</v>
      </c>
      <c r="O910" s="136" t="s">
        <v>1808</v>
      </c>
    </row>
    <row r="911" spans="1:15" x14ac:dyDescent="0.3">
      <c r="A911" s="151" t="s">
        <v>2705</v>
      </c>
      <c r="B911" s="151" t="s">
        <v>2470</v>
      </c>
      <c r="C911" s="151" t="s">
        <v>2813</v>
      </c>
      <c r="D911" s="151" t="s">
        <v>2399</v>
      </c>
      <c r="E911" s="152">
        <v>42886934</v>
      </c>
      <c r="F911" s="151" t="s">
        <v>2816</v>
      </c>
      <c r="G911" s="152" t="s">
        <v>2723</v>
      </c>
      <c r="H911" s="151" t="s">
        <v>2723</v>
      </c>
      <c r="I911" s="151" t="s">
        <v>2723</v>
      </c>
      <c r="J911" s="151" t="s">
        <v>2474</v>
      </c>
      <c r="K911" s="153">
        <v>17280.8</v>
      </c>
      <c r="L911" s="147">
        <v>17280.8</v>
      </c>
      <c r="M911" s="147">
        <v>2888.01</v>
      </c>
      <c r="N911" s="148">
        <v>14392.789999999999</v>
      </c>
      <c r="O911" s="136" t="s">
        <v>1808</v>
      </c>
    </row>
    <row r="912" spans="1:15" x14ac:dyDescent="0.3">
      <c r="A912" s="151" t="s">
        <v>2705</v>
      </c>
      <c r="B912" s="151" t="s">
        <v>2470</v>
      </c>
      <c r="C912" s="151" t="s">
        <v>2813</v>
      </c>
      <c r="D912" s="151" t="s">
        <v>2399</v>
      </c>
      <c r="E912" s="152">
        <v>42891875</v>
      </c>
      <c r="F912" s="151" t="s">
        <v>2817</v>
      </c>
      <c r="G912" s="152" t="s">
        <v>2723</v>
      </c>
      <c r="H912" s="151" t="s">
        <v>2723</v>
      </c>
      <c r="I912" s="151" t="s">
        <v>2723</v>
      </c>
      <c r="J912" s="151" t="s">
        <v>2474</v>
      </c>
      <c r="K912" s="153">
        <v>217819.83</v>
      </c>
      <c r="L912" s="147">
        <v>217819.83</v>
      </c>
      <c r="M912" s="147">
        <v>36402.639999999999</v>
      </c>
      <c r="N912" s="148">
        <v>181417.19</v>
      </c>
      <c r="O912" s="136" t="s">
        <v>1808</v>
      </c>
    </row>
    <row r="913" spans="1:15" x14ac:dyDescent="0.3">
      <c r="A913" s="151" t="s">
        <v>2705</v>
      </c>
      <c r="B913" s="151" t="s">
        <v>2470</v>
      </c>
      <c r="C913" s="151" t="s">
        <v>2813</v>
      </c>
      <c r="D913" s="151" t="s">
        <v>2399</v>
      </c>
      <c r="E913" s="152">
        <v>42892252</v>
      </c>
      <c r="F913" s="151" t="s">
        <v>2818</v>
      </c>
      <c r="G913" s="152" t="s">
        <v>2723</v>
      </c>
      <c r="H913" s="151" t="s">
        <v>2723</v>
      </c>
      <c r="I913" s="151" t="s">
        <v>2723</v>
      </c>
      <c r="J913" s="151" t="s">
        <v>2474</v>
      </c>
      <c r="K913" s="153">
        <v>23999.09</v>
      </c>
      <c r="L913" s="147">
        <v>23999.09</v>
      </c>
      <c r="M913" s="147">
        <v>4010.79</v>
      </c>
      <c r="N913" s="148">
        <v>19988.3</v>
      </c>
      <c r="O913" s="136" t="s">
        <v>1808</v>
      </c>
    </row>
    <row r="914" spans="1:15" x14ac:dyDescent="0.3">
      <c r="A914" s="151" t="s">
        <v>2705</v>
      </c>
      <c r="B914" s="151" t="s">
        <v>2470</v>
      </c>
      <c r="C914" s="151" t="s">
        <v>2813</v>
      </c>
      <c r="D914" s="151" t="s">
        <v>2399</v>
      </c>
      <c r="E914" s="152">
        <v>42894670</v>
      </c>
      <c r="F914" s="151" t="s">
        <v>2819</v>
      </c>
      <c r="G914" s="152" t="s">
        <v>2723</v>
      </c>
      <c r="H914" s="151" t="s">
        <v>2723</v>
      </c>
      <c r="I914" s="151" t="s">
        <v>2723</v>
      </c>
      <c r="J914" s="151" t="s">
        <v>2474</v>
      </c>
      <c r="K914" s="153">
        <v>101543.42</v>
      </c>
      <c r="L914" s="147">
        <v>101543.42</v>
      </c>
      <c r="M914" s="147">
        <v>16970.21</v>
      </c>
      <c r="N914" s="148">
        <v>84573.209999999992</v>
      </c>
      <c r="O914" s="136" t="s">
        <v>1802</v>
      </c>
    </row>
    <row r="915" spans="1:15" x14ac:dyDescent="0.3">
      <c r="A915" s="151" t="s">
        <v>2705</v>
      </c>
      <c r="B915" s="151" t="s">
        <v>2470</v>
      </c>
      <c r="C915" s="151" t="s">
        <v>2813</v>
      </c>
      <c r="D915" s="151" t="s">
        <v>2399</v>
      </c>
      <c r="E915" s="152">
        <v>42902178</v>
      </c>
      <c r="F915" s="151" t="s">
        <v>2820</v>
      </c>
      <c r="G915" s="152" t="s">
        <v>2723</v>
      </c>
      <c r="H915" s="151" t="s">
        <v>2723</v>
      </c>
      <c r="I915" s="151" t="s">
        <v>2723</v>
      </c>
      <c r="J915" s="151" t="s">
        <v>2474</v>
      </c>
      <c r="K915" s="153">
        <v>95636.18</v>
      </c>
      <c r="L915" s="147">
        <v>95636.18</v>
      </c>
      <c r="M915" s="147">
        <v>15982.98</v>
      </c>
      <c r="N915" s="148">
        <v>79653.2</v>
      </c>
      <c r="O915" s="136" t="s">
        <v>1808</v>
      </c>
    </row>
    <row r="916" spans="1:15" x14ac:dyDescent="0.3">
      <c r="A916" s="151" t="s">
        <v>2705</v>
      </c>
      <c r="B916" s="151" t="s">
        <v>2470</v>
      </c>
      <c r="C916" s="151" t="s">
        <v>2813</v>
      </c>
      <c r="D916" s="151" t="s">
        <v>2399</v>
      </c>
      <c r="E916" s="152">
        <v>42903220</v>
      </c>
      <c r="F916" s="151" t="s">
        <v>2821</v>
      </c>
      <c r="G916" s="152" t="s">
        <v>2723</v>
      </c>
      <c r="H916" s="151" t="s">
        <v>2723</v>
      </c>
      <c r="I916" s="151" t="s">
        <v>2723</v>
      </c>
      <c r="J916" s="151" t="s">
        <v>2474</v>
      </c>
      <c r="K916" s="153">
        <v>3390.78</v>
      </c>
      <c r="L916" s="147">
        <v>3390.78</v>
      </c>
      <c r="M916" s="147">
        <v>566.67999999999995</v>
      </c>
      <c r="N916" s="148">
        <v>2824.1000000000004</v>
      </c>
      <c r="O916" s="136" t="s">
        <v>1808</v>
      </c>
    </row>
    <row r="917" spans="1:15" x14ac:dyDescent="0.3">
      <c r="A917" s="151" t="s">
        <v>2705</v>
      </c>
      <c r="B917" s="151" t="s">
        <v>2470</v>
      </c>
      <c r="C917" s="151" t="s">
        <v>2813</v>
      </c>
      <c r="D917" s="151" t="s">
        <v>2399</v>
      </c>
      <c r="E917" s="152">
        <v>42904267</v>
      </c>
      <c r="F917" s="151" t="s">
        <v>2822</v>
      </c>
      <c r="G917" s="152" t="s">
        <v>2723</v>
      </c>
      <c r="H917" s="151" t="s">
        <v>2723</v>
      </c>
      <c r="I917" s="151" t="s">
        <v>2723</v>
      </c>
      <c r="J917" s="151" t="s">
        <v>2474</v>
      </c>
      <c r="K917" s="153">
        <v>6595.57</v>
      </c>
      <c r="L917" s="147">
        <v>6595.57</v>
      </c>
      <c r="M917" s="147">
        <v>1102.27</v>
      </c>
      <c r="N917" s="148">
        <v>5493.2999999999993</v>
      </c>
      <c r="O917" s="136" t="s">
        <v>1800</v>
      </c>
    </row>
    <row r="918" spans="1:15" x14ac:dyDescent="0.3">
      <c r="A918" s="151" t="s">
        <v>2705</v>
      </c>
      <c r="B918" s="151" t="s">
        <v>2470</v>
      </c>
      <c r="C918" s="151" t="s">
        <v>2813</v>
      </c>
      <c r="D918" s="151" t="s">
        <v>2399</v>
      </c>
      <c r="E918" s="152">
        <v>42907165</v>
      </c>
      <c r="F918" s="151" t="s">
        <v>2811</v>
      </c>
      <c r="G918" s="152" t="s">
        <v>2723</v>
      </c>
      <c r="H918" s="151" t="s">
        <v>2723</v>
      </c>
      <c r="I918" s="151" t="s">
        <v>2723</v>
      </c>
      <c r="J918" s="151" t="s">
        <v>2474</v>
      </c>
      <c r="K918" s="153">
        <v>3691.92</v>
      </c>
      <c r="L918" s="147">
        <v>3691.92</v>
      </c>
      <c r="M918" s="147">
        <v>617</v>
      </c>
      <c r="N918" s="148">
        <v>3074.92</v>
      </c>
      <c r="O918" s="136" t="s">
        <v>1808</v>
      </c>
    </row>
    <row r="919" spans="1:15" x14ac:dyDescent="0.3">
      <c r="A919" s="151" t="s">
        <v>2705</v>
      </c>
      <c r="B919" s="151" t="s">
        <v>2470</v>
      </c>
      <c r="C919" s="151" t="s">
        <v>2813</v>
      </c>
      <c r="D919" s="151" t="s">
        <v>2399</v>
      </c>
      <c r="E919" s="152">
        <v>42907449</v>
      </c>
      <c r="F919" s="151" t="s">
        <v>2789</v>
      </c>
      <c r="G919" s="152" t="s">
        <v>2723</v>
      </c>
      <c r="H919" s="151" t="s">
        <v>2723</v>
      </c>
      <c r="I919" s="151" t="s">
        <v>2723</v>
      </c>
      <c r="J919" s="151" t="s">
        <v>2474</v>
      </c>
      <c r="K919" s="153">
        <v>5069.53</v>
      </c>
      <c r="L919" s="147">
        <v>5069.53</v>
      </c>
      <c r="M919" s="147">
        <v>847.23</v>
      </c>
      <c r="N919" s="148">
        <v>4222.2999999999993</v>
      </c>
      <c r="O919" s="136" t="s">
        <v>1800</v>
      </c>
    </row>
    <row r="920" spans="1:15" x14ac:dyDescent="0.3">
      <c r="A920" s="151" t="s">
        <v>2705</v>
      </c>
      <c r="B920" s="151" t="s">
        <v>2470</v>
      </c>
      <c r="C920" s="151" t="s">
        <v>2813</v>
      </c>
      <c r="D920" s="151" t="s">
        <v>2399</v>
      </c>
      <c r="E920" s="152">
        <v>42907800</v>
      </c>
      <c r="F920" s="151" t="s">
        <v>2811</v>
      </c>
      <c r="G920" s="152" t="s">
        <v>2723</v>
      </c>
      <c r="H920" s="151" t="s">
        <v>2723</v>
      </c>
      <c r="I920" s="151" t="s">
        <v>2723</v>
      </c>
      <c r="J920" s="151" t="s">
        <v>2474</v>
      </c>
      <c r="K920" s="153">
        <v>15774.34</v>
      </c>
      <c r="L920" s="147">
        <v>15774.34</v>
      </c>
      <c r="M920" s="147">
        <v>2636.25</v>
      </c>
      <c r="N920" s="148">
        <v>13138.09</v>
      </c>
      <c r="O920" s="136" t="s">
        <v>1808</v>
      </c>
    </row>
    <row r="921" spans="1:15" x14ac:dyDescent="0.3">
      <c r="A921" s="151" t="s">
        <v>2705</v>
      </c>
      <c r="B921" s="151" t="s">
        <v>2470</v>
      </c>
      <c r="C921" s="151" t="s">
        <v>2813</v>
      </c>
      <c r="D921" s="151" t="s">
        <v>2399</v>
      </c>
      <c r="E921" s="152">
        <v>42907871</v>
      </c>
      <c r="F921" s="151" t="s">
        <v>2823</v>
      </c>
      <c r="G921" s="152" t="s">
        <v>2723</v>
      </c>
      <c r="H921" s="151" t="s">
        <v>2723</v>
      </c>
      <c r="I921" s="151" t="s">
        <v>2723</v>
      </c>
      <c r="J921" s="151" t="s">
        <v>2474</v>
      </c>
      <c r="K921" s="153">
        <v>49348.05</v>
      </c>
      <c r="L921" s="147">
        <v>49348.05</v>
      </c>
      <c r="M921" s="147">
        <v>8247.18</v>
      </c>
      <c r="N921" s="148">
        <v>41100.870000000003</v>
      </c>
      <c r="O921" s="136" t="s">
        <v>1914</v>
      </c>
    </row>
    <row r="922" spans="1:15" x14ac:dyDescent="0.3">
      <c r="A922" s="151" t="s">
        <v>2705</v>
      </c>
      <c r="B922" s="151" t="s">
        <v>2470</v>
      </c>
      <c r="C922" s="151" t="s">
        <v>2813</v>
      </c>
      <c r="D922" s="151" t="s">
        <v>2399</v>
      </c>
      <c r="E922" s="152">
        <v>42907874</v>
      </c>
      <c r="F922" s="151" t="s">
        <v>2824</v>
      </c>
      <c r="G922" s="152" t="s">
        <v>2723</v>
      </c>
      <c r="H922" s="151" t="s">
        <v>2723</v>
      </c>
      <c r="I922" s="151" t="s">
        <v>2723</v>
      </c>
      <c r="J922" s="151" t="s">
        <v>2474</v>
      </c>
      <c r="K922" s="153">
        <v>24685.34</v>
      </c>
      <c r="L922" s="147">
        <v>24685.34</v>
      </c>
      <c r="M922" s="147">
        <v>4125.4799999999996</v>
      </c>
      <c r="N922" s="148">
        <v>20559.86</v>
      </c>
      <c r="O922" s="136" t="s">
        <v>1804</v>
      </c>
    </row>
    <row r="923" spans="1:15" x14ac:dyDescent="0.3">
      <c r="A923" s="151" t="s">
        <v>2705</v>
      </c>
      <c r="B923" s="151" t="s">
        <v>2470</v>
      </c>
      <c r="C923" s="151" t="s">
        <v>2813</v>
      </c>
      <c r="D923" s="151" t="s">
        <v>2399</v>
      </c>
      <c r="E923" s="152">
        <v>42907876</v>
      </c>
      <c r="F923" s="151" t="s">
        <v>2825</v>
      </c>
      <c r="G923" s="152" t="s">
        <v>2723</v>
      </c>
      <c r="H923" s="151" t="s">
        <v>2723</v>
      </c>
      <c r="I923" s="151" t="s">
        <v>2723</v>
      </c>
      <c r="J923" s="151" t="s">
        <v>2474</v>
      </c>
      <c r="K923" s="153">
        <v>1510.43</v>
      </c>
      <c r="L923" s="147">
        <v>1510.43</v>
      </c>
      <c r="M923" s="147">
        <v>252.43</v>
      </c>
      <c r="N923" s="148">
        <v>1258</v>
      </c>
      <c r="O923" s="136" t="s">
        <v>1804</v>
      </c>
    </row>
    <row r="924" spans="1:15" x14ac:dyDescent="0.3">
      <c r="A924" s="151" t="s">
        <v>2705</v>
      </c>
      <c r="B924" s="151" t="s">
        <v>2470</v>
      </c>
      <c r="C924" s="151" t="s">
        <v>2813</v>
      </c>
      <c r="D924" s="151" t="s">
        <v>2399</v>
      </c>
      <c r="E924" s="152">
        <v>42912835</v>
      </c>
      <c r="F924" s="151" t="s">
        <v>2826</v>
      </c>
      <c r="G924" s="152" t="s">
        <v>2723</v>
      </c>
      <c r="H924" s="151" t="s">
        <v>2723</v>
      </c>
      <c r="I924" s="151" t="s">
        <v>2723</v>
      </c>
      <c r="J924" s="151" t="s">
        <v>2474</v>
      </c>
      <c r="K924" s="153">
        <v>14165.44</v>
      </c>
      <c r="L924" s="147">
        <v>14165.44</v>
      </c>
      <c r="M924" s="147">
        <v>2367.37</v>
      </c>
      <c r="N924" s="148">
        <v>11798.07</v>
      </c>
      <c r="O924" s="136" t="s">
        <v>1811</v>
      </c>
    </row>
    <row r="925" spans="1:15" x14ac:dyDescent="0.3">
      <c r="A925" s="151" t="s">
        <v>2705</v>
      </c>
      <c r="B925" s="151" t="s">
        <v>2470</v>
      </c>
      <c r="C925" s="151" t="s">
        <v>2813</v>
      </c>
      <c r="D925" s="151" t="s">
        <v>2399</v>
      </c>
      <c r="E925" s="152">
        <v>42939948</v>
      </c>
      <c r="F925" s="151" t="s">
        <v>2827</v>
      </c>
      <c r="G925" s="152" t="s">
        <v>2723</v>
      </c>
      <c r="H925" s="151" t="s">
        <v>2723</v>
      </c>
      <c r="I925" s="151" t="s">
        <v>2723</v>
      </c>
      <c r="J925" s="151" t="s">
        <v>2474</v>
      </c>
      <c r="K925" s="153">
        <v>1093.7</v>
      </c>
      <c r="L925" s="147">
        <v>1093.7</v>
      </c>
      <c r="M925" s="147">
        <v>182.78</v>
      </c>
      <c r="N925" s="148">
        <v>910.92000000000007</v>
      </c>
      <c r="O925" s="136" t="s">
        <v>1808</v>
      </c>
    </row>
    <row r="926" spans="1:15" x14ac:dyDescent="0.3">
      <c r="A926" s="151" t="s">
        <v>2705</v>
      </c>
      <c r="B926" s="151" t="s">
        <v>2470</v>
      </c>
      <c r="C926" s="151" t="s">
        <v>2813</v>
      </c>
      <c r="D926" s="151" t="s">
        <v>2399</v>
      </c>
      <c r="E926" s="152">
        <v>42940940</v>
      </c>
      <c r="F926" s="151" t="s">
        <v>2828</v>
      </c>
      <c r="G926" s="152" t="s">
        <v>2723</v>
      </c>
      <c r="H926" s="151" t="s">
        <v>2723</v>
      </c>
      <c r="I926" s="151" t="s">
        <v>2723</v>
      </c>
      <c r="J926" s="151" t="s">
        <v>2474</v>
      </c>
      <c r="K926" s="153">
        <v>3315.76</v>
      </c>
      <c r="L926" s="147">
        <v>3315.76</v>
      </c>
      <c r="M926" s="147">
        <v>554.14</v>
      </c>
      <c r="N926" s="148">
        <v>2761.6200000000003</v>
      </c>
      <c r="O926" s="136" t="s">
        <v>1808</v>
      </c>
    </row>
    <row r="927" spans="1:15" x14ac:dyDescent="0.3">
      <c r="A927" s="151" t="s">
        <v>2705</v>
      </c>
      <c r="B927" s="151" t="s">
        <v>2470</v>
      </c>
      <c r="C927" s="151" t="s">
        <v>2813</v>
      </c>
      <c r="D927" s="151" t="s">
        <v>2399</v>
      </c>
      <c r="E927" s="152">
        <v>42949117</v>
      </c>
      <c r="F927" s="151" t="s">
        <v>2829</v>
      </c>
      <c r="G927" s="152" t="s">
        <v>2723</v>
      </c>
      <c r="H927" s="151" t="s">
        <v>2723</v>
      </c>
      <c r="I927" s="151" t="s">
        <v>2723</v>
      </c>
      <c r="J927" s="151" t="s">
        <v>2474</v>
      </c>
      <c r="K927" s="153">
        <v>3112.27</v>
      </c>
      <c r="L927" s="147">
        <v>3112.27</v>
      </c>
      <c r="M927" s="147">
        <v>520.13</v>
      </c>
      <c r="N927" s="148">
        <v>2592.14</v>
      </c>
      <c r="O927" s="136" t="s">
        <v>1811</v>
      </c>
    </row>
    <row r="928" spans="1:15" x14ac:dyDescent="0.3">
      <c r="A928" s="151" t="s">
        <v>2705</v>
      </c>
      <c r="B928" s="151" t="s">
        <v>2470</v>
      </c>
      <c r="C928" s="151" t="s">
        <v>2813</v>
      </c>
      <c r="D928" s="151" t="s">
        <v>2399</v>
      </c>
      <c r="E928" s="152">
        <v>42949166</v>
      </c>
      <c r="F928" s="151" t="s">
        <v>2830</v>
      </c>
      <c r="G928" s="152" t="s">
        <v>2723</v>
      </c>
      <c r="H928" s="151" t="s">
        <v>2723</v>
      </c>
      <c r="I928" s="151" t="s">
        <v>2723</v>
      </c>
      <c r="J928" s="151" t="s">
        <v>2474</v>
      </c>
      <c r="K928" s="153">
        <v>5213.68</v>
      </c>
      <c r="L928" s="147">
        <v>5213.68</v>
      </c>
      <c r="M928" s="147">
        <v>871.32</v>
      </c>
      <c r="N928" s="148">
        <v>4342.3600000000006</v>
      </c>
      <c r="O928" s="136" t="s">
        <v>1811</v>
      </c>
    </row>
    <row r="929" spans="1:15" x14ac:dyDescent="0.3">
      <c r="A929" s="151" t="s">
        <v>2705</v>
      </c>
      <c r="B929" s="151" t="s">
        <v>2470</v>
      </c>
      <c r="C929" s="151" t="s">
        <v>2813</v>
      </c>
      <c r="D929" s="151" t="s">
        <v>2399</v>
      </c>
      <c r="E929" s="152">
        <v>42949176</v>
      </c>
      <c r="F929" s="151" t="s">
        <v>2830</v>
      </c>
      <c r="G929" s="152" t="s">
        <v>2723</v>
      </c>
      <c r="H929" s="151" t="s">
        <v>2723</v>
      </c>
      <c r="I929" s="151" t="s">
        <v>2723</v>
      </c>
      <c r="J929" s="151" t="s">
        <v>2474</v>
      </c>
      <c r="K929" s="153">
        <v>3268.32</v>
      </c>
      <c r="L929" s="147">
        <v>3268.32</v>
      </c>
      <c r="M929" s="147">
        <v>546.21</v>
      </c>
      <c r="N929" s="148">
        <v>2722.11</v>
      </c>
      <c r="O929" s="136" t="s">
        <v>1811</v>
      </c>
    </row>
    <row r="930" spans="1:15" x14ac:dyDescent="0.3">
      <c r="A930" s="151" t="s">
        <v>2705</v>
      </c>
      <c r="B930" s="151" t="s">
        <v>2470</v>
      </c>
      <c r="C930" s="151" t="s">
        <v>2813</v>
      </c>
      <c r="D930" s="151" t="s">
        <v>2399</v>
      </c>
      <c r="E930" s="152">
        <v>42949496</v>
      </c>
      <c r="F930" s="151" t="s">
        <v>2831</v>
      </c>
      <c r="G930" s="152" t="s">
        <v>2723</v>
      </c>
      <c r="H930" s="151" t="s">
        <v>2723</v>
      </c>
      <c r="I930" s="151" t="s">
        <v>2723</v>
      </c>
      <c r="J930" s="151" t="s">
        <v>2474</v>
      </c>
      <c r="K930" s="153">
        <v>3561.11</v>
      </c>
      <c r="L930" s="147">
        <v>3561.11</v>
      </c>
      <c r="M930" s="147">
        <v>595.14</v>
      </c>
      <c r="N930" s="148">
        <v>2965.9700000000003</v>
      </c>
      <c r="O930" s="136" t="s">
        <v>1811</v>
      </c>
    </row>
    <row r="931" spans="1:15" x14ac:dyDescent="0.3">
      <c r="A931" s="151" t="s">
        <v>2705</v>
      </c>
      <c r="B931" s="151" t="s">
        <v>2470</v>
      </c>
      <c r="C931" s="151" t="s">
        <v>2813</v>
      </c>
      <c r="D931" s="151" t="s">
        <v>2399</v>
      </c>
      <c r="E931" s="152">
        <v>42950256</v>
      </c>
      <c r="F931" s="151" t="s">
        <v>2831</v>
      </c>
      <c r="G931" s="152" t="s">
        <v>2723</v>
      </c>
      <c r="H931" s="151" t="s">
        <v>2723</v>
      </c>
      <c r="I931" s="151" t="s">
        <v>2723</v>
      </c>
      <c r="J931" s="151" t="s">
        <v>2474</v>
      </c>
      <c r="K931" s="153">
        <v>1773.43</v>
      </c>
      <c r="L931" s="147">
        <v>1773.43</v>
      </c>
      <c r="M931" s="147">
        <v>296.38</v>
      </c>
      <c r="N931" s="148">
        <v>1477.0500000000002</v>
      </c>
      <c r="O931" s="136" t="s">
        <v>1811</v>
      </c>
    </row>
    <row r="932" spans="1:15" x14ac:dyDescent="0.3">
      <c r="A932" s="151" t="s">
        <v>2705</v>
      </c>
      <c r="B932" s="151" t="s">
        <v>2470</v>
      </c>
      <c r="C932" s="151" t="s">
        <v>2813</v>
      </c>
      <c r="D932" s="151" t="s">
        <v>2399</v>
      </c>
      <c r="E932" s="152">
        <v>42953580</v>
      </c>
      <c r="F932" s="151" t="s">
        <v>2831</v>
      </c>
      <c r="G932" s="152" t="s">
        <v>2723</v>
      </c>
      <c r="H932" s="151" t="s">
        <v>2723</v>
      </c>
      <c r="I932" s="151" t="s">
        <v>2723</v>
      </c>
      <c r="J932" s="151" t="s">
        <v>2474</v>
      </c>
      <c r="K932" s="153">
        <v>11336.23</v>
      </c>
      <c r="L932" s="147">
        <v>11336.23</v>
      </c>
      <c r="M932" s="147">
        <v>1894.54</v>
      </c>
      <c r="N932" s="148">
        <v>9441.6899999999987</v>
      </c>
      <c r="O932" s="136" t="s">
        <v>1811</v>
      </c>
    </row>
    <row r="933" spans="1:15" x14ac:dyDescent="0.3">
      <c r="A933" s="151" t="s">
        <v>2705</v>
      </c>
      <c r="B933" s="151" t="s">
        <v>2470</v>
      </c>
      <c r="C933" s="151" t="s">
        <v>2813</v>
      </c>
      <c r="D933" s="151" t="s">
        <v>2399</v>
      </c>
      <c r="E933" s="152">
        <v>42953874</v>
      </c>
      <c r="F933" s="151" t="s">
        <v>2827</v>
      </c>
      <c r="G933" s="152" t="s">
        <v>2723</v>
      </c>
      <c r="H933" s="151" t="s">
        <v>2723</v>
      </c>
      <c r="I933" s="151" t="s">
        <v>2723</v>
      </c>
      <c r="J933" s="151" t="s">
        <v>2474</v>
      </c>
      <c r="K933" s="153">
        <v>818.19</v>
      </c>
      <c r="L933" s="147">
        <v>818.19</v>
      </c>
      <c r="M933" s="147">
        <v>136.74</v>
      </c>
      <c r="N933" s="148">
        <v>681.45</v>
      </c>
      <c r="O933" s="136" t="s">
        <v>1808</v>
      </c>
    </row>
    <row r="934" spans="1:15" x14ac:dyDescent="0.3">
      <c r="A934" s="151" t="s">
        <v>2705</v>
      </c>
      <c r="B934" s="151" t="s">
        <v>2470</v>
      </c>
      <c r="C934" s="151" t="s">
        <v>2813</v>
      </c>
      <c r="D934" s="151" t="s">
        <v>2399</v>
      </c>
      <c r="E934" s="152">
        <v>42955452</v>
      </c>
      <c r="F934" s="151" t="s">
        <v>2832</v>
      </c>
      <c r="G934" s="152" t="s">
        <v>2723</v>
      </c>
      <c r="H934" s="151" t="s">
        <v>2723</v>
      </c>
      <c r="I934" s="151" t="s">
        <v>2723</v>
      </c>
      <c r="J934" s="151" t="s">
        <v>2474</v>
      </c>
      <c r="K934" s="153">
        <v>6945.31</v>
      </c>
      <c r="L934" s="147">
        <v>6945.31</v>
      </c>
      <c r="M934" s="147">
        <v>1160.72</v>
      </c>
      <c r="N934" s="148">
        <v>5784.59</v>
      </c>
      <c r="O934" s="136" t="s">
        <v>1804</v>
      </c>
    </row>
    <row r="935" spans="1:15" x14ac:dyDescent="0.3">
      <c r="A935" s="151" t="s">
        <v>2705</v>
      </c>
      <c r="B935" s="151" t="s">
        <v>2470</v>
      </c>
      <c r="C935" s="151" t="s">
        <v>2813</v>
      </c>
      <c r="D935" s="151" t="s">
        <v>2399</v>
      </c>
      <c r="E935" s="152">
        <v>42955461</v>
      </c>
      <c r="F935" s="151" t="s">
        <v>2833</v>
      </c>
      <c r="G935" s="152" t="s">
        <v>2723</v>
      </c>
      <c r="H935" s="151" t="s">
        <v>2723</v>
      </c>
      <c r="I935" s="151" t="s">
        <v>2723</v>
      </c>
      <c r="J935" s="151" t="s">
        <v>2474</v>
      </c>
      <c r="K935" s="153">
        <v>4036.02</v>
      </c>
      <c r="L935" s="147">
        <v>4036.02</v>
      </c>
      <c r="M935" s="147">
        <v>674.51</v>
      </c>
      <c r="N935" s="148">
        <v>3361.51</v>
      </c>
      <c r="O935" s="136" t="s">
        <v>1800</v>
      </c>
    </row>
    <row r="936" spans="1:15" x14ac:dyDescent="0.3">
      <c r="A936" s="151" t="s">
        <v>2705</v>
      </c>
      <c r="B936" s="151" t="s">
        <v>2470</v>
      </c>
      <c r="C936" s="151" t="s">
        <v>2813</v>
      </c>
      <c r="D936" s="151" t="s">
        <v>2399</v>
      </c>
      <c r="E936" s="152">
        <v>42955884</v>
      </c>
      <c r="F936" s="151" t="s">
        <v>2834</v>
      </c>
      <c r="G936" s="152" t="s">
        <v>2723</v>
      </c>
      <c r="H936" s="151" t="s">
        <v>2723</v>
      </c>
      <c r="I936" s="151" t="s">
        <v>2723</v>
      </c>
      <c r="J936" s="151" t="s">
        <v>2474</v>
      </c>
      <c r="K936" s="153">
        <v>2441.14</v>
      </c>
      <c r="L936" s="147">
        <v>2441.14</v>
      </c>
      <c r="M936" s="147">
        <v>407.97</v>
      </c>
      <c r="N936" s="148">
        <v>2033.1699999999998</v>
      </c>
      <c r="O936" s="136" t="s">
        <v>1924</v>
      </c>
    </row>
    <row r="937" spans="1:15" x14ac:dyDescent="0.3">
      <c r="A937" s="151" t="s">
        <v>2705</v>
      </c>
      <c r="B937" s="151" t="s">
        <v>2470</v>
      </c>
      <c r="C937" s="151" t="s">
        <v>2813</v>
      </c>
      <c r="D937" s="151" t="s">
        <v>2399</v>
      </c>
      <c r="E937" s="152">
        <v>42957869</v>
      </c>
      <c r="F937" s="151" t="s">
        <v>2835</v>
      </c>
      <c r="G937" s="152" t="s">
        <v>2723</v>
      </c>
      <c r="H937" s="151" t="s">
        <v>2723</v>
      </c>
      <c r="I937" s="151" t="s">
        <v>2723</v>
      </c>
      <c r="J937" s="151" t="s">
        <v>2474</v>
      </c>
      <c r="K937" s="153">
        <v>3995.9</v>
      </c>
      <c r="L937" s="147">
        <v>3995.9</v>
      </c>
      <c r="M937" s="147">
        <v>667.81</v>
      </c>
      <c r="N937" s="148">
        <v>3328.09</v>
      </c>
      <c r="O937" s="136" t="s">
        <v>1808</v>
      </c>
    </row>
    <row r="938" spans="1:15" x14ac:dyDescent="0.3">
      <c r="A938" s="151" t="s">
        <v>2705</v>
      </c>
      <c r="B938" s="151" t="s">
        <v>2470</v>
      </c>
      <c r="C938" s="151" t="s">
        <v>2813</v>
      </c>
      <c r="D938" s="151" t="s">
        <v>2399</v>
      </c>
      <c r="E938" s="152">
        <v>42963922</v>
      </c>
      <c r="F938" s="151" t="s">
        <v>2836</v>
      </c>
      <c r="G938" s="152" t="s">
        <v>2723</v>
      </c>
      <c r="H938" s="151" t="s">
        <v>2723</v>
      </c>
      <c r="I938" s="151" t="s">
        <v>2723</v>
      </c>
      <c r="J938" s="151" t="s">
        <v>2474</v>
      </c>
      <c r="K938" s="153">
        <v>196312.4</v>
      </c>
      <c r="L938" s="147">
        <v>196312.4</v>
      </c>
      <c r="M938" s="147">
        <v>32808.26</v>
      </c>
      <c r="N938" s="148">
        <v>163504.13999999998</v>
      </c>
      <c r="O938" s="136" t="s">
        <v>1924</v>
      </c>
    </row>
    <row r="939" spans="1:15" x14ac:dyDescent="0.3">
      <c r="A939" s="151" t="s">
        <v>2705</v>
      </c>
      <c r="B939" s="151" t="s">
        <v>2470</v>
      </c>
      <c r="C939" s="151" t="s">
        <v>2813</v>
      </c>
      <c r="D939" s="151" t="s">
        <v>2399</v>
      </c>
      <c r="E939" s="152">
        <v>42965005</v>
      </c>
      <c r="F939" s="151" t="s">
        <v>2834</v>
      </c>
      <c r="G939" s="152" t="s">
        <v>2723</v>
      </c>
      <c r="H939" s="151" t="s">
        <v>2723</v>
      </c>
      <c r="I939" s="151" t="s">
        <v>2723</v>
      </c>
      <c r="J939" s="151" t="s">
        <v>2474</v>
      </c>
      <c r="K939" s="153">
        <v>11136.99</v>
      </c>
      <c r="L939" s="147">
        <v>11136.99</v>
      </c>
      <c r="M939" s="147">
        <v>1861.24</v>
      </c>
      <c r="N939" s="148">
        <v>9275.75</v>
      </c>
      <c r="O939" s="136" t="s">
        <v>1803</v>
      </c>
    </row>
    <row r="940" spans="1:15" x14ac:dyDescent="0.3">
      <c r="A940" s="151" t="s">
        <v>2705</v>
      </c>
      <c r="B940" s="151" t="s">
        <v>2470</v>
      </c>
      <c r="C940" s="151" t="s">
        <v>2813</v>
      </c>
      <c r="D940" s="151" t="s">
        <v>2399</v>
      </c>
      <c r="E940" s="152">
        <v>42965621</v>
      </c>
      <c r="F940" s="151" t="s">
        <v>2827</v>
      </c>
      <c r="G940" s="152" t="s">
        <v>2723</v>
      </c>
      <c r="H940" s="151" t="s">
        <v>2723</v>
      </c>
      <c r="I940" s="151" t="s">
        <v>2723</v>
      </c>
      <c r="J940" s="151" t="s">
        <v>2474</v>
      </c>
      <c r="K940" s="153">
        <v>6342.6</v>
      </c>
      <c r="L940" s="147">
        <v>6342.6</v>
      </c>
      <c r="M940" s="147">
        <v>1059.99</v>
      </c>
      <c r="N940" s="148">
        <v>5282.6100000000006</v>
      </c>
      <c r="O940" s="136" t="s">
        <v>1808</v>
      </c>
    </row>
    <row r="941" spans="1:15" x14ac:dyDescent="0.3">
      <c r="A941" s="151" t="s">
        <v>2705</v>
      </c>
      <c r="B941" s="151" t="s">
        <v>2470</v>
      </c>
      <c r="C941" s="151" t="s">
        <v>2813</v>
      </c>
      <c r="D941" s="151" t="s">
        <v>2399</v>
      </c>
      <c r="E941" s="152">
        <v>42967049</v>
      </c>
      <c r="F941" s="151" t="s">
        <v>2837</v>
      </c>
      <c r="G941" s="152" t="s">
        <v>2723</v>
      </c>
      <c r="H941" s="151" t="s">
        <v>2723</v>
      </c>
      <c r="I941" s="151" t="s">
        <v>2723</v>
      </c>
      <c r="J941" s="151" t="s">
        <v>2474</v>
      </c>
      <c r="K941" s="153">
        <v>45023.69</v>
      </c>
      <c r="L941" s="147">
        <v>45023.69</v>
      </c>
      <c r="M941" s="147">
        <v>7524.48</v>
      </c>
      <c r="N941" s="148">
        <v>37499.210000000006</v>
      </c>
      <c r="O941" s="136" t="s">
        <v>1800</v>
      </c>
    </row>
    <row r="942" spans="1:15" x14ac:dyDescent="0.3">
      <c r="A942" s="151" t="s">
        <v>2705</v>
      </c>
      <c r="B942" s="151" t="s">
        <v>2470</v>
      </c>
      <c r="C942" s="151" t="s">
        <v>2813</v>
      </c>
      <c r="D942" s="151" t="s">
        <v>2399</v>
      </c>
      <c r="E942" s="152">
        <v>42974893</v>
      </c>
      <c r="F942" s="151" t="s">
        <v>2828</v>
      </c>
      <c r="G942" s="152" t="s">
        <v>2723</v>
      </c>
      <c r="H942" s="151" t="s">
        <v>2723</v>
      </c>
      <c r="I942" s="151" t="s">
        <v>2723</v>
      </c>
      <c r="J942" s="151" t="s">
        <v>2474</v>
      </c>
      <c r="K942" s="153">
        <v>1663.24</v>
      </c>
      <c r="L942" s="147">
        <v>1663.24</v>
      </c>
      <c r="M942" s="147">
        <v>277.97000000000003</v>
      </c>
      <c r="N942" s="148">
        <v>1385.27</v>
      </c>
      <c r="O942" s="136" t="s">
        <v>1811</v>
      </c>
    </row>
    <row r="943" spans="1:15" x14ac:dyDescent="0.3">
      <c r="A943" s="151" t="s">
        <v>2705</v>
      </c>
      <c r="B943" s="151" t="s">
        <v>2470</v>
      </c>
      <c r="C943" s="151" t="s">
        <v>2813</v>
      </c>
      <c r="D943" s="151" t="s">
        <v>2399</v>
      </c>
      <c r="E943" s="152">
        <v>42975428</v>
      </c>
      <c r="F943" s="151" t="s">
        <v>2827</v>
      </c>
      <c r="G943" s="152" t="s">
        <v>2723</v>
      </c>
      <c r="H943" s="151" t="s">
        <v>2723</v>
      </c>
      <c r="I943" s="151" t="s">
        <v>2723</v>
      </c>
      <c r="J943" s="151" t="s">
        <v>2474</v>
      </c>
      <c r="K943" s="153">
        <v>5710.51</v>
      </c>
      <c r="L943" s="147">
        <v>5710.51</v>
      </c>
      <c r="M943" s="147">
        <v>954.36</v>
      </c>
      <c r="N943" s="148">
        <v>4756.1500000000005</v>
      </c>
      <c r="O943" s="136" t="s">
        <v>1808</v>
      </c>
    </row>
    <row r="944" spans="1:15" x14ac:dyDescent="0.3">
      <c r="A944" s="151" t="s">
        <v>2705</v>
      </c>
      <c r="B944" s="151" t="s">
        <v>2470</v>
      </c>
      <c r="C944" s="151" t="s">
        <v>2813</v>
      </c>
      <c r="D944" s="151" t="s">
        <v>2399</v>
      </c>
      <c r="E944" s="152">
        <v>42976844</v>
      </c>
      <c r="F944" s="151" t="s">
        <v>2838</v>
      </c>
      <c r="G944" s="152" t="s">
        <v>2723</v>
      </c>
      <c r="H944" s="151" t="s">
        <v>2723</v>
      </c>
      <c r="I944" s="151" t="s">
        <v>2723</v>
      </c>
      <c r="J944" s="151" t="s">
        <v>2474</v>
      </c>
      <c r="K944" s="153">
        <v>32338.67</v>
      </c>
      <c r="L944" s="147">
        <v>32338.67</v>
      </c>
      <c r="M944" s="147">
        <v>5404.53</v>
      </c>
      <c r="N944" s="148">
        <v>26934.14</v>
      </c>
      <c r="O944" s="136" t="s">
        <v>1808</v>
      </c>
    </row>
    <row r="945" spans="1:15" x14ac:dyDescent="0.3">
      <c r="A945" s="151" t="s">
        <v>2705</v>
      </c>
      <c r="B945" s="151" t="s">
        <v>2470</v>
      </c>
      <c r="C945" s="151" t="s">
        <v>2813</v>
      </c>
      <c r="D945" s="151" t="s">
        <v>2399</v>
      </c>
      <c r="E945" s="152">
        <v>42979997</v>
      </c>
      <c r="F945" s="151" t="s">
        <v>2827</v>
      </c>
      <c r="G945" s="152" t="s">
        <v>2723</v>
      </c>
      <c r="H945" s="151" t="s">
        <v>2723</v>
      </c>
      <c r="I945" s="151" t="s">
        <v>2723</v>
      </c>
      <c r="J945" s="151" t="s">
        <v>2474</v>
      </c>
      <c r="K945" s="153">
        <v>7298.3</v>
      </c>
      <c r="L945" s="147">
        <v>7298.3</v>
      </c>
      <c r="M945" s="147">
        <v>1219.71</v>
      </c>
      <c r="N945" s="148">
        <v>6078.59</v>
      </c>
      <c r="O945" s="136" t="s">
        <v>1808</v>
      </c>
    </row>
    <row r="946" spans="1:15" x14ac:dyDescent="0.3">
      <c r="A946" s="151" t="s">
        <v>2705</v>
      </c>
      <c r="B946" s="151" t="s">
        <v>2470</v>
      </c>
      <c r="C946" s="151" t="s">
        <v>2813</v>
      </c>
      <c r="D946" s="151" t="s">
        <v>2399</v>
      </c>
      <c r="E946" s="152">
        <v>42983652</v>
      </c>
      <c r="F946" s="151" t="s">
        <v>2827</v>
      </c>
      <c r="G946" s="152" t="s">
        <v>2723</v>
      </c>
      <c r="H946" s="151" t="s">
        <v>2723</v>
      </c>
      <c r="I946" s="151" t="s">
        <v>2723</v>
      </c>
      <c r="J946" s="151" t="s">
        <v>2474</v>
      </c>
      <c r="K946" s="153">
        <v>7972.84</v>
      </c>
      <c r="L946" s="147">
        <v>7972.84</v>
      </c>
      <c r="M946" s="147">
        <v>1332.44</v>
      </c>
      <c r="N946" s="148">
        <v>6640.4</v>
      </c>
      <c r="O946" s="136" t="s">
        <v>1808</v>
      </c>
    </row>
    <row r="947" spans="1:15" x14ac:dyDescent="0.3">
      <c r="A947" s="151" t="s">
        <v>2705</v>
      </c>
      <c r="B947" s="151" t="s">
        <v>2470</v>
      </c>
      <c r="C947" s="151" t="s">
        <v>2813</v>
      </c>
      <c r="D947" s="151" t="s">
        <v>2399</v>
      </c>
      <c r="E947" s="152">
        <v>42984177</v>
      </c>
      <c r="F947" s="151" t="s">
        <v>2839</v>
      </c>
      <c r="G947" s="152" t="s">
        <v>2723</v>
      </c>
      <c r="H947" s="151" t="s">
        <v>2723</v>
      </c>
      <c r="I947" s="151" t="s">
        <v>2723</v>
      </c>
      <c r="J947" s="151" t="s">
        <v>2474</v>
      </c>
      <c r="K947" s="153">
        <v>5.51</v>
      </c>
      <c r="L947" s="147">
        <v>5.51</v>
      </c>
      <c r="M947" s="147">
        <v>0.92</v>
      </c>
      <c r="N947" s="148">
        <v>4.59</v>
      </c>
      <c r="O947" s="136" t="s">
        <v>1914</v>
      </c>
    </row>
    <row r="948" spans="1:15" x14ac:dyDescent="0.3">
      <c r="A948" s="151" t="s">
        <v>2705</v>
      </c>
      <c r="B948" s="151" t="s">
        <v>2470</v>
      </c>
      <c r="C948" s="151" t="s">
        <v>2813</v>
      </c>
      <c r="D948" s="151" t="s">
        <v>2399</v>
      </c>
      <c r="E948" s="152">
        <v>42985542</v>
      </c>
      <c r="F948" s="151" t="s">
        <v>2827</v>
      </c>
      <c r="G948" s="152" t="s">
        <v>2723</v>
      </c>
      <c r="H948" s="151" t="s">
        <v>2723</v>
      </c>
      <c r="I948" s="151" t="s">
        <v>2723</v>
      </c>
      <c r="J948" s="151" t="s">
        <v>2474</v>
      </c>
      <c r="K948" s="153">
        <v>7928.45</v>
      </c>
      <c r="L948" s="147">
        <v>7928.45</v>
      </c>
      <c r="M948" s="147">
        <v>1325.02</v>
      </c>
      <c r="N948" s="148">
        <v>6603.43</v>
      </c>
      <c r="O948" s="136" t="s">
        <v>1808</v>
      </c>
    </row>
    <row r="949" spans="1:15" x14ac:dyDescent="0.3">
      <c r="A949" s="151" t="s">
        <v>2705</v>
      </c>
      <c r="B949" s="151" t="s">
        <v>2470</v>
      </c>
      <c r="C949" s="151" t="s">
        <v>2813</v>
      </c>
      <c r="D949" s="151" t="s">
        <v>2399</v>
      </c>
      <c r="E949" s="152">
        <v>42987111</v>
      </c>
      <c r="F949" s="151" t="s">
        <v>2840</v>
      </c>
      <c r="G949" s="152" t="s">
        <v>2723</v>
      </c>
      <c r="H949" s="151" t="s">
        <v>2723</v>
      </c>
      <c r="I949" s="151" t="s">
        <v>2723</v>
      </c>
      <c r="J949" s="151" t="s">
        <v>2474</v>
      </c>
      <c r="K949" s="153">
        <v>5318.35</v>
      </c>
      <c r="L949" s="147">
        <v>5318.35</v>
      </c>
      <c r="M949" s="147">
        <v>888.82</v>
      </c>
      <c r="N949" s="148">
        <v>4429.5300000000007</v>
      </c>
      <c r="O949" s="136" t="s">
        <v>1808</v>
      </c>
    </row>
    <row r="950" spans="1:15" x14ac:dyDescent="0.3">
      <c r="A950" s="151" t="s">
        <v>2705</v>
      </c>
      <c r="B950" s="151" t="s">
        <v>2470</v>
      </c>
      <c r="C950" s="151" t="s">
        <v>2813</v>
      </c>
      <c r="D950" s="151" t="s">
        <v>2399</v>
      </c>
      <c r="E950" s="152">
        <v>42989525</v>
      </c>
      <c r="F950" s="151" t="s">
        <v>2829</v>
      </c>
      <c r="G950" s="152" t="s">
        <v>2723</v>
      </c>
      <c r="H950" s="151" t="s">
        <v>2723</v>
      </c>
      <c r="I950" s="151" t="s">
        <v>2723</v>
      </c>
      <c r="J950" s="151" t="s">
        <v>2474</v>
      </c>
      <c r="K950" s="153">
        <v>2550.52</v>
      </c>
      <c r="L950" s="147">
        <v>2550.52</v>
      </c>
      <c r="M950" s="147">
        <v>426.25</v>
      </c>
      <c r="N950" s="148">
        <v>2124.27</v>
      </c>
      <c r="O950" s="136" t="s">
        <v>1808</v>
      </c>
    </row>
    <row r="951" spans="1:15" x14ac:dyDescent="0.3">
      <c r="A951" s="151" t="s">
        <v>2705</v>
      </c>
      <c r="B951" s="151" t="s">
        <v>2470</v>
      </c>
      <c r="C951" s="151" t="s">
        <v>2813</v>
      </c>
      <c r="D951" s="151" t="s">
        <v>2399</v>
      </c>
      <c r="E951" s="152">
        <v>42989576</v>
      </c>
      <c r="F951" s="151" t="s">
        <v>2827</v>
      </c>
      <c r="G951" s="152" t="s">
        <v>2723</v>
      </c>
      <c r="H951" s="151" t="s">
        <v>2723</v>
      </c>
      <c r="I951" s="151" t="s">
        <v>2723</v>
      </c>
      <c r="J951" s="151" t="s">
        <v>2474</v>
      </c>
      <c r="K951" s="153">
        <v>430.49</v>
      </c>
      <c r="L951" s="147">
        <v>430.49</v>
      </c>
      <c r="M951" s="147">
        <v>71.94</v>
      </c>
      <c r="N951" s="148">
        <v>358.55</v>
      </c>
      <c r="O951" s="136" t="s">
        <v>1808</v>
      </c>
    </row>
    <row r="952" spans="1:15" x14ac:dyDescent="0.3">
      <c r="A952" s="151" t="s">
        <v>2705</v>
      </c>
      <c r="B952" s="151" t="s">
        <v>2470</v>
      </c>
      <c r="C952" s="151" t="s">
        <v>2813</v>
      </c>
      <c r="D952" s="151" t="s">
        <v>2399</v>
      </c>
      <c r="E952" s="152">
        <v>42999757</v>
      </c>
      <c r="F952" s="151" t="s">
        <v>2827</v>
      </c>
      <c r="G952" s="152" t="s">
        <v>2723</v>
      </c>
      <c r="H952" s="151" t="s">
        <v>2723</v>
      </c>
      <c r="I952" s="151" t="s">
        <v>2723</v>
      </c>
      <c r="J952" s="151" t="s">
        <v>2474</v>
      </c>
      <c r="K952" s="153">
        <v>9620.83</v>
      </c>
      <c r="L952" s="147">
        <v>9620.83</v>
      </c>
      <c r="M952" s="147">
        <v>1607.86</v>
      </c>
      <c r="N952" s="148">
        <v>8012.97</v>
      </c>
      <c r="O952" s="136" t="s">
        <v>1808</v>
      </c>
    </row>
    <row r="953" spans="1:15" x14ac:dyDescent="0.3">
      <c r="A953" s="151" t="s">
        <v>2705</v>
      </c>
      <c r="B953" s="151" t="s">
        <v>2470</v>
      </c>
      <c r="C953" s="151" t="s">
        <v>2813</v>
      </c>
      <c r="D953" s="151" t="s">
        <v>2399</v>
      </c>
      <c r="E953" s="152">
        <v>43000833</v>
      </c>
      <c r="F953" s="151" t="s">
        <v>2827</v>
      </c>
      <c r="G953" s="152" t="s">
        <v>2723</v>
      </c>
      <c r="H953" s="151" t="s">
        <v>2723</v>
      </c>
      <c r="I953" s="151" t="s">
        <v>2723</v>
      </c>
      <c r="J953" s="151" t="s">
        <v>2474</v>
      </c>
      <c r="K953" s="153">
        <v>12060.91</v>
      </c>
      <c r="L953" s="147">
        <v>12060.91</v>
      </c>
      <c r="M953" s="147">
        <v>2015.65</v>
      </c>
      <c r="N953" s="148">
        <v>10045.26</v>
      </c>
      <c r="O953" s="136" t="s">
        <v>1808</v>
      </c>
    </row>
    <row r="954" spans="1:15" x14ac:dyDescent="0.3">
      <c r="A954" s="151" t="s">
        <v>2705</v>
      </c>
      <c r="B954" s="151" t="s">
        <v>2470</v>
      </c>
      <c r="C954" s="151" t="s">
        <v>2813</v>
      </c>
      <c r="D954" s="151" t="s">
        <v>2399</v>
      </c>
      <c r="E954" s="152">
        <v>43004673</v>
      </c>
      <c r="F954" s="151" t="s">
        <v>2827</v>
      </c>
      <c r="G954" s="152" t="s">
        <v>2723</v>
      </c>
      <c r="H954" s="151" t="s">
        <v>2723</v>
      </c>
      <c r="I954" s="151" t="s">
        <v>2723</v>
      </c>
      <c r="J954" s="151" t="s">
        <v>2474</v>
      </c>
      <c r="K954" s="153">
        <v>956.98</v>
      </c>
      <c r="L954" s="147">
        <v>956.98</v>
      </c>
      <c r="M954" s="147">
        <v>159.93</v>
      </c>
      <c r="N954" s="148">
        <v>797.05</v>
      </c>
      <c r="O954" s="136" t="s">
        <v>1808</v>
      </c>
    </row>
    <row r="955" spans="1:15" x14ac:dyDescent="0.3">
      <c r="A955" s="151" t="s">
        <v>2705</v>
      </c>
      <c r="B955" s="151" t="s">
        <v>2470</v>
      </c>
      <c r="C955" s="151" t="s">
        <v>2813</v>
      </c>
      <c r="D955" s="151" t="s">
        <v>2399</v>
      </c>
      <c r="E955" s="152">
        <v>43005479</v>
      </c>
      <c r="F955" s="151" t="s">
        <v>2827</v>
      </c>
      <c r="G955" s="152" t="s">
        <v>2723</v>
      </c>
      <c r="H955" s="151" t="s">
        <v>2723</v>
      </c>
      <c r="I955" s="151" t="s">
        <v>2723</v>
      </c>
      <c r="J955" s="151" t="s">
        <v>2474</v>
      </c>
      <c r="K955" s="153">
        <v>191.83</v>
      </c>
      <c r="L955" s="147">
        <v>191.83</v>
      </c>
      <c r="M955" s="147">
        <v>32.06</v>
      </c>
      <c r="N955" s="148">
        <v>159.77000000000001</v>
      </c>
      <c r="O955" s="136" t="s">
        <v>1800</v>
      </c>
    </row>
    <row r="956" spans="1:15" x14ac:dyDescent="0.3">
      <c r="A956" s="151" t="s">
        <v>2705</v>
      </c>
      <c r="B956" s="151" t="s">
        <v>2470</v>
      </c>
      <c r="C956" s="151" t="s">
        <v>2813</v>
      </c>
      <c r="D956" s="151" t="s">
        <v>2399</v>
      </c>
      <c r="E956" s="152">
        <v>43005498</v>
      </c>
      <c r="F956" s="151" t="s">
        <v>2841</v>
      </c>
      <c r="G956" s="152" t="s">
        <v>2723</v>
      </c>
      <c r="H956" s="151" t="s">
        <v>2723</v>
      </c>
      <c r="I956" s="151" t="s">
        <v>2723</v>
      </c>
      <c r="J956" s="151" t="s">
        <v>2474</v>
      </c>
      <c r="K956" s="153">
        <v>3201.46</v>
      </c>
      <c r="L956" s="147">
        <v>3201.46</v>
      </c>
      <c r="M956" s="147">
        <v>535.04</v>
      </c>
      <c r="N956" s="148">
        <v>2666.42</v>
      </c>
      <c r="O956" s="136" t="s">
        <v>1804</v>
      </c>
    </row>
    <row r="957" spans="1:15" x14ac:dyDescent="0.3">
      <c r="A957" s="151" t="s">
        <v>2705</v>
      </c>
      <c r="B957" s="151" t="s">
        <v>2470</v>
      </c>
      <c r="C957" s="151" t="s">
        <v>2813</v>
      </c>
      <c r="D957" s="151" t="s">
        <v>2399</v>
      </c>
      <c r="E957" s="152">
        <v>43005919</v>
      </c>
      <c r="F957" s="151" t="s">
        <v>2827</v>
      </c>
      <c r="G957" s="152" t="s">
        <v>2723</v>
      </c>
      <c r="H957" s="151" t="s">
        <v>2723</v>
      </c>
      <c r="I957" s="151" t="s">
        <v>2723</v>
      </c>
      <c r="J957" s="151" t="s">
        <v>2474</v>
      </c>
      <c r="K957" s="153">
        <v>6541.93</v>
      </c>
      <c r="L957" s="147">
        <v>6541.93</v>
      </c>
      <c r="M957" s="147">
        <v>1093.31</v>
      </c>
      <c r="N957" s="148">
        <v>5448.6200000000008</v>
      </c>
      <c r="O957" s="136" t="s">
        <v>1808</v>
      </c>
    </row>
    <row r="958" spans="1:15" x14ac:dyDescent="0.3">
      <c r="A958" s="151" t="s">
        <v>2705</v>
      </c>
      <c r="B958" s="151" t="s">
        <v>2470</v>
      </c>
      <c r="C958" s="151" t="s">
        <v>2813</v>
      </c>
      <c r="D958" s="151" t="s">
        <v>2399</v>
      </c>
      <c r="E958" s="152">
        <v>43010128</v>
      </c>
      <c r="F958" s="151" t="s">
        <v>2834</v>
      </c>
      <c r="G958" s="152" t="s">
        <v>2723</v>
      </c>
      <c r="H958" s="151" t="s">
        <v>2723</v>
      </c>
      <c r="I958" s="151" t="s">
        <v>2723</v>
      </c>
      <c r="J958" s="151" t="s">
        <v>2474</v>
      </c>
      <c r="K958" s="153">
        <v>1805.48</v>
      </c>
      <c r="L958" s="147">
        <v>1805.48</v>
      </c>
      <c r="M958" s="147">
        <v>301.74</v>
      </c>
      <c r="N958" s="148">
        <v>1503.74</v>
      </c>
      <c r="O958" s="136" t="s">
        <v>1808</v>
      </c>
    </row>
    <row r="959" spans="1:15" x14ac:dyDescent="0.3">
      <c r="A959" s="151" t="s">
        <v>2705</v>
      </c>
      <c r="B959" s="151" t="s">
        <v>2470</v>
      </c>
      <c r="C959" s="151" t="s">
        <v>2813</v>
      </c>
      <c r="D959" s="151" t="s">
        <v>2399</v>
      </c>
      <c r="E959" s="152">
        <v>43011253</v>
      </c>
      <c r="F959" s="151" t="s">
        <v>2840</v>
      </c>
      <c r="G959" s="152" t="s">
        <v>2723</v>
      </c>
      <c r="H959" s="151" t="s">
        <v>2723</v>
      </c>
      <c r="I959" s="151" t="s">
        <v>2723</v>
      </c>
      <c r="J959" s="151" t="s">
        <v>2474</v>
      </c>
      <c r="K959" s="153">
        <v>2812.83</v>
      </c>
      <c r="L959" s="147">
        <v>2812.83</v>
      </c>
      <c r="M959" s="147">
        <v>470.09</v>
      </c>
      <c r="N959" s="148">
        <v>2342.7399999999998</v>
      </c>
      <c r="O959" s="136" t="s">
        <v>1811</v>
      </c>
    </row>
    <row r="960" spans="1:15" x14ac:dyDescent="0.3">
      <c r="A960" s="151" t="s">
        <v>2705</v>
      </c>
      <c r="B960" s="151" t="s">
        <v>2470</v>
      </c>
      <c r="C960" s="151" t="s">
        <v>2813</v>
      </c>
      <c r="D960" s="151" t="s">
        <v>2399</v>
      </c>
      <c r="E960" s="152">
        <v>43017790</v>
      </c>
      <c r="F960" s="151" t="s">
        <v>2838</v>
      </c>
      <c r="G960" s="152" t="s">
        <v>2723</v>
      </c>
      <c r="H960" s="151" t="s">
        <v>2723</v>
      </c>
      <c r="I960" s="151" t="s">
        <v>2723</v>
      </c>
      <c r="J960" s="151" t="s">
        <v>2474</v>
      </c>
      <c r="K960" s="153">
        <v>37584.019999999997</v>
      </c>
      <c r="L960" s="147">
        <v>37584.019999999997</v>
      </c>
      <c r="M960" s="147">
        <v>6281.14</v>
      </c>
      <c r="N960" s="148">
        <v>31302.879999999997</v>
      </c>
      <c r="O960" s="136" t="s">
        <v>1810</v>
      </c>
    </row>
    <row r="961" spans="1:15" x14ac:dyDescent="0.3">
      <c r="A961" s="151" t="s">
        <v>2705</v>
      </c>
      <c r="B961" s="151" t="s">
        <v>2470</v>
      </c>
      <c r="C961" s="151" t="s">
        <v>2813</v>
      </c>
      <c r="D961" s="151" t="s">
        <v>2399</v>
      </c>
      <c r="E961" s="152" t="s">
        <v>1941</v>
      </c>
      <c r="F961" s="151" t="s">
        <v>2835</v>
      </c>
      <c r="G961" s="152" t="s">
        <v>2723</v>
      </c>
      <c r="H961" s="151" t="s">
        <v>2723</v>
      </c>
      <c r="I961" s="151" t="s">
        <v>2723</v>
      </c>
      <c r="J961" s="151" t="s">
        <v>2474</v>
      </c>
      <c r="K961" s="153">
        <v>6341.05</v>
      </c>
      <c r="L961" s="147">
        <v>6341.05</v>
      </c>
      <c r="M961" s="147">
        <v>1059.73</v>
      </c>
      <c r="N961" s="148">
        <v>5281.32</v>
      </c>
      <c r="O961" s="136" t="s">
        <v>1808</v>
      </c>
    </row>
    <row r="962" spans="1:15" x14ac:dyDescent="0.3">
      <c r="A962" s="151" t="s">
        <v>2705</v>
      </c>
      <c r="B962" s="151" t="s">
        <v>2470</v>
      </c>
      <c r="C962" s="151" t="s">
        <v>2813</v>
      </c>
      <c r="D962" s="151" t="s">
        <v>2399</v>
      </c>
      <c r="E962" s="152" t="s">
        <v>1954</v>
      </c>
      <c r="F962" s="151" t="s">
        <v>2835</v>
      </c>
      <c r="G962" s="152" t="s">
        <v>2723</v>
      </c>
      <c r="H962" s="151" t="s">
        <v>2723</v>
      </c>
      <c r="I962" s="151" t="s">
        <v>2723</v>
      </c>
      <c r="J962" s="151" t="s">
        <v>2474</v>
      </c>
      <c r="K962" s="153">
        <v>3107.46</v>
      </c>
      <c r="L962" s="147">
        <v>3107.46</v>
      </c>
      <c r="M962" s="147">
        <v>519.33000000000004</v>
      </c>
      <c r="N962" s="148">
        <v>2588.13</v>
      </c>
      <c r="O962" s="136" t="s">
        <v>1808</v>
      </c>
    </row>
    <row r="963" spans="1:15" x14ac:dyDescent="0.3">
      <c r="A963" s="151" t="s">
        <v>2705</v>
      </c>
      <c r="B963" s="151" t="s">
        <v>2470</v>
      </c>
      <c r="C963" s="151" t="s">
        <v>2813</v>
      </c>
      <c r="D963" s="151" t="s">
        <v>2399</v>
      </c>
      <c r="E963" s="152" t="s">
        <v>1955</v>
      </c>
      <c r="F963" s="151" t="s">
        <v>2840</v>
      </c>
      <c r="G963" s="152" t="s">
        <v>2723</v>
      </c>
      <c r="H963" s="151" t="s">
        <v>2723</v>
      </c>
      <c r="I963" s="151" t="s">
        <v>2723</v>
      </c>
      <c r="J963" s="151" t="s">
        <v>2474</v>
      </c>
      <c r="K963" s="153">
        <v>2248.88</v>
      </c>
      <c r="L963" s="147">
        <v>2248.88</v>
      </c>
      <c r="M963" s="147">
        <v>375.84</v>
      </c>
      <c r="N963" s="148">
        <v>1873.0400000000002</v>
      </c>
      <c r="O963" s="136" t="s">
        <v>1808</v>
      </c>
    </row>
    <row r="964" spans="1:15" x14ac:dyDescent="0.3">
      <c r="A964" s="151" t="s">
        <v>2705</v>
      </c>
      <c r="B964" s="151" t="s">
        <v>2470</v>
      </c>
      <c r="C964" s="151" t="s">
        <v>2813</v>
      </c>
      <c r="D964" s="151" t="s">
        <v>2399</v>
      </c>
      <c r="E964" s="152" t="s">
        <v>1942</v>
      </c>
      <c r="F964" s="151" t="s">
        <v>2838</v>
      </c>
      <c r="G964" s="152" t="s">
        <v>2723</v>
      </c>
      <c r="H964" s="151" t="s">
        <v>2723</v>
      </c>
      <c r="I964" s="151" t="s">
        <v>2723</v>
      </c>
      <c r="J964" s="151" t="s">
        <v>2474</v>
      </c>
      <c r="K964" s="153">
        <v>19549.099999999999</v>
      </c>
      <c r="L964" s="147">
        <v>19549.099999999999</v>
      </c>
      <c r="M964" s="147">
        <v>3267.1</v>
      </c>
      <c r="N964" s="148">
        <v>16281.999999999998</v>
      </c>
      <c r="O964" s="136" t="s">
        <v>1810</v>
      </c>
    </row>
    <row r="965" spans="1:15" x14ac:dyDescent="0.3">
      <c r="A965" s="151" t="s">
        <v>2705</v>
      </c>
      <c r="B965" s="151" t="s">
        <v>2470</v>
      </c>
      <c r="C965" s="151" t="s">
        <v>2813</v>
      </c>
      <c r="D965" s="151" t="s">
        <v>2399</v>
      </c>
      <c r="E965" s="152" t="s">
        <v>1943</v>
      </c>
      <c r="F965" s="151" t="s">
        <v>2842</v>
      </c>
      <c r="G965" s="152" t="s">
        <v>2723</v>
      </c>
      <c r="H965" s="151" t="s">
        <v>2723</v>
      </c>
      <c r="I965" s="151" t="s">
        <v>2723</v>
      </c>
      <c r="J965" s="151" t="s">
        <v>2474</v>
      </c>
      <c r="K965" s="153">
        <v>4592.93</v>
      </c>
      <c r="L965" s="147">
        <v>4592.93</v>
      </c>
      <c r="M965" s="147">
        <v>767.58</v>
      </c>
      <c r="N965" s="148">
        <v>3825.3500000000004</v>
      </c>
      <c r="O965" s="136" t="s">
        <v>1808</v>
      </c>
    </row>
    <row r="966" spans="1:15" x14ac:dyDescent="0.3">
      <c r="A966" s="151" t="s">
        <v>2705</v>
      </c>
      <c r="B966" s="151" t="s">
        <v>2470</v>
      </c>
      <c r="C966" s="151" t="s">
        <v>2813</v>
      </c>
      <c r="D966" s="151" t="s">
        <v>2399</v>
      </c>
      <c r="E966" s="152" t="s">
        <v>1927</v>
      </c>
      <c r="F966" s="151" t="s">
        <v>2843</v>
      </c>
      <c r="G966" s="152" t="s">
        <v>2723</v>
      </c>
      <c r="H966" s="151" t="s">
        <v>2723</v>
      </c>
      <c r="I966" s="151" t="s">
        <v>2723</v>
      </c>
      <c r="J966" s="151" t="s">
        <v>2474</v>
      </c>
      <c r="K966" s="153">
        <v>215676.74</v>
      </c>
      <c r="L966" s="147">
        <v>215676.74</v>
      </c>
      <c r="M966" s="147">
        <v>36044.480000000003</v>
      </c>
      <c r="N966" s="148">
        <v>179632.25999999998</v>
      </c>
      <c r="O966" s="136" t="s">
        <v>1808</v>
      </c>
    </row>
    <row r="967" spans="1:15" x14ac:dyDescent="0.3">
      <c r="A967" s="151" t="s">
        <v>2705</v>
      </c>
      <c r="B967" s="151" t="s">
        <v>2470</v>
      </c>
      <c r="C967" s="151" t="s">
        <v>2813</v>
      </c>
      <c r="D967" s="151" t="s">
        <v>2399</v>
      </c>
      <c r="E967" s="152" t="s">
        <v>1928</v>
      </c>
      <c r="F967" s="151" t="s">
        <v>2844</v>
      </c>
      <c r="G967" s="152" t="s">
        <v>2723</v>
      </c>
      <c r="H967" s="151" t="s">
        <v>2723</v>
      </c>
      <c r="I967" s="151" t="s">
        <v>2723</v>
      </c>
      <c r="J967" s="151" t="s">
        <v>2474</v>
      </c>
      <c r="K967" s="153">
        <v>119801.86</v>
      </c>
      <c r="L967" s="147">
        <v>119801.86</v>
      </c>
      <c r="M967" s="147">
        <v>20021.61</v>
      </c>
      <c r="N967" s="148">
        <v>99780.25</v>
      </c>
      <c r="O967" s="136" t="s">
        <v>1808</v>
      </c>
    </row>
    <row r="968" spans="1:15" x14ac:dyDescent="0.3">
      <c r="A968" s="151" t="s">
        <v>2705</v>
      </c>
      <c r="B968" s="151" t="s">
        <v>2470</v>
      </c>
      <c r="C968" s="151" t="s">
        <v>2813</v>
      </c>
      <c r="D968" s="151" t="s">
        <v>2399</v>
      </c>
      <c r="E968" s="152" t="s">
        <v>1929</v>
      </c>
      <c r="F968" s="151" t="s">
        <v>2827</v>
      </c>
      <c r="G968" s="152" t="s">
        <v>2723</v>
      </c>
      <c r="H968" s="151" t="s">
        <v>2723</v>
      </c>
      <c r="I968" s="151" t="s">
        <v>2723</v>
      </c>
      <c r="J968" s="151" t="s">
        <v>2474</v>
      </c>
      <c r="K968" s="153">
        <v>12081.54</v>
      </c>
      <c r="L968" s="147">
        <v>12081.54</v>
      </c>
      <c r="M968" s="147">
        <v>2019.1</v>
      </c>
      <c r="N968" s="148">
        <v>10062.44</v>
      </c>
      <c r="O968" s="136" t="s">
        <v>1808</v>
      </c>
    </row>
    <row r="969" spans="1:15" x14ac:dyDescent="0.3">
      <c r="A969" s="151" t="s">
        <v>2705</v>
      </c>
      <c r="B969" s="151" t="s">
        <v>2470</v>
      </c>
      <c r="C969" s="151" t="s">
        <v>2813</v>
      </c>
      <c r="D969" s="151" t="s">
        <v>2399</v>
      </c>
      <c r="E969" s="152" t="s">
        <v>1930</v>
      </c>
      <c r="F969" s="151" t="s">
        <v>2845</v>
      </c>
      <c r="G969" s="152" t="s">
        <v>2723</v>
      </c>
      <c r="H969" s="151" t="s">
        <v>2723</v>
      </c>
      <c r="I969" s="151" t="s">
        <v>2723</v>
      </c>
      <c r="J969" s="151" t="s">
        <v>2474</v>
      </c>
      <c r="K969" s="153">
        <v>64997.4</v>
      </c>
      <c r="L969" s="147">
        <v>64997.4</v>
      </c>
      <c r="M969" s="147">
        <v>10862.54</v>
      </c>
      <c r="N969" s="148">
        <v>54134.86</v>
      </c>
      <c r="O969" s="136" t="s">
        <v>1808</v>
      </c>
    </row>
    <row r="970" spans="1:15" x14ac:dyDescent="0.3">
      <c r="A970" s="151" t="s">
        <v>2705</v>
      </c>
      <c r="B970" s="151" t="s">
        <v>2470</v>
      </c>
      <c r="C970" s="151" t="s">
        <v>2813</v>
      </c>
      <c r="D970" s="151" t="s">
        <v>2399</v>
      </c>
      <c r="E970" s="152" t="s">
        <v>1969</v>
      </c>
      <c r="F970" s="151" t="s">
        <v>2846</v>
      </c>
      <c r="G970" s="152" t="s">
        <v>2723</v>
      </c>
      <c r="H970" s="151" t="s">
        <v>2723</v>
      </c>
      <c r="I970" s="151" t="s">
        <v>2723</v>
      </c>
      <c r="J970" s="151" t="s">
        <v>2474</v>
      </c>
      <c r="K970" s="153">
        <v>17593.669999999998</v>
      </c>
      <c r="L970" s="147">
        <v>17593.669999999998</v>
      </c>
      <c r="M970" s="147">
        <v>2940.3</v>
      </c>
      <c r="N970" s="148">
        <v>14653.369999999999</v>
      </c>
      <c r="O970" s="136" t="s">
        <v>1808</v>
      </c>
    </row>
    <row r="971" spans="1:15" x14ac:dyDescent="0.3">
      <c r="A971" s="151" t="s">
        <v>2705</v>
      </c>
      <c r="B971" s="151" t="s">
        <v>2470</v>
      </c>
      <c r="C971" s="151" t="s">
        <v>2813</v>
      </c>
      <c r="D971" s="151" t="s">
        <v>2399</v>
      </c>
      <c r="E971" s="152" t="s">
        <v>1931</v>
      </c>
      <c r="F971" s="151" t="s">
        <v>2847</v>
      </c>
      <c r="G971" s="152" t="s">
        <v>2723</v>
      </c>
      <c r="H971" s="151" t="s">
        <v>2723</v>
      </c>
      <c r="I971" s="151" t="s">
        <v>2723</v>
      </c>
      <c r="J971" s="151" t="s">
        <v>2474</v>
      </c>
      <c r="K971" s="153">
        <v>25761.25</v>
      </c>
      <c r="L971" s="147">
        <v>25761.25</v>
      </c>
      <c r="M971" s="147">
        <v>4305.29</v>
      </c>
      <c r="N971" s="148">
        <v>21455.96</v>
      </c>
      <c r="O971" s="136" t="s">
        <v>1808</v>
      </c>
    </row>
    <row r="972" spans="1:15" x14ac:dyDescent="0.3">
      <c r="A972" s="151" t="s">
        <v>2705</v>
      </c>
      <c r="B972" s="151" t="s">
        <v>2470</v>
      </c>
      <c r="C972" s="151" t="s">
        <v>2813</v>
      </c>
      <c r="D972" s="151" t="s">
        <v>2399</v>
      </c>
      <c r="E972" s="152" t="s">
        <v>1932</v>
      </c>
      <c r="F972" s="151" t="s">
        <v>2827</v>
      </c>
      <c r="G972" s="152" t="s">
        <v>2723</v>
      </c>
      <c r="H972" s="151" t="s">
        <v>2723</v>
      </c>
      <c r="I972" s="151" t="s">
        <v>2723</v>
      </c>
      <c r="J972" s="151" t="s">
        <v>2474</v>
      </c>
      <c r="K972" s="153">
        <v>7726.86</v>
      </c>
      <c r="L972" s="147">
        <v>7726.86</v>
      </c>
      <c r="M972" s="147">
        <v>1291.33</v>
      </c>
      <c r="N972" s="148">
        <v>6435.53</v>
      </c>
      <c r="O972" s="136" t="s">
        <v>1808</v>
      </c>
    </row>
    <row r="973" spans="1:15" x14ac:dyDescent="0.3">
      <c r="A973" s="151" t="s">
        <v>2705</v>
      </c>
      <c r="B973" s="151" t="s">
        <v>2470</v>
      </c>
      <c r="C973" s="151" t="s">
        <v>2813</v>
      </c>
      <c r="D973" s="151" t="s">
        <v>2399</v>
      </c>
      <c r="E973" s="152" t="s">
        <v>1946</v>
      </c>
      <c r="F973" s="151" t="s">
        <v>2848</v>
      </c>
      <c r="G973" s="152" t="s">
        <v>2723</v>
      </c>
      <c r="H973" s="151" t="s">
        <v>2723</v>
      </c>
      <c r="I973" s="151" t="s">
        <v>2723</v>
      </c>
      <c r="J973" s="151" t="s">
        <v>2474</v>
      </c>
      <c r="K973" s="153">
        <v>1480.02</v>
      </c>
      <c r="L973" s="147">
        <v>1480.02</v>
      </c>
      <c r="M973" s="147">
        <v>247.34</v>
      </c>
      <c r="N973" s="148">
        <v>1232.68</v>
      </c>
      <c r="O973" s="136" t="s">
        <v>1801</v>
      </c>
    </row>
    <row r="974" spans="1:15" x14ac:dyDescent="0.3">
      <c r="A974" s="151" t="s">
        <v>2705</v>
      </c>
      <c r="B974" s="151" t="s">
        <v>2470</v>
      </c>
      <c r="C974" s="151" t="s">
        <v>2813</v>
      </c>
      <c r="D974" s="151" t="s">
        <v>2399</v>
      </c>
      <c r="E974" s="152" t="s">
        <v>1947</v>
      </c>
      <c r="F974" s="151" t="s">
        <v>2849</v>
      </c>
      <c r="G974" s="152" t="s">
        <v>2723</v>
      </c>
      <c r="H974" s="151" t="s">
        <v>2723</v>
      </c>
      <c r="I974" s="151" t="s">
        <v>2723</v>
      </c>
      <c r="J974" s="151" t="s">
        <v>2474</v>
      </c>
      <c r="K974" s="153">
        <v>43601.06</v>
      </c>
      <c r="L974" s="147">
        <v>43601.06</v>
      </c>
      <c r="M974" s="147">
        <v>7286.73</v>
      </c>
      <c r="N974" s="148">
        <v>36314.33</v>
      </c>
      <c r="O974" s="136" t="s">
        <v>1801</v>
      </c>
    </row>
    <row r="975" spans="1:15" x14ac:dyDescent="0.3">
      <c r="A975" s="151" t="s">
        <v>2705</v>
      </c>
      <c r="B975" s="151" t="s">
        <v>2470</v>
      </c>
      <c r="C975" s="151" t="s">
        <v>2813</v>
      </c>
      <c r="D975" s="151" t="s">
        <v>2399</v>
      </c>
      <c r="E975" s="152" t="s">
        <v>1959</v>
      </c>
      <c r="F975" s="151" t="s">
        <v>2831</v>
      </c>
      <c r="G975" s="152" t="s">
        <v>2723</v>
      </c>
      <c r="H975" s="151" t="s">
        <v>2723</v>
      </c>
      <c r="I975" s="151" t="s">
        <v>2723</v>
      </c>
      <c r="J975" s="151" t="s">
        <v>2474</v>
      </c>
      <c r="K975" s="153">
        <v>1218.1400000000001</v>
      </c>
      <c r="L975" s="147">
        <v>1218.1400000000001</v>
      </c>
      <c r="M975" s="147">
        <v>203.58</v>
      </c>
      <c r="N975" s="148">
        <v>1014.5600000000001</v>
      </c>
      <c r="O975" s="136" t="s">
        <v>1804</v>
      </c>
    </row>
    <row r="976" spans="1:15" x14ac:dyDescent="0.3">
      <c r="A976" s="151" t="s">
        <v>2705</v>
      </c>
      <c r="B976" s="151" t="s">
        <v>2470</v>
      </c>
      <c r="C976" s="151" t="s">
        <v>2813</v>
      </c>
      <c r="D976" s="151" t="s">
        <v>2399</v>
      </c>
      <c r="E976" s="152" t="s">
        <v>1933</v>
      </c>
      <c r="F976" s="151" t="s">
        <v>2827</v>
      </c>
      <c r="G976" s="152" t="s">
        <v>2723</v>
      </c>
      <c r="H976" s="151" t="s">
        <v>2723</v>
      </c>
      <c r="I976" s="151" t="s">
        <v>2723</v>
      </c>
      <c r="J976" s="151" t="s">
        <v>2474</v>
      </c>
      <c r="K976" s="153">
        <v>40540.81</v>
      </c>
      <c r="L976" s="147">
        <v>40540.81</v>
      </c>
      <c r="M976" s="147">
        <v>6775.29</v>
      </c>
      <c r="N976" s="148">
        <v>33765.519999999997</v>
      </c>
      <c r="O976" s="136" t="s">
        <v>1808</v>
      </c>
    </row>
    <row r="977" spans="1:15" x14ac:dyDescent="0.3">
      <c r="A977" s="151" t="s">
        <v>2705</v>
      </c>
      <c r="B977" s="151" t="s">
        <v>2470</v>
      </c>
      <c r="C977" s="151" t="s">
        <v>2813</v>
      </c>
      <c r="D977" s="151" t="s">
        <v>2399</v>
      </c>
      <c r="E977" s="152" t="s">
        <v>1934</v>
      </c>
      <c r="F977" s="151" t="s">
        <v>2845</v>
      </c>
      <c r="G977" s="152" t="s">
        <v>2723</v>
      </c>
      <c r="H977" s="151" t="s">
        <v>2723</v>
      </c>
      <c r="I977" s="151" t="s">
        <v>2723</v>
      </c>
      <c r="J977" s="151" t="s">
        <v>2474</v>
      </c>
      <c r="K977" s="153">
        <v>23812.54</v>
      </c>
      <c r="L977" s="147">
        <v>23812.54</v>
      </c>
      <c r="M977" s="147">
        <v>3979.62</v>
      </c>
      <c r="N977" s="148">
        <v>19832.920000000002</v>
      </c>
      <c r="O977" s="136" t="s">
        <v>1808</v>
      </c>
    </row>
    <row r="978" spans="1:15" x14ac:dyDescent="0.3">
      <c r="A978" s="151" t="s">
        <v>2705</v>
      </c>
      <c r="B978" s="151" t="s">
        <v>2470</v>
      </c>
      <c r="C978" s="151" t="s">
        <v>2813</v>
      </c>
      <c r="D978" s="151" t="s">
        <v>2399</v>
      </c>
      <c r="E978" s="152" t="s">
        <v>1971</v>
      </c>
      <c r="F978" s="151" t="s">
        <v>2827</v>
      </c>
      <c r="G978" s="152" t="s">
        <v>2723</v>
      </c>
      <c r="H978" s="151" t="s">
        <v>2723</v>
      </c>
      <c r="I978" s="151" t="s">
        <v>2723</v>
      </c>
      <c r="J978" s="151" t="s">
        <v>2474</v>
      </c>
      <c r="K978" s="153">
        <v>3748.85</v>
      </c>
      <c r="L978" s="147">
        <v>3748.85</v>
      </c>
      <c r="M978" s="147">
        <v>626.52</v>
      </c>
      <c r="N978" s="148">
        <v>3122.33</v>
      </c>
      <c r="O978" s="136" t="s">
        <v>1808</v>
      </c>
    </row>
    <row r="979" spans="1:15" x14ac:dyDescent="0.3">
      <c r="A979" s="151" t="s">
        <v>2705</v>
      </c>
      <c r="B979" s="151" t="s">
        <v>2470</v>
      </c>
      <c r="C979" s="151" t="s">
        <v>2813</v>
      </c>
      <c r="D979" s="151" t="s">
        <v>2399</v>
      </c>
      <c r="E979" s="152" t="s">
        <v>1976</v>
      </c>
      <c r="F979" s="151" t="s">
        <v>2850</v>
      </c>
      <c r="G979" s="152" t="s">
        <v>2723</v>
      </c>
      <c r="H979" s="151" t="s">
        <v>2723</v>
      </c>
      <c r="I979" s="151" t="s">
        <v>2723</v>
      </c>
      <c r="J979" s="151" t="s">
        <v>2474</v>
      </c>
      <c r="K979" s="153">
        <v>38775.47</v>
      </c>
      <c r="L979" s="147">
        <v>38775.47</v>
      </c>
      <c r="M979" s="147">
        <v>6480.26</v>
      </c>
      <c r="N979" s="148">
        <v>32295.21</v>
      </c>
      <c r="O979" s="136" t="s">
        <v>1801</v>
      </c>
    </row>
    <row r="980" spans="1:15" x14ac:dyDescent="0.3">
      <c r="A980" s="151" t="s">
        <v>2705</v>
      </c>
      <c r="B980" s="151" t="s">
        <v>2470</v>
      </c>
      <c r="C980" s="151" t="s">
        <v>2813</v>
      </c>
      <c r="D980" s="151" t="s">
        <v>2399</v>
      </c>
      <c r="E980" s="152" t="s">
        <v>1948</v>
      </c>
      <c r="F980" s="151" t="s">
        <v>2851</v>
      </c>
      <c r="G980" s="152" t="s">
        <v>2723</v>
      </c>
      <c r="H980" s="151" t="s">
        <v>2723</v>
      </c>
      <c r="I980" s="151" t="s">
        <v>2723</v>
      </c>
      <c r="J980" s="151" t="s">
        <v>2474</v>
      </c>
      <c r="K980" s="153">
        <v>203947.51999999999</v>
      </c>
      <c r="L980" s="147">
        <v>203947.51999999999</v>
      </c>
      <c r="M980" s="147">
        <v>34084.269999999997</v>
      </c>
      <c r="N980" s="148">
        <v>169863.25</v>
      </c>
      <c r="O980" s="136" t="s">
        <v>1808</v>
      </c>
    </row>
    <row r="981" spans="1:15" x14ac:dyDescent="0.3">
      <c r="A981" s="151" t="s">
        <v>2705</v>
      </c>
      <c r="B981" s="151" t="s">
        <v>2470</v>
      </c>
      <c r="C981" s="151" t="s">
        <v>2813</v>
      </c>
      <c r="D981" s="151" t="s">
        <v>2399</v>
      </c>
      <c r="E981" s="152" t="s">
        <v>1972</v>
      </c>
      <c r="F981" s="151" t="s">
        <v>2851</v>
      </c>
      <c r="G981" s="152" t="s">
        <v>2723</v>
      </c>
      <c r="H981" s="151" t="s">
        <v>2723</v>
      </c>
      <c r="I981" s="151" t="s">
        <v>2723</v>
      </c>
      <c r="J981" s="151" t="s">
        <v>2474</v>
      </c>
      <c r="K981" s="153">
        <v>56009.47</v>
      </c>
      <c r="L981" s="147">
        <v>56009.47</v>
      </c>
      <c r="M981" s="147">
        <v>9360.4599999999991</v>
      </c>
      <c r="N981" s="148">
        <v>46649.01</v>
      </c>
      <c r="O981" s="136" t="s">
        <v>1808</v>
      </c>
    </row>
    <row r="982" spans="1:15" x14ac:dyDescent="0.3">
      <c r="A982" s="151" t="s">
        <v>2705</v>
      </c>
      <c r="B982" s="151" t="s">
        <v>2470</v>
      </c>
      <c r="C982" s="151" t="s">
        <v>2813</v>
      </c>
      <c r="D982" s="151" t="s">
        <v>2399</v>
      </c>
      <c r="E982" s="152" t="s">
        <v>1949</v>
      </c>
      <c r="F982" s="151" t="s">
        <v>2830</v>
      </c>
      <c r="G982" s="152" t="s">
        <v>2723</v>
      </c>
      <c r="H982" s="151" t="s">
        <v>2723</v>
      </c>
      <c r="I982" s="151" t="s">
        <v>2723</v>
      </c>
      <c r="J982" s="151" t="s">
        <v>2474</v>
      </c>
      <c r="K982" s="153">
        <v>3137.83</v>
      </c>
      <c r="L982" s="147">
        <v>3137.83</v>
      </c>
      <c r="M982" s="147">
        <v>524.4</v>
      </c>
      <c r="N982" s="148">
        <v>2613.4299999999998</v>
      </c>
      <c r="O982" s="136" t="s">
        <v>1804</v>
      </c>
    </row>
    <row r="983" spans="1:15" x14ac:dyDescent="0.3">
      <c r="A983" s="151" t="s">
        <v>2705</v>
      </c>
      <c r="B983" s="151" t="s">
        <v>2470</v>
      </c>
      <c r="C983" s="151" t="s">
        <v>2852</v>
      </c>
      <c r="D983" s="151" t="s">
        <v>2399</v>
      </c>
      <c r="E983" s="152">
        <v>42903876</v>
      </c>
      <c r="F983" s="151" t="s">
        <v>2822</v>
      </c>
      <c r="G983" s="152" t="s">
        <v>2723</v>
      </c>
      <c r="H983" s="151" t="s">
        <v>2723</v>
      </c>
      <c r="I983" s="151" t="s">
        <v>2723</v>
      </c>
      <c r="J983" s="151" t="s">
        <v>2474</v>
      </c>
      <c r="K983" s="153">
        <v>114145.37</v>
      </c>
      <c r="L983" s="147">
        <v>114145.37</v>
      </c>
      <c r="M983" s="147">
        <v>15793.32</v>
      </c>
      <c r="N983" s="148">
        <v>98352.049999999988</v>
      </c>
      <c r="O983" s="136" t="s">
        <v>1800</v>
      </c>
    </row>
    <row r="984" spans="1:15" x14ac:dyDescent="0.3">
      <c r="A984" s="151" t="s">
        <v>2705</v>
      </c>
      <c r="B984" s="151" t="s">
        <v>2470</v>
      </c>
      <c r="C984" s="151" t="s">
        <v>2852</v>
      </c>
      <c r="D984" s="151" t="s">
        <v>2399</v>
      </c>
      <c r="E984" s="152">
        <v>42903878</v>
      </c>
      <c r="F984" s="151" t="s">
        <v>2789</v>
      </c>
      <c r="G984" s="152" t="s">
        <v>2723</v>
      </c>
      <c r="H984" s="151" t="s">
        <v>2723</v>
      </c>
      <c r="I984" s="151" t="s">
        <v>2723</v>
      </c>
      <c r="J984" s="151" t="s">
        <v>2474</v>
      </c>
      <c r="K984" s="153">
        <v>73314.98</v>
      </c>
      <c r="L984" s="147">
        <v>73314.98</v>
      </c>
      <c r="M984" s="147">
        <v>10143.969999999999</v>
      </c>
      <c r="N984" s="148">
        <v>63171.009999999995</v>
      </c>
      <c r="O984" s="136" t="s">
        <v>1800</v>
      </c>
    </row>
    <row r="985" spans="1:15" x14ac:dyDescent="0.3">
      <c r="A985" s="151" t="s">
        <v>2705</v>
      </c>
      <c r="B985" s="151" t="s">
        <v>2470</v>
      </c>
      <c r="C985" s="151" t="s">
        <v>2852</v>
      </c>
      <c r="D985" s="151" t="s">
        <v>2399</v>
      </c>
      <c r="E985" s="152">
        <v>42911817</v>
      </c>
      <c r="F985" s="151" t="s">
        <v>2853</v>
      </c>
      <c r="G985" s="152" t="s">
        <v>2723</v>
      </c>
      <c r="H985" s="151" t="s">
        <v>2723</v>
      </c>
      <c r="I985" s="151" t="s">
        <v>2723</v>
      </c>
      <c r="J985" s="151" t="s">
        <v>2474</v>
      </c>
      <c r="K985" s="153">
        <v>3762.64</v>
      </c>
      <c r="L985" s="147">
        <v>3762.64</v>
      </c>
      <c r="M985" s="147">
        <v>520.6</v>
      </c>
      <c r="N985" s="148">
        <v>3242.04</v>
      </c>
      <c r="O985" s="136" t="s">
        <v>1808</v>
      </c>
    </row>
    <row r="986" spans="1:15" x14ac:dyDescent="0.3">
      <c r="A986" s="151" t="s">
        <v>2705</v>
      </c>
      <c r="B986" s="151" t="s">
        <v>2470</v>
      </c>
      <c r="C986" s="151" t="s">
        <v>2852</v>
      </c>
      <c r="D986" s="151" t="s">
        <v>2399</v>
      </c>
      <c r="E986" s="152">
        <v>42944720</v>
      </c>
      <c r="F986" s="151" t="s">
        <v>2827</v>
      </c>
      <c r="G986" s="152" t="s">
        <v>2723</v>
      </c>
      <c r="H986" s="151" t="s">
        <v>2723</v>
      </c>
      <c r="I986" s="151" t="s">
        <v>2723</v>
      </c>
      <c r="J986" s="151" t="s">
        <v>2474</v>
      </c>
      <c r="K986" s="153">
        <v>4805.08</v>
      </c>
      <c r="L986" s="147">
        <v>4805.08</v>
      </c>
      <c r="M986" s="147">
        <v>664.84</v>
      </c>
      <c r="N986" s="148">
        <v>4140.24</v>
      </c>
      <c r="O986" s="136" t="s">
        <v>1808</v>
      </c>
    </row>
    <row r="987" spans="1:15" x14ac:dyDescent="0.3">
      <c r="A987" s="151" t="s">
        <v>2705</v>
      </c>
      <c r="B987" s="151" t="s">
        <v>2470</v>
      </c>
      <c r="C987" s="151" t="s">
        <v>2852</v>
      </c>
      <c r="D987" s="151" t="s">
        <v>2399</v>
      </c>
      <c r="E987" s="152">
        <v>42954365</v>
      </c>
      <c r="F987" s="151" t="s">
        <v>2787</v>
      </c>
      <c r="G987" s="152" t="s">
        <v>2723</v>
      </c>
      <c r="H987" s="151" t="s">
        <v>2723</v>
      </c>
      <c r="I987" s="151" t="s">
        <v>2723</v>
      </c>
      <c r="J987" s="151" t="s">
        <v>2474</v>
      </c>
      <c r="K987" s="153">
        <v>78.89</v>
      </c>
      <c r="L987" s="147">
        <v>78.89</v>
      </c>
      <c r="M987" s="147">
        <v>10.92</v>
      </c>
      <c r="N987" s="148">
        <v>67.97</v>
      </c>
      <c r="O987" s="136" t="s">
        <v>1808</v>
      </c>
    </row>
    <row r="988" spans="1:15" x14ac:dyDescent="0.3">
      <c r="A988" s="151" t="s">
        <v>2705</v>
      </c>
      <c r="B988" s="151" t="s">
        <v>2470</v>
      </c>
      <c r="C988" s="151" t="s">
        <v>2852</v>
      </c>
      <c r="D988" s="151" t="s">
        <v>2399</v>
      </c>
      <c r="E988" s="152">
        <v>42974028</v>
      </c>
      <c r="F988" s="151" t="s">
        <v>2828</v>
      </c>
      <c r="G988" s="152" t="s">
        <v>2723</v>
      </c>
      <c r="H988" s="151" t="s">
        <v>2723</v>
      </c>
      <c r="I988" s="151" t="s">
        <v>2723</v>
      </c>
      <c r="J988" s="151" t="s">
        <v>2474</v>
      </c>
      <c r="K988" s="153">
        <v>19672.919999999998</v>
      </c>
      <c r="L988" s="147">
        <v>19672.919999999998</v>
      </c>
      <c r="M988" s="147">
        <v>2721.97</v>
      </c>
      <c r="N988" s="148">
        <v>16950.949999999997</v>
      </c>
      <c r="O988" s="136" t="s">
        <v>1808</v>
      </c>
    </row>
    <row r="989" spans="1:15" x14ac:dyDescent="0.3">
      <c r="A989" s="151" t="s">
        <v>2705</v>
      </c>
      <c r="B989" s="151" t="s">
        <v>2470</v>
      </c>
      <c r="C989" s="151" t="s">
        <v>2852</v>
      </c>
      <c r="D989" s="151" t="s">
        <v>2399</v>
      </c>
      <c r="E989" s="152">
        <v>42998738</v>
      </c>
      <c r="F989" s="151" t="s">
        <v>2827</v>
      </c>
      <c r="G989" s="152" t="s">
        <v>2723</v>
      </c>
      <c r="H989" s="151" t="s">
        <v>2723</v>
      </c>
      <c r="I989" s="151" t="s">
        <v>2723</v>
      </c>
      <c r="J989" s="151" t="s">
        <v>2474</v>
      </c>
      <c r="K989" s="153">
        <v>8193.82</v>
      </c>
      <c r="L989" s="147">
        <v>8193.82</v>
      </c>
      <c r="M989" s="147">
        <v>1133.71</v>
      </c>
      <c r="N989" s="148">
        <v>7060.11</v>
      </c>
      <c r="O989" s="136" t="s">
        <v>1808</v>
      </c>
    </row>
    <row r="990" spans="1:15" x14ac:dyDescent="0.3">
      <c r="A990" s="151" t="s">
        <v>2705</v>
      </c>
      <c r="B990" s="151" t="s">
        <v>2470</v>
      </c>
      <c r="C990" s="151" t="s">
        <v>2852</v>
      </c>
      <c r="D990" s="151" t="s">
        <v>2399</v>
      </c>
      <c r="E990" s="152" t="s">
        <v>1944</v>
      </c>
      <c r="F990" s="151" t="s">
        <v>2842</v>
      </c>
      <c r="G990" s="152" t="s">
        <v>2723</v>
      </c>
      <c r="H990" s="151" t="s">
        <v>2723</v>
      </c>
      <c r="I990" s="151" t="s">
        <v>2723</v>
      </c>
      <c r="J990" s="151" t="s">
        <v>2474</v>
      </c>
      <c r="K990" s="153">
        <v>130048.1</v>
      </c>
      <c r="L990" s="147">
        <v>130048.1</v>
      </c>
      <c r="M990" s="147">
        <v>17993.64</v>
      </c>
      <c r="N990" s="148">
        <v>112054.46</v>
      </c>
      <c r="O990" s="136" t="s">
        <v>1801</v>
      </c>
    </row>
    <row r="991" spans="1:15" x14ac:dyDescent="0.3">
      <c r="A991" s="151" t="s">
        <v>2705</v>
      </c>
      <c r="B991" s="151" t="s">
        <v>2470</v>
      </c>
      <c r="C991" s="151" t="s">
        <v>2852</v>
      </c>
      <c r="D991" s="151" t="s">
        <v>2399</v>
      </c>
      <c r="E991" s="152" t="s">
        <v>1945</v>
      </c>
      <c r="F991" s="151" t="s">
        <v>2854</v>
      </c>
      <c r="G991" s="152" t="s">
        <v>2723</v>
      </c>
      <c r="H991" s="151" t="s">
        <v>2723</v>
      </c>
      <c r="I991" s="151" t="s">
        <v>2723</v>
      </c>
      <c r="J991" s="151" t="s">
        <v>2474</v>
      </c>
      <c r="K991" s="153">
        <v>149399.29999999999</v>
      </c>
      <c r="L991" s="147">
        <v>149399.29999999999</v>
      </c>
      <c r="M991" s="147">
        <v>20671.099999999999</v>
      </c>
      <c r="N991" s="148">
        <v>128728.19999999998</v>
      </c>
      <c r="O991" s="136" t="s">
        <v>1801</v>
      </c>
    </row>
    <row r="992" spans="1:15" x14ac:dyDescent="0.3">
      <c r="A992" s="151" t="s">
        <v>2705</v>
      </c>
      <c r="B992" s="151" t="s">
        <v>2470</v>
      </c>
      <c r="C992" s="151" t="s">
        <v>2852</v>
      </c>
      <c r="D992" s="151" t="s">
        <v>2399</v>
      </c>
      <c r="E992" s="152" t="s">
        <v>1956</v>
      </c>
      <c r="F992" s="151" t="s">
        <v>2828</v>
      </c>
      <c r="G992" s="152" t="s">
        <v>2723</v>
      </c>
      <c r="H992" s="151" t="s">
        <v>2723</v>
      </c>
      <c r="I992" s="151" t="s">
        <v>2723</v>
      </c>
      <c r="J992" s="151" t="s">
        <v>2474</v>
      </c>
      <c r="K992" s="153">
        <v>2011.32</v>
      </c>
      <c r="L992" s="147">
        <v>2011.32</v>
      </c>
      <c r="M992" s="147">
        <v>278.29000000000002</v>
      </c>
      <c r="N992" s="148">
        <v>1733.03</v>
      </c>
      <c r="O992" s="136" t="s">
        <v>1808</v>
      </c>
    </row>
    <row r="993" spans="1:15" x14ac:dyDescent="0.3">
      <c r="A993" s="151" t="s">
        <v>2705</v>
      </c>
      <c r="B993" s="151" t="s">
        <v>2470</v>
      </c>
      <c r="C993" s="151" t="s">
        <v>2852</v>
      </c>
      <c r="D993" s="151" t="s">
        <v>2399</v>
      </c>
      <c r="E993" s="152" t="s">
        <v>2005</v>
      </c>
      <c r="F993" s="151" t="s">
        <v>2827</v>
      </c>
      <c r="G993" s="152" t="s">
        <v>2723</v>
      </c>
      <c r="H993" s="151" t="s">
        <v>2723</v>
      </c>
      <c r="I993" s="151" t="s">
        <v>2723</v>
      </c>
      <c r="J993" s="151" t="s">
        <v>2474</v>
      </c>
      <c r="K993" s="153">
        <v>18121.79</v>
      </c>
      <c r="L993" s="147">
        <v>18121.79</v>
      </c>
      <c r="M993" s="147">
        <v>2507.36</v>
      </c>
      <c r="N993" s="148">
        <v>15614.43</v>
      </c>
      <c r="O993" s="136" t="s">
        <v>1808</v>
      </c>
    </row>
    <row r="994" spans="1:15" x14ac:dyDescent="0.3">
      <c r="A994" s="151" t="s">
        <v>2705</v>
      </c>
      <c r="B994" s="151" t="s">
        <v>2470</v>
      </c>
      <c r="C994" s="151" t="s">
        <v>2852</v>
      </c>
      <c r="D994" s="151" t="s">
        <v>2399</v>
      </c>
      <c r="E994" s="152" t="s">
        <v>1926</v>
      </c>
      <c r="F994" s="151" t="s">
        <v>2827</v>
      </c>
      <c r="G994" s="152" t="s">
        <v>2723</v>
      </c>
      <c r="H994" s="151" t="s">
        <v>2723</v>
      </c>
      <c r="I994" s="151" t="s">
        <v>2723</v>
      </c>
      <c r="J994" s="151" t="s">
        <v>2474</v>
      </c>
      <c r="K994" s="153">
        <v>6005.91</v>
      </c>
      <c r="L994" s="147">
        <v>6005.91</v>
      </c>
      <c r="M994" s="147">
        <v>830.99</v>
      </c>
      <c r="N994" s="148">
        <v>5174.92</v>
      </c>
      <c r="O994" s="136" t="s">
        <v>1808</v>
      </c>
    </row>
    <row r="995" spans="1:15" x14ac:dyDescent="0.3">
      <c r="A995" s="151" t="s">
        <v>2705</v>
      </c>
      <c r="B995" s="151" t="s">
        <v>2470</v>
      </c>
      <c r="C995" s="151" t="s">
        <v>2852</v>
      </c>
      <c r="D995" s="151" t="s">
        <v>2399</v>
      </c>
      <c r="E995" s="152" t="s">
        <v>1957</v>
      </c>
      <c r="F995" s="151" t="s">
        <v>2841</v>
      </c>
      <c r="G995" s="152" t="s">
        <v>2723</v>
      </c>
      <c r="H995" s="151" t="s">
        <v>2723</v>
      </c>
      <c r="I995" s="151" t="s">
        <v>2723</v>
      </c>
      <c r="J995" s="151" t="s">
        <v>2474</v>
      </c>
      <c r="K995" s="153">
        <v>3485.81</v>
      </c>
      <c r="L995" s="147">
        <v>3485.81</v>
      </c>
      <c r="M995" s="147">
        <v>482.3</v>
      </c>
      <c r="N995" s="148">
        <v>3003.5099999999998</v>
      </c>
      <c r="O995" s="136" t="s">
        <v>1808</v>
      </c>
    </row>
    <row r="996" spans="1:15" x14ac:dyDescent="0.3">
      <c r="A996" s="151" t="s">
        <v>2705</v>
      </c>
      <c r="B996" s="151" t="s">
        <v>2470</v>
      </c>
      <c r="C996" s="151" t="s">
        <v>2852</v>
      </c>
      <c r="D996" s="151" t="s">
        <v>2399</v>
      </c>
      <c r="E996" s="152" t="s">
        <v>1975</v>
      </c>
      <c r="F996" s="151" t="s">
        <v>2855</v>
      </c>
      <c r="G996" s="152" t="s">
        <v>2723</v>
      </c>
      <c r="H996" s="151" t="s">
        <v>2723</v>
      </c>
      <c r="I996" s="151" t="s">
        <v>2723</v>
      </c>
      <c r="J996" s="151" t="s">
        <v>2474</v>
      </c>
      <c r="K996" s="153">
        <v>1657.07</v>
      </c>
      <c r="L996" s="147">
        <v>1657.07</v>
      </c>
      <c r="M996" s="147">
        <v>229.27</v>
      </c>
      <c r="N996" s="148">
        <v>1427.8</v>
      </c>
      <c r="O996" s="136" t="s">
        <v>1808</v>
      </c>
    </row>
    <row r="997" spans="1:15" x14ac:dyDescent="0.3">
      <c r="A997" s="151" t="s">
        <v>2705</v>
      </c>
      <c r="B997" s="151" t="s">
        <v>2470</v>
      </c>
      <c r="C997" s="151" t="s">
        <v>2852</v>
      </c>
      <c r="D997" s="151" t="s">
        <v>2399</v>
      </c>
      <c r="E997" s="152" t="s">
        <v>1970</v>
      </c>
      <c r="F997" s="151" t="s">
        <v>2856</v>
      </c>
      <c r="G997" s="152" t="s">
        <v>2723</v>
      </c>
      <c r="H997" s="151" t="s">
        <v>2723</v>
      </c>
      <c r="I997" s="151" t="s">
        <v>2723</v>
      </c>
      <c r="J997" s="151" t="s">
        <v>2474</v>
      </c>
      <c r="K997" s="153">
        <v>112437.5</v>
      </c>
      <c r="L997" s="147">
        <v>112437.5</v>
      </c>
      <c r="M997" s="147">
        <v>15557.02</v>
      </c>
      <c r="N997" s="148">
        <v>96880.48</v>
      </c>
      <c r="O997" s="136" t="s">
        <v>1810</v>
      </c>
    </row>
    <row r="998" spans="1:15" x14ac:dyDescent="0.3">
      <c r="A998" s="151" t="s">
        <v>2705</v>
      </c>
      <c r="B998" s="151" t="s">
        <v>2470</v>
      </c>
      <c r="C998" s="151" t="s">
        <v>2852</v>
      </c>
      <c r="D998" s="151" t="s">
        <v>2399</v>
      </c>
      <c r="E998" s="152" t="s">
        <v>1958</v>
      </c>
      <c r="F998" s="151" t="s">
        <v>2827</v>
      </c>
      <c r="G998" s="152" t="s">
        <v>2723</v>
      </c>
      <c r="H998" s="151" t="s">
        <v>2723</v>
      </c>
      <c r="I998" s="151" t="s">
        <v>2723</v>
      </c>
      <c r="J998" s="151" t="s">
        <v>2474</v>
      </c>
      <c r="K998" s="153">
        <v>3033.4</v>
      </c>
      <c r="L998" s="147">
        <v>3033.4</v>
      </c>
      <c r="M998" s="147">
        <v>419.71</v>
      </c>
      <c r="N998" s="148">
        <v>2613.69</v>
      </c>
      <c r="O998" s="136" t="s">
        <v>1808</v>
      </c>
    </row>
    <row r="999" spans="1:15" x14ac:dyDescent="0.3">
      <c r="A999" s="151" t="s">
        <v>2705</v>
      </c>
      <c r="B999" s="151" t="s">
        <v>2470</v>
      </c>
      <c r="C999" s="151" t="s">
        <v>2852</v>
      </c>
      <c r="D999" s="151" t="s">
        <v>2399</v>
      </c>
      <c r="E999" s="152" t="s">
        <v>1960</v>
      </c>
      <c r="F999" s="151" t="s">
        <v>2856</v>
      </c>
      <c r="G999" s="152" t="s">
        <v>2723</v>
      </c>
      <c r="H999" s="151" t="s">
        <v>2723</v>
      </c>
      <c r="I999" s="151" t="s">
        <v>2723</v>
      </c>
      <c r="J999" s="151" t="s">
        <v>2474</v>
      </c>
      <c r="K999" s="153">
        <v>75187.759999999995</v>
      </c>
      <c r="L999" s="147">
        <v>75187.759999999995</v>
      </c>
      <c r="M999" s="147">
        <v>10403.09</v>
      </c>
      <c r="N999" s="148">
        <v>64784.67</v>
      </c>
      <c r="O999" s="136" t="s">
        <v>1809</v>
      </c>
    </row>
    <row r="1000" spans="1:15" x14ac:dyDescent="0.3">
      <c r="A1000" s="151" t="s">
        <v>2705</v>
      </c>
      <c r="B1000" s="151" t="s">
        <v>2470</v>
      </c>
      <c r="C1000" s="151" t="s">
        <v>2852</v>
      </c>
      <c r="D1000" s="151" t="s">
        <v>2399</v>
      </c>
      <c r="E1000" s="152" t="s">
        <v>1978</v>
      </c>
      <c r="F1000" s="151" t="s">
        <v>2848</v>
      </c>
      <c r="G1000" s="152" t="s">
        <v>2723</v>
      </c>
      <c r="H1000" s="151" t="s">
        <v>2723</v>
      </c>
      <c r="I1000" s="151" t="s">
        <v>2723</v>
      </c>
      <c r="J1000" s="151" t="s">
        <v>2474</v>
      </c>
      <c r="K1000" s="153">
        <v>13511.58</v>
      </c>
      <c r="L1000" s="147">
        <v>13511.58</v>
      </c>
      <c r="M1000" s="147">
        <v>1869.48</v>
      </c>
      <c r="N1000" s="148">
        <v>11642.1</v>
      </c>
      <c r="O1000" s="136" t="s">
        <v>1808</v>
      </c>
    </row>
    <row r="1001" spans="1:15" x14ac:dyDescent="0.3">
      <c r="A1001" s="151" t="s">
        <v>2705</v>
      </c>
      <c r="B1001" s="151" t="s">
        <v>2470</v>
      </c>
      <c r="C1001" s="151" t="s">
        <v>2852</v>
      </c>
      <c r="D1001" s="151" t="s">
        <v>2399</v>
      </c>
      <c r="E1001" s="152" t="s">
        <v>1961</v>
      </c>
      <c r="F1001" s="151" t="s">
        <v>2857</v>
      </c>
      <c r="G1001" s="152" t="s">
        <v>2723</v>
      </c>
      <c r="H1001" s="151" t="s">
        <v>2723</v>
      </c>
      <c r="I1001" s="151" t="s">
        <v>2723</v>
      </c>
      <c r="J1001" s="151" t="s">
        <v>2474</v>
      </c>
      <c r="K1001" s="153">
        <v>8669.44</v>
      </c>
      <c r="L1001" s="147">
        <v>8669.44</v>
      </c>
      <c r="M1001" s="147">
        <v>1199.52</v>
      </c>
      <c r="N1001" s="148">
        <v>7469.92</v>
      </c>
      <c r="O1001" s="136" t="s">
        <v>1800</v>
      </c>
    </row>
    <row r="1002" spans="1:15" x14ac:dyDescent="0.3">
      <c r="A1002" s="151" t="s">
        <v>2705</v>
      </c>
      <c r="B1002" s="151" t="s">
        <v>2470</v>
      </c>
      <c r="C1002" s="151" t="s">
        <v>2852</v>
      </c>
      <c r="D1002" s="151" t="s">
        <v>2399</v>
      </c>
      <c r="E1002" s="152" t="s">
        <v>1962</v>
      </c>
      <c r="F1002" s="151" t="s">
        <v>2858</v>
      </c>
      <c r="G1002" s="152" t="s">
        <v>2723</v>
      </c>
      <c r="H1002" s="151" t="s">
        <v>2723</v>
      </c>
      <c r="I1002" s="151" t="s">
        <v>2723</v>
      </c>
      <c r="J1002" s="151" t="s">
        <v>2474</v>
      </c>
      <c r="K1002" s="153">
        <v>15244.92</v>
      </c>
      <c r="L1002" s="147">
        <v>15244.92</v>
      </c>
      <c r="M1002" s="147">
        <v>2109.31</v>
      </c>
      <c r="N1002" s="148">
        <v>13135.61</v>
      </c>
      <c r="O1002" s="136" t="s">
        <v>1800</v>
      </c>
    </row>
    <row r="1003" spans="1:15" x14ac:dyDescent="0.3">
      <c r="A1003" s="151" t="s">
        <v>2705</v>
      </c>
      <c r="B1003" s="151" t="s">
        <v>2470</v>
      </c>
      <c r="C1003" s="151" t="s">
        <v>2852</v>
      </c>
      <c r="D1003" s="151" t="s">
        <v>2399</v>
      </c>
      <c r="E1003" s="152" t="s">
        <v>1935</v>
      </c>
      <c r="F1003" s="151" t="s">
        <v>2827</v>
      </c>
      <c r="G1003" s="152" t="s">
        <v>2723</v>
      </c>
      <c r="H1003" s="151" t="s">
        <v>2723</v>
      </c>
      <c r="I1003" s="151" t="s">
        <v>2723</v>
      </c>
      <c r="J1003" s="151" t="s">
        <v>2474</v>
      </c>
      <c r="K1003" s="153">
        <v>3003.03</v>
      </c>
      <c r="L1003" s="147">
        <v>3003.03</v>
      </c>
      <c r="M1003" s="147">
        <v>415.5</v>
      </c>
      <c r="N1003" s="148">
        <v>2587.5300000000002</v>
      </c>
      <c r="O1003" s="136" t="s">
        <v>1808</v>
      </c>
    </row>
    <row r="1004" spans="1:15" x14ac:dyDescent="0.3">
      <c r="A1004" s="151" t="s">
        <v>2705</v>
      </c>
      <c r="B1004" s="151" t="s">
        <v>2470</v>
      </c>
      <c r="C1004" s="151" t="s">
        <v>2852</v>
      </c>
      <c r="D1004" s="151" t="s">
        <v>2399</v>
      </c>
      <c r="E1004" s="152" t="s">
        <v>1977</v>
      </c>
      <c r="F1004" s="151" t="s">
        <v>2827</v>
      </c>
      <c r="G1004" s="152" t="s">
        <v>2723</v>
      </c>
      <c r="H1004" s="151" t="s">
        <v>2723</v>
      </c>
      <c r="I1004" s="151" t="s">
        <v>2723</v>
      </c>
      <c r="J1004" s="151" t="s">
        <v>2474</v>
      </c>
      <c r="K1004" s="153">
        <v>1707.93</v>
      </c>
      <c r="L1004" s="147">
        <v>1707.93</v>
      </c>
      <c r="M1004" s="147">
        <v>236.31</v>
      </c>
      <c r="N1004" s="148">
        <v>1471.6200000000001</v>
      </c>
      <c r="O1004" s="136" t="s">
        <v>1808</v>
      </c>
    </row>
    <row r="1005" spans="1:15" x14ac:dyDescent="0.3">
      <c r="A1005" s="151" t="s">
        <v>2705</v>
      </c>
      <c r="B1005" s="151" t="s">
        <v>2470</v>
      </c>
      <c r="C1005" s="151" t="s">
        <v>2852</v>
      </c>
      <c r="D1005" s="151" t="s">
        <v>2399</v>
      </c>
      <c r="E1005" s="152" t="s">
        <v>2007</v>
      </c>
      <c r="F1005" s="151" t="s">
        <v>2859</v>
      </c>
      <c r="G1005" s="152" t="s">
        <v>2723</v>
      </c>
      <c r="H1005" s="151" t="s">
        <v>2723</v>
      </c>
      <c r="I1005" s="151" t="s">
        <v>2723</v>
      </c>
      <c r="J1005" s="151" t="s">
        <v>2474</v>
      </c>
      <c r="K1005" s="153">
        <v>248125.85</v>
      </c>
      <c r="L1005" s="147">
        <v>248125.85</v>
      </c>
      <c r="M1005" s="147">
        <v>34331.050000000003</v>
      </c>
      <c r="N1005" s="148">
        <v>213794.8</v>
      </c>
      <c r="O1005" s="136" t="s">
        <v>1808</v>
      </c>
    </row>
    <row r="1006" spans="1:15" x14ac:dyDescent="0.3">
      <c r="A1006" s="151" t="s">
        <v>2705</v>
      </c>
      <c r="B1006" s="151" t="s">
        <v>2470</v>
      </c>
      <c r="C1006" s="151" t="s">
        <v>2852</v>
      </c>
      <c r="D1006" s="151" t="s">
        <v>2399</v>
      </c>
      <c r="E1006" s="152" t="s">
        <v>1936</v>
      </c>
      <c r="F1006" s="151" t="s">
        <v>2827</v>
      </c>
      <c r="G1006" s="152" t="s">
        <v>2723</v>
      </c>
      <c r="H1006" s="151" t="s">
        <v>2723</v>
      </c>
      <c r="I1006" s="151" t="s">
        <v>2723</v>
      </c>
      <c r="J1006" s="151" t="s">
        <v>2474</v>
      </c>
      <c r="K1006" s="153">
        <v>12397.22</v>
      </c>
      <c r="L1006" s="147">
        <v>12397.22</v>
      </c>
      <c r="M1006" s="147">
        <v>1715.3</v>
      </c>
      <c r="N1006" s="148">
        <v>10681.92</v>
      </c>
      <c r="O1006" s="136" t="s">
        <v>1808</v>
      </c>
    </row>
    <row r="1007" spans="1:15" x14ac:dyDescent="0.3">
      <c r="A1007" s="151" t="s">
        <v>2705</v>
      </c>
      <c r="B1007" s="151" t="s">
        <v>2470</v>
      </c>
      <c r="C1007" s="151" t="s">
        <v>2852</v>
      </c>
      <c r="D1007" s="151" t="s">
        <v>2399</v>
      </c>
      <c r="E1007" s="152" t="s">
        <v>1963</v>
      </c>
      <c r="F1007" s="151" t="s">
        <v>2860</v>
      </c>
      <c r="G1007" s="152" t="s">
        <v>2723</v>
      </c>
      <c r="H1007" s="151" t="s">
        <v>2723</v>
      </c>
      <c r="I1007" s="151" t="s">
        <v>2723</v>
      </c>
      <c r="J1007" s="151" t="s">
        <v>2474</v>
      </c>
      <c r="K1007" s="153">
        <v>7796.03</v>
      </c>
      <c r="L1007" s="147">
        <v>7796.03</v>
      </c>
      <c r="M1007" s="147">
        <v>1078.67</v>
      </c>
      <c r="N1007" s="148">
        <v>6717.36</v>
      </c>
      <c r="O1007" s="136" t="s">
        <v>1810</v>
      </c>
    </row>
    <row r="1008" spans="1:15" x14ac:dyDescent="0.3">
      <c r="A1008" s="151" t="s">
        <v>2705</v>
      </c>
      <c r="B1008" s="151" t="s">
        <v>2470</v>
      </c>
      <c r="C1008" s="151" t="s">
        <v>2852</v>
      </c>
      <c r="D1008" s="151" t="s">
        <v>2399</v>
      </c>
      <c r="E1008" s="152" t="s">
        <v>1964</v>
      </c>
      <c r="F1008" s="151" t="s">
        <v>2861</v>
      </c>
      <c r="G1008" s="152" t="s">
        <v>2723</v>
      </c>
      <c r="H1008" s="151" t="s">
        <v>2723</v>
      </c>
      <c r="I1008" s="151" t="s">
        <v>2723</v>
      </c>
      <c r="J1008" s="151" t="s">
        <v>2474</v>
      </c>
      <c r="K1008" s="153">
        <v>12708.31</v>
      </c>
      <c r="L1008" s="147">
        <v>12708.31</v>
      </c>
      <c r="M1008" s="147">
        <v>1758.34</v>
      </c>
      <c r="N1008" s="148">
        <v>10949.97</v>
      </c>
      <c r="O1008" s="136" t="s">
        <v>1808</v>
      </c>
    </row>
    <row r="1009" spans="1:15" x14ac:dyDescent="0.3">
      <c r="A1009" s="151" t="s">
        <v>2705</v>
      </c>
      <c r="B1009" s="151" t="s">
        <v>2470</v>
      </c>
      <c r="C1009" s="151" t="s">
        <v>2852</v>
      </c>
      <c r="D1009" s="151" t="s">
        <v>2399</v>
      </c>
      <c r="E1009" s="152" t="s">
        <v>1973</v>
      </c>
      <c r="F1009" s="151" t="s">
        <v>2862</v>
      </c>
      <c r="G1009" s="152" t="s">
        <v>2723</v>
      </c>
      <c r="H1009" s="151" t="s">
        <v>2723</v>
      </c>
      <c r="I1009" s="151" t="s">
        <v>2723</v>
      </c>
      <c r="J1009" s="151" t="s">
        <v>2474</v>
      </c>
      <c r="K1009" s="153">
        <v>7133.13</v>
      </c>
      <c r="L1009" s="147">
        <v>7133.13</v>
      </c>
      <c r="M1009" s="147">
        <v>986.95</v>
      </c>
      <c r="N1009" s="148">
        <v>6146.18</v>
      </c>
      <c r="O1009" s="136" t="s">
        <v>1808</v>
      </c>
    </row>
    <row r="1010" spans="1:15" x14ac:dyDescent="0.3">
      <c r="A1010" s="151" t="s">
        <v>2705</v>
      </c>
      <c r="B1010" s="151" t="s">
        <v>2470</v>
      </c>
      <c r="C1010" s="151" t="s">
        <v>2852</v>
      </c>
      <c r="D1010" s="151" t="s">
        <v>2399</v>
      </c>
      <c r="E1010" s="152" t="s">
        <v>1965</v>
      </c>
      <c r="F1010" s="151" t="s">
        <v>2863</v>
      </c>
      <c r="G1010" s="152" t="s">
        <v>2723</v>
      </c>
      <c r="H1010" s="151" t="s">
        <v>2723</v>
      </c>
      <c r="I1010" s="151" t="s">
        <v>2723</v>
      </c>
      <c r="J1010" s="151" t="s">
        <v>2474</v>
      </c>
      <c r="K1010" s="153">
        <v>1678.25</v>
      </c>
      <c r="L1010" s="147">
        <v>1678.25</v>
      </c>
      <c r="M1010" s="147">
        <v>232.21</v>
      </c>
      <c r="N1010" s="148">
        <v>1446.04</v>
      </c>
      <c r="O1010" s="136" t="s">
        <v>1808</v>
      </c>
    </row>
    <row r="1011" spans="1:15" x14ac:dyDescent="0.3">
      <c r="A1011" s="151" t="s">
        <v>2705</v>
      </c>
      <c r="B1011" s="151" t="s">
        <v>2470</v>
      </c>
      <c r="C1011" s="151" t="s">
        <v>2852</v>
      </c>
      <c r="D1011" s="151" t="s">
        <v>2399</v>
      </c>
      <c r="E1011" s="152" t="s">
        <v>1966</v>
      </c>
      <c r="F1011" s="151" t="s">
        <v>2864</v>
      </c>
      <c r="G1011" s="152" t="s">
        <v>2723</v>
      </c>
      <c r="H1011" s="151" t="s">
        <v>2723</v>
      </c>
      <c r="I1011" s="151" t="s">
        <v>2723</v>
      </c>
      <c r="J1011" s="151" t="s">
        <v>2474</v>
      </c>
      <c r="K1011" s="153">
        <v>1221.6400000000001</v>
      </c>
      <c r="L1011" s="147">
        <v>1221.6400000000001</v>
      </c>
      <c r="M1011" s="147">
        <v>169.03</v>
      </c>
      <c r="N1011" s="148">
        <v>1052.6100000000001</v>
      </c>
      <c r="O1011" s="136" t="s">
        <v>1804</v>
      </c>
    </row>
    <row r="1012" spans="1:15" x14ac:dyDescent="0.3">
      <c r="A1012" s="151" t="s">
        <v>2705</v>
      </c>
      <c r="B1012" s="151" t="s">
        <v>2470</v>
      </c>
      <c r="C1012" s="151" t="s">
        <v>2852</v>
      </c>
      <c r="D1012" s="151" t="s">
        <v>2399</v>
      </c>
      <c r="E1012" s="152" t="s">
        <v>1937</v>
      </c>
      <c r="F1012" s="151" t="s">
        <v>2865</v>
      </c>
      <c r="G1012" s="152" t="s">
        <v>2723</v>
      </c>
      <c r="H1012" s="151" t="s">
        <v>2723</v>
      </c>
      <c r="I1012" s="151" t="s">
        <v>2723</v>
      </c>
      <c r="J1012" s="151" t="s">
        <v>2474</v>
      </c>
      <c r="K1012" s="153">
        <v>11042.35</v>
      </c>
      <c r="L1012" s="147">
        <v>11042.35</v>
      </c>
      <c r="M1012" s="147">
        <v>1527.84</v>
      </c>
      <c r="N1012" s="148">
        <v>9514.51</v>
      </c>
      <c r="O1012" s="136" t="s">
        <v>1808</v>
      </c>
    </row>
    <row r="1013" spans="1:15" x14ac:dyDescent="0.3">
      <c r="A1013" s="151" t="s">
        <v>2705</v>
      </c>
      <c r="B1013" s="151" t="s">
        <v>2470</v>
      </c>
      <c r="C1013" s="151" t="s">
        <v>2852</v>
      </c>
      <c r="D1013" s="151" t="s">
        <v>2399</v>
      </c>
      <c r="E1013" s="152" t="s">
        <v>1983</v>
      </c>
      <c r="F1013" s="151" t="s">
        <v>2866</v>
      </c>
      <c r="G1013" s="152" t="s">
        <v>2723</v>
      </c>
      <c r="H1013" s="151" t="s">
        <v>2723</v>
      </c>
      <c r="I1013" s="151" t="s">
        <v>2723</v>
      </c>
      <c r="J1013" s="151" t="s">
        <v>2474</v>
      </c>
      <c r="K1013" s="153">
        <v>11494.81</v>
      </c>
      <c r="L1013" s="147">
        <v>11494.81</v>
      </c>
      <c r="M1013" s="147">
        <v>1590.44</v>
      </c>
      <c r="N1013" s="148">
        <v>9904.369999999999</v>
      </c>
      <c r="O1013" s="136" t="s">
        <v>1809</v>
      </c>
    </row>
    <row r="1014" spans="1:15" x14ac:dyDescent="0.3">
      <c r="A1014" s="151" t="s">
        <v>2705</v>
      </c>
      <c r="B1014" s="151" t="s">
        <v>2470</v>
      </c>
      <c r="C1014" s="151" t="s">
        <v>2852</v>
      </c>
      <c r="D1014" s="151" t="s">
        <v>2399</v>
      </c>
      <c r="E1014" s="152" t="s">
        <v>1990</v>
      </c>
      <c r="F1014" s="151" t="s">
        <v>2855</v>
      </c>
      <c r="G1014" s="152" t="s">
        <v>2723</v>
      </c>
      <c r="H1014" s="151" t="s">
        <v>2723</v>
      </c>
      <c r="I1014" s="151" t="s">
        <v>2723</v>
      </c>
      <c r="J1014" s="151" t="s">
        <v>2474</v>
      </c>
      <c r="K1014" s="153">
        <v>1481.21</v>
      </c>
      <c r="L1014" s="147">
        <v>1481.21</v>
      </c>
      <c r="M1014" s="147">
        <v>204.94</v>
      </c>
      <c r="N1014" s="148">
        <v>1276.27</v>
      </c>
      <c r="O1014" s="136" t="s">
        <v>1808</v>
      </c>
    </row>
    <row r="1015" spans="1:15" x14ac:dyDescent="0.3">
      <c r="A1015" s="151" t="s">
        <v>2705</v>
      </c>
      <c r="B1015" s="151" t="s">
        <v>2470</v>
      </c>
      <c r="C1015" s="151" t="s">
        <v>2852</v>
      </c>
      <c r="D1015" s="151" t="s">
        <v>2399</v>
      </c>
      <c r="E1015" s="152" t="s">
        <v>1984</v>
      </c>
      <c r="F1015" s="151" t="s">
        <v>2867</v>
      </c>
      <c r="G1015" s="152" t="s">
        <v>2723</v>
      </c>
      <c r="H1015" s="151" t="s">
        <v>2723</v>
      </c>
      <c r="I1015" s="151" t="s">
        <v>2723</v>
      </c>
      <c r="J1015" s="151" t="s">
        <v>2474</v>
      </c>
      <c r="K1015" s="153">
        <v>19706.68</v>
      </c>
      <c r="L1015" s="147">
        <v>19706.68</v>
      </c>
      <c r="M1015" s="147">
        <v>2726.64</v>
      </c>
      <c r="N1015" s="148">
        <v>16980.04</v>
      </c>
      <c r="O1015" s="136" t="s">
        <v>1808</v>
      </c>
    </row>
    <row r="1016" spans="1:15" x14ac:dyDescent="0.3">
      <c r="A1016" s="151" t="s">
        <v>2705</v>
      </c>
      <c r="B1016" s="151" t="s">
        <v>2470</v>
      </c>
      <c r="C1016" s="151" t="s">
        <v>2852</v>
      </c>
      <c r="D1016" s="151" t="s">
        <v>2399</v>
      </c>
      <c r="E1016" s="152" t="s">
        <v>1940</v>
      </c>
      <c r="F1016" s="151" t="s">
        <v>2868</v>
      </c>
      <c r="G1016" s="152" t="s">
        <v>2723</v>
      </c>
      <c r="H1016" s="151" t="s">
        <v>2723</v>
      </c>
      <c r="I1016" s="151" t="s">
        <v>2723</v>
      </c>
      <c r="J1016" s="151" t="s">
        <v>2474</v>
      </c>
      <c r="K1016" s="153">
        <v>2922.86</v>
      </c>
      <c r="L1016" s="147">
        <v>2922.86</v>
      </c>
      <c r="M1016" s="147">
        <v>404.41</v>
      </c>
      <c r="N1016" s="148">
        <v>2518.4500000000003</v>
      </c>
      <c r="O1016" s="136" t="s">
        <v>1801</v>
      </c>
    </row>
    <row r="1017" spans="1:15" x14ac:dyDescent="0.3">
      <c r="A1017" s="151" t="s">
        <v>2705</v>
      </c>
      <c r="B1017" s="151" t="s">
        <v>2470</v>
      </c>
      <c r="C1017" s="151" t="s">
        <v>2852</v>
      </c>
      <c r="D1017" s="151" t="s">
        <v>2399</v>
      </c>
      <c r="E1017" s="152" t="s">
        <v>1967</v>
      </c>
      <c r="F1017" s="151" t="s">
        <v>2869</v>
      </c>
      <c r="G1017" s="152" t="s">
        <v>2723</v>
      </c>
      <c r="H1017" s="151" t="s">
        <v>2723</v>
      </c>
      <c r="I1017" s="151" t="s">
        <v>2723</v>
      </c>
      <c r="J1017" s="151" t="s">
        <v>2474</v>
      </c>
      <c r="K1017" s="153">
        <v>25207.21</v>
      </c>
      <c r="L1017" s="147">
        <v>25207.21</v>
      </c>
      <c r="M1017" s="147">
        <v>3487.71</v>
      </c>
      <c r="N1017" s="148">
        <v>21719.5</v>
      </c>
      <c r="O1017" s="136" t="s">
        <v>1804</v>
      </c>
    </row>
    <row r="1018" spans="1:15" x14ac:dyDescent="0.3">
      <c r="A1018" s="151" t="s">
        <v>2705</v>
      </c>
      <c r="B1018" s="151" t="s">
        <v>2470</v>
      </c>
      <c r="C1018" s="151" t="s">
        <v>2852</v>
      </c>
      <c r="D1018" s="151" t="s">
        <v>2399</v>
      </c>
      <c r="E1018" s="152" t="s">
        <v>1938</v>
      </c>
      <c r="F1018" s="151" t="s">
        <v>2827</v>
      </c>
      <c r="G1018" s="152" t="s">
        <v>2723</v>
      </c>
      <c r="H1018" s="151" t="s">
        <v>2723</v>
      </c>
      <c r="I1018" s="151" t="s">
        <v>2723</v>
      </c>
      <c r="J1018" s="151" t="s">
        <v>2474</v>
      </c>
      <c r="K1018" s="153">
        <v>5719.17</v>
      </c>
      <c r="L1018" s="147">
        <v>5719.17</v>
      </c>
      <c r="M1018" s="147">
        <v>791.31</v>
      </c>
      <c r="N1018" s="148">
        <v>4927.8600000000006</v>
      </c>
      <c r="O1018" s="136" t="s">
        <v>1808</v>
      </c>
    </row>
    <row r="1019" spans="1:15" x14ac:dyDescent="0.3">
      <c r="A1019" s="151" t="s">
        <v>2705</v>
      </c>
      <c r="B1019" s="151" t="s">
        <v>2470</v>
      </c>
      <c r="C1019" s="151" t="s">
        <v>2852</v>
      </c>
      <c r="D1019" s="151" t="s">
        <v>2399</v>
      </c>
      <c r="E1019" s="152" t="s">
        <v>1939</v>
      </c>
      <c r="F1019" s="151" t="s">
        <v>2831</v>
      </c>
      <c r="G1019" s="152" t="s">
        <v>2723</v>
      </c>
      <c r="H1019" s="151" t="s">
        <v>2723</v>
      </c>
      <c r="I1019" s="151" t="s">
        <v>2723</v>
      </c>
      <c r="J1019" s="151" t="s">
        <v>2474</v>
      </c>
      <c r="K1019" s="153">
        <v>5169.75</v>
      </c>
      <c r="L1019" s="147">
        <v>5169.75</v>
      </c>
      <c r="M1019" s="147">
        <v>715.29</v>
      </c>
      <c r="N1019" s="148">
        <v>4454.46</v>
      </c>
      <c r="O1019" s="136" t="s">
        <v>1804</v>
      </c>
    </row>
    <row r="1020" spans="1:15" x14ac:dyDescent="0.3">
      <c r="A1020" s="151" t="s">
        <v>2705</v>
      </c>
      <c r="B1020" s="151" t="s">
        <v>2470</v>
      </c>
      <c r="C1020" s="151" t="s">
        <v>2852</v>
      </c>
      <c r="D1020" s="151" t="s">
        <v>2399</v>
      </c>
      <c r="E1020" s="152" t="s">
        <v>1950</v>
      </c>
      <c r="F1020" s="151" t="s">
        <v>2863</v>
      </c>
      <c r="G1020" s="152" t="s">
        <v>2723</v>
      </c>
      <c r="H1020" s="151" t="s">
        <v>2723</v>
      </c>
      <c r="I1020" s="151" t="s">
        <v>2723</v>
      </c>
      <c r="J1020" s="151" t="s">
        <v>2474</v>
      </c>
      <c r="K1020" s="153">
        <v>2241.9499999999998</v>
      </c>
      <c r="L1020" s="147">
        <v>2241.9499999999998</v>
      </c>
      <c r="M1020" s="147">
        <v>310.2</v>
      </c>
      <c r="N1020" s="148">
        <v>1931.7499999999998</v>
      </c>
      <c r="O1020" s="136" t="s">
        <v>1808</v>
      </c>
    </row>
    <row r="1021" spans="1:15" x14ac:dyDescent="0.3">
      <c r="A1021" s="151" t="s">
        <v>2705</v>
      </c>
      <c r="B1021" s="151" t="s">
        <v>2470</v>
      </c>
      <c r="C1021" s="151" t="s">
        <v>2852</v>
      </c>
      <c r="D1021" s="151" t="s">
        <v>2399</v>
      </c>
      <c r="E1021" s="152" t="s">
        <v>1951</v>
      </c>
      <c r="F1021" s="151" t="s">
        <v>2870</v>
      </c>
      <c r="G1021" s="152" t="s">
        <v>2723</v>
      </c>
      <c r="H1021" s="151" t="s">
        <v>2723</v>
      </c>
      <c r="I1021" s="151" t="s">
        <v>2723</v>
      </c>
      <c r="J1021" s="151" t="s">
        <v>2474</v>
      </c>
      <c r="K1021" s="153">
        <v>29671.07</v>
      </c>
      <c r="L1021" s="147">
        <v>29671.07</v>
      </c>
      <c r="M1021" s="147">
        <v>4105.33</v>
      </c>
      <c r="N1021" s="148">
        <v>25565.739999999998</v>
      </c>
      <c r="O1021" s="136" t="s">
        <v>1808</v>
      </c>
    </row>
    <row r="1022" spans="1:15" x14ac:dyDescent="0.3">
      <c r="A1022" s="151" t="s">
        <v>2705</v>
      </c>
      <c r="B1022" s="151" t="s">
        <v>2470</v>
      </c>
      <c r="C1022" s="151" t="s">
        <v>2852</v>
      </c>
      <c r="D1022" s="151" t="s">
        <v>2399</v>
      </c>
      <c r="E1022" s="152" t="s">
        <v>1952</v>
      </c>
      <c r="F1022" s="151" t="s">
        <v>2863</v>
      </c>
      <c r="G1022" s="152" t="s">
        <v>2723</v>
      </c>
      <c r="H1022" s="151" t="s">
        <v>2723</v>
      </c>
      <c r="I1022" s="151" t="s">
        <v>2723</v>
      </c>
      <c r="J1022" s="151" t="s">
        <v>2474</v>
      </c>
      <c r="K1022" s="153">
        <v>8930.56</v>
      </c>
      <c r="L1022" s="147">
        <v>8930.56</v>
      </c>
      <c r="M1022" s="147">
        <v>1235.6500000000001</v>
      </c>
      <c r="N1022" s="148">
        <v>7694.91</v>
      </c>
      <c r="O1022" s="136" t="s">
        <v>1808</v>
      </c>
    </row>
    <row r="1023" spans="1:15" x14ac:dyDescent="0.3">
      <c r="A1023" s="151" t="s">
        <v>2705</v>
      </c>
      <c r="B1023" s="151" t="s">
        <v>2470</v>
      </c>
      <c r="C1023" s="151" t="s">
        <v>2852</v>
      </c>
      <c r="D1023" s="151" t="s">
        <v>2399</v>
      </c>
      <c r="E1023" s="152" t="s">
        <v>1968</v>
      </c>
      <c r="F1023" s="151" t="s">
        <v>2863</v>
      </c>
      <c r="G1023" s="152" t="s">
        <v>2723</v>
      </c>
      <c r="H1023" s="151" t="s">
        <v>2723</v>
      </c>
      <c r="I1023" s="151" t="s">
        <v>2723</v>
      </c>
      <c r="J1023" s="151" t="s">
        <v>2474</v>
      </c>
      <c r="K1023" s="153">
        <v>10799.26</v>
      </c>
      <c r="L1023" s="147">
        <v>10799.26</v>
      </c>
      <c r="M1023" s="147">
        <v>1494.2</v>
      </c>
      <c r="N1023" s="148">
        <v>9305.06</v>
      </c>
      <c r="O1023" s="136" t="s">
        <v>1808</v>
      </c>
    </row>
    <row r="1024" spans="1:15" x14ac:dyDescent="0.3">
      <c r="A1024" s="151" t="s">
        <v>2705</v>
      </c>
      <c r="B1024" s="151" t="s">
        <v>2470</v>
      </c>
      <c r="C1024" s="151" t="s">
        <v>2852</v>
      </c>
      <c r="D1024" s="151" t="s">
        <v>2399</v>
      </c>
      <c r="E1024" s="152" t="s">
        <v>1974</v>
      </c>
      <c r="F1024" s="151" t="s">
        <v>2865</v>
      </c>
      <c r="G1024" s="152" t="s">
        <v>2723</v>
      </c>
      <c r="H1024" s="151" t="s">
        <v>2723</v>
      </c>
      <c r="I1024" s="151" t="s">
        <v>2723</v>
      </c>
      <c r="J1024" s="151" t="s">
        <v>2474</v>
      </c>
      <c r="K1024" s="153">
        <v>3935.94</v>
      </c>
      <c r="L1024" s="147">
        <v>3935.94</v>
      </c>
      <c r="M1024" s="147">
        <v>544.58000000000004</v>
      </c>
      <c r="N1024" s="148">
        <v>3391.36</v>
      </c>
      <c r="O1024" s="136" t="s">
        <v>1808</v>
      </c>
    </row>
    <row r="1025" spans="1:15" x14ac:dyDescent="0.3">
      <c r="A1025" s="151" t="s">
        <v>2705</v>
      </c>
      <c r="B1025" s="151" t="s">
        <v>2470</v>
      </c>
      <c r="C1025" s="151" t="s">
        <v>2852</v>
      </c>
      <c r="D1025" s="151" t="s">
        <v>2399</v>
      </c>
      <c r="E1025" s="152" t="s">
        <v>1985</v>
      </c>
      <c r="F1025" s="151" t="s">
        <v>2789</v>
      </c>
      <c r="G1025" s="152" t="s">
        <v>2723</v>
      </c>
      <c r="H1025" s="151" t="s">
        <v>2723</v>
      </c>
      <c r="I1025" s="151" t="s">
        <v>2723</v>
      </c>
      <c r="J1025" s="151" t="s">
        <v>2474</v>
      </c>
      <c r="K1025" s="153">
        <v>4171.75</v>
      </c>
      <c r="L1025" s="147">
        <v>4171.75</v>
      </c>
      <c r="M1025" s="147">
        <v>577.21</v>
      </c>
      <c r="N1025" s="148">
        <v>3594.54</v>
      </c>
      <c r="O1025" s="136" t="s">
        <v>1800</v>
      </c>
    </row>
    <row r="1026" spans="1:15" x14ac:dyDescent="0.3">
      <c r="A1026" s="151" t="s">
        <v>2705</v>
      </c>
      <c r="B1026" s="151" t="s">
        <v>2470</v>
      </c>
      <c r="C1026" s="151" t="s">
        <v>2852</v>
      </c>
      <c r="D1026" s="151" t="s">
        <v>2399</v>
      </c>
      <c r="E1026" s="152" t="s">
        <v>1986</v>
      </c>
      <c r="F1026" s="151" t="s">
        <v>2822</v>
      </c>
      <c r="G1026" s="152" t="s">
        <v>2723</v>
      </c>
      <c r="H1026" s="151" t="s">
        <v>2723</v>
      </c>
      <c r="I1026" s="151" t="s">
        <v>2723</v>
      </c>
      <c r="J1026" s="151" t="s">
        <v>2474</v>
      </c>
      <c r="K1026" s="153">
        <v>5395.01</v>
      </c>
      <c r="L1026" s="147">
        <v>5395.01</v>
      </c>
      <c r="M1026" s="147">
        <v>746.46</v>
      </c>
      <c r="N1026" s="148">
        <v>4648.55</v>
      </c>
      <c r="O1026" s="136" t="s">
        <v>1800</v>
      </c>
    </row>
    <row r="1027" spans="1:15" x14ac:dyDescent="0.3">
      <c r="A1027" s="151" t="s">
        <v>2705</v>
      </c>
      <c r="B1027" s="151" t="s">
        <v>2470</v>
      </c>
      <c r="C1027" s="151" t="s">
        <v>2852</v>
      </c>
      <c r="D1027" s="151" t="s">
        <v>2399</v>
      </c>
      <c r="E1027" s="152" t="s">
        <v>1991</v>
      </c>
      <c r="F1027" s="151" t="s">
        <v>2871</v>
      </c>
      <c r="G1027" s="152" t="s">
        <v>2723</v>
      </c>
      <c r="H1027" s="151" t="s">
        <v>2723</v>
      </c>
      <c r="I1027" s="151" t="s">
        <v>2723</v>
      </c>
      <c r="J1027" s="151" t="s">
        <v>2474</v>
      </c>
      <c r="K1027" s="153">
        <v>87306.04</v>
      </c>
      <c r="L1027" s="147">
        <v>87306.04</v>
      </c>
      <c r="M1027" s="147">
        <v>12079.79</v>
      </c>
      <c r="N1027" s="148">
        <v>75226.25</v>
      </c>
      <c r="O1027" s="136" t="s">
        <v>1803</v>
      </c>
    </row>
    <row r="1028" spans="1:15" x14ac:dyDescent="0.3">
      <c r="A1028" s="151" t="s">
        <v>2705</v>
      </c>
      <c r="B1028" s="151" t="s">
        <v>2470</v>
      </c>
      <c r="C1028" s="151" t="s">
        <v>2852</v>
      </c>
      <c r="D1028" s="151" t="s">
        <v>2399</v>
      </c>
      <c r="E1028" s="152" t="s">
        <v>2008</v>
      </c>
      <c r="F1028" s="151" t="s">
        <v>2865</v>
      </c>
      <c r="G1028" s="152" t="s">
        <v>2723</v>
      </c>
      <c r="H1028" s="151" t="s">
        <v>2723</v>
      </c>
      <c r="I1028" s="151" t="s">
        <v>2723</v>
      </c>
      <c r="J1028" s="151" t="s">
        <v>2474</v>
      </c>
      <c r="K1028" s="153">
        <v>8798.48</v>
      </c>
      <c r="L1028" s="147">
        <v>8798.48</v>
      </c>
      <c r="M1028" s="147">
        <v>1217.3699999999999</v>
      </c>
      <c r="N1028" s="148">
        <v>7581.11</v>
      </c>
      <c r="O1028" s="136" t="s">
        <v>1808</v>
      </c>
    </row>
    <row r="1029" spans="1:15" x14ac:dyDescent="0.3">
      <c r="A1029" s="151" t="s">
        <v>2705</v>
      </c>
      <c r="B1029" s="151" t="s">
        <v>2470</v>
      </c>
      <c r="C1029" s="151" t="s">
        <v>2852</v>
      </c>
      <c r="D1029" s="151" t="s">
        <v>2399</v>
      </c>
      <c r="E1029" s="152" t="s">
        <v>1980</v>
      </c>
      <c r="F1029" s="151" t="s">
        <v>2863</v>
      </c>
      <c r="G1029" s="152" t="s">
        <v>2723</v>
      </c>
      <c r="H1029" s="151" t="s">
        <v>2723</v>
      </c>
      <c r="I1029" s="151" t="s">
        <v>2723</v>
      </c>
      <c r="J1029" s="151" t="s">
        <v>2474</v>
      </c>
      <c r="K1029" s="153">
        <v>753.4</v>
      </c>
      <c r="L1029" s="147">
        <v>753.4</v>
      </c>
      <c r="M1029" s="147">
        <v>104.24</v>
      </c>
      <c r="N1029" s="148">
        <v>649.16</v>
      </c>
      <c r="O1029" s="136" t="s">
        <v>1808</v>
      </c>
    </row>
    <row r="1030" spans="1:15" x14ac:dyDescent="0.3">
      <c r="A1030" s="151" t="s">
        <v>2705</v>
      </c>
      <c r="B1030" s="151" t="s">
        <v>2470</v>
      </c>
      <c r="C1030" s="151" t="s">
        <v>2852</v>
      </c>
      <c r="D1030" s="151" t="s">
        <v>2399</v>
      </c>
      <c r="E1030" s="152" t="s">
        <v>1953</v>
      </c>
      <c r="F1030" s="151" t="s">
        <v>2835</v>
      </c>
      <c r="G1030" s="152" t="s">
        <v>2723</v>
      </c>
      <c r="H1030" s="151" t="s">
        <v>2723</v>
      </c>
      <c r="I1030" s="151" t="s">
        <v>2723</v>
      </c>
      <c r="J1030" s="151" t="s">
        <v>2474</v>
      </c>
      <c r="K1030" s="153">
        <v>822.82</v>
      </c>
      <c r="L1030" s="147">
        <v>822.82</v>
      </c>
      <c r="M1030" s="147">
        <v>113.85</v>
      </c>
      <c r="N1030" s="148">
        <v>708.97</v>
      </c>
      <c r="O1030" s="136" t="s">
        <v>1808</v>
      </c>
    </row>
    <row r="1031" spans="1:15" x14ac:dyDescent="0.3">
      <c r="A1031" s="151" t="s">
        <v>2705</v>
      </c>
      <c r="B1031" s="151" t="s">
        <v>2470</v>
      </c>
      <c r="C1031" s="151" t="s">
        <v>2852</v>
      </c>
      <c r="D1031" s="151" t="s">
        <v>2399</v>
      </c>
      <c r="E1031" s="152" t="s">
        <v>1996</v>
      </c>
      <c r="F1031" s="151" t="s">
        <v>2872</v>
      </c>
      <c r="G1031" s="152" t="s">
        <v>2723</v>
      </c>
      <c r="H1031" s="151" t="s">
        <v>2723</v>
      </c>
      <c r="I1031" s="151" t="s">
        <v>2723</v>
      </c>
      <c r="J1031" s="151" t="s">
        <v>2474</v>
      </c>
      <c r="K1031" s="153">
        <v>22282.97</v>
      </c>
      <c r="L1031" s="147">
        <v>22282.97</v>
      </c>
      <c r="M1031" s="147">
        <v>3083.1</v>
      </c>
      <c r="N1031" s="148">
        <v>19199.870000000003</v>
      </c>
      <c r="O1031" s="136" t="s">
        <v>1802</v>
      </c>
    </row>
    <row r="1032" spans="1:15" x14ac:dyDescent="0.3">
      <c r="A1032" s="151" t="s">
        <v>2705</v>
      </c>
      <c r="B1032" s="151" t="s">
        <v>2470</v>
      </c>
      <c r="C1032" s="151" t="s">
        <v>2852</v>
      </c>
      <c r="D1032" s="151" t="s">
        <v>2399</v>
      </c>
      <c r="E1032" s="152" t="s">
        <v>1987</v>
      </c>
      <c r="F1032" s="151" t="s">
        <v>2873</v>
      </c>
      <c r="G1032" s="152" t="s">
        <v>2723</v>
      </c>
      <c r="H1032" s="151" t="s">
        <v>2723</v>
      </c>
      <c r="I1032" s="151" t="s">
        <v>2723</v>
      </c>
      <c r="J1032" s="151" t="s">
        <v>2474</v>
      </c>
      <c r="K1032" s="153">
        <v>7997.72</v>
      </c>
      <c r="L1032" s="147">
        <v>7997.72</v>
      </c>
      <c r="M1032" s="147">
        <v>1106.58</v>
      </c>
      <c r="N1032" s="148">
        <v>6891.14</v>
      </c>
      <c r="O1032" s="136" t="s">
        <v>1802</v>
      </c>
    </row>
    <row r="1033" spans="1:15" x14ac:dyDescent="0.3">
      <c r="A1033" s="151" t="s">
        <v>2705</v>
      </c>
      <c r="B1033" s="151" t="s">
        <v>2470</v>
      </c>
      <c r="C1033" s="151" t="s">
        <v>2852</v>
      </c>
      <c r="D1033" s="151" t="s">
        <v>2399</v>
      </c>
      <c r="E1033" s="152" t="s">
        <v>1997</v>
      </c>
      <c r="F1033" s="151" t="s">
        <v>2874</v>
      </c>
      <c r="G1033" s="152" t="s">
        <v>2723</v>
      </c>
      <c r="H1033" s="151" t="s">
        <v>2723</v>
      </c>
      <c r="I1033" s="151" t="s">
        <v>2723</v>
      </c>
      <c r="J1033" s="151" t="s">
        <v>2474</v>
      </c>
      <c r="K1033" s="153">
        <v>3812.61</v>
      </c>
      <c r="L1033" s="147">
        <v>3812.61</v>
      </c>
      <c r="M1033" s="147">
        <v>527.52</v>
      </c>
      <c r="N1033" s="148">
        <v>3285.09</v>
      </c>
      <c r="O1033" s="136" t="s">
        <v>1801</v>
      </c>
    </row>
    <row r="1034" spans="1:15" x14ac:dyDescent="0.3">
      <c r="A1034" s="151" t="s">
        <v>2705</v>
      </c>
      <c r="B1034" s="151" t="s">
        <v>2470</v>
      </c>
      <c r="C1034" s="151" t="s">
        <v>2852</v>
      </c>
      <c r="D1034" s="151" t="s">
        <v>2399</v>
      </c>
      <c r="E1034" s="152" t="s">
        <v>2015</v>
      </c>
      <c r="F1034" s="151" t="s">
        <v>2875</v>
      </c>
      <c r="G1034" s="152" t="s">
        <v>2723</v>
      </c>
      <c r="H1034" s="151" t="s">
        <v>2723</v>
      </c>
      <c r="I1034" s="151" t="s">
        <v>2723</v>
      </c>
      <c r="J1034" s="151" t="s">
        <v>2474</v>
      </c>
      <c r="K1034" s="153">
        <v>16954.05</v>
      </c>
      <c r="L1034" s="147">
        <v>16954.05</v>
      </c>
      <c r="M1034" s="147">
        <v>2345.79</v>
      </c>
      <c r="N1034" s="148">
        <v>14608.259999999998</v>
      </c>
      <c r="O1034" s="136" t="s">
        <v>1808</v>
      </c>
    </row>
    <row r="1035" spans="1:15" x14ac:dyDescent="0.3">
      <c r="A1035" s="151" t="s">
        <v>2705</v>
      </c>
      <c r="B1035" s="151" t="s">
        <v>2470</v>
      </c>
      <c r="C1035" s="151" t="s">
        <v>2852</v>
      </c>
      <c r="D1035" s="151" t="s">
        <v>2399</v>
      </c>
      <c r="E1035" s="152" t="s">
        <v>1998</v>
      </c>
      <c r="F1035" s="151" t="s">
        <v>2875</v>
      </c>
      <c r="G1035" s="152" t="s">
        <v>2723</v>
      </c>
      <c r="H1035" s="151" t="s">
        <v>2723</v>
      </c>
      <c r="I1035" s="151" t="s">
        <v>2723</v>
      </c>
      <c r="J1035" s="151" t="s">
        <v>2474</v>
      </c>
      <c r="K1035" s="153">
        <v>2139.4299999999998</v>
      </c>
      <c r="L1035" s="147">
        <v>2139.4299999999998</v>
      </c>
      <c r="M1035" s="147">
        <v>296.01</v>
      </c>
      <c r="N1035" s="148">
        <v>1843.4199999999998</v>
      </c>
      <c r="O1035" s="136" t="s">
        <v>1801</v>
      </c>
    </row>
    <row r="1036" spans="1:15" x14ac:dyDescent="0.3">
      <c r="A1036" s="151" t="s">
        <v>2705</v>
      </c>
      <c r="B1036" s="151" t="s">
        <v>2470</v>
      </c>
      <c r="C1036" s="151" t="s">
        <v>2852</v>
      </c>
      <c r="D1036" s="151" t="s">
        <v>2399</v>
      </c>
      <c r="E1036" s="152" t="s">
        <v>1999</v>
      </c>
      <c r="F1036" s="151" t="s">
        <v>2839</v>
      </c>
      <c r="G1036" s="152" t="s">
        <v>2723</v>
      </c>
      <c r="H1036" s="151" t="s">
        <v>2723</v>
      </c>
      <c r="I1036" s="151" t="s">
        <v>2723</v>
      </c>
      <c r="J1036" s="151" t="s">
        <v>2474</v>
      </c>
      <c r="K1036" s="153">
        <v>1593.29</v>
      </c>
      <c r="L1036" s="147">
        <v>1593.29</v>
      </c>
      <c r="M1036" s="147">
        <v>220.45</v>
      </c>
      <c r="N1036" s="148">
        <v>1372.84</v>
      </c>
      <c r="O1036" s="136" t="s">
        <v>1801</v>
      </c>
    </row>
    <row r="1037" spans="1:15" x14ac:dyDescent="0.3">
      <c r="A1037" s="151" t="s">
        <v>2705</v>
      </c>
      <c r="B1037" s="151" t="s">
        <v>2470</v>
      </c>
      <c r="C1037" s="151" t="s">
        <v>2852</v>
      </c>
      <c r="D1037" s="151" t="s">
        <v>2399</v>
      </c>
      <c r="E1037" s="152" t="s">
        <v>1988</v>
      </c>
      <c r="F1037" s="151" t="s">
        <v>2802</v>
      </c>
      <c r="G1037" s="152" t="s">
        <v>2723</v>
      </c>
      <c r="H1037" s="151" t="s">
        <v>2723</v>
      </c>
      <c r="I1037" s="151" t="s">
        <v>2723</v>
      </c>
      <c r="J1037" s="151" t="s">
        <v>2474</v>
      </c>
      <c r="K1037" s="153">
        <v>2093.0700000000002</v>
      </c>
      <c r="L1037" s="147">
        <v>2093.0700000000002</v>
      </c>
      <c r="M1037" s="147">
        <v>289.60000000000002</v>
      </c>
      <c r="N1037" s="148">
        <v>1803.4700000000003</v>
      </c>
      <c r="O1037" s="136" t="s">
        <v>1808</v>
      </c>
    </row>
    <row r="1038" spans="1:15" x14ac:dyDescent="0.3">
      <c r="A1038" s="151" t="s">
        <v>2705</v>
      </c>
      <c r="B1038" s="151" t="s">
        <v>2470</v>
      </c>
      <c r="C1038" s="151" t="s">
        <v>2852</v>
      </c>
      <c r="D1038" s="151" t="s">
        <v>2399</v>
      </c>
      <c r="E1038" s="152" t="s">
        <v>2016</v>
      </c>
      <c r="F1038" s="151" t="s">
        <v>2876</v>
      </c>
      <c r="G1038" s="152" t="s">
        <v>2723</v>
      </c>
      <c r="H1038" s="151" t="s">
        <v>2723</v>
      </c>
      <c r="I1038" s="151" t="s">
        <v>2723</v>
      </c>
      <c r="J1038" s="151" t="s">
        <v>2474</v>
      </c>
      <c r="K1038" s="153">
        <v>31893.74</v>
      </c>
      <c r="L1038" s="147">
        <v>31893.74</v>
      </c>
      <c r="M1038" s="147">
        <v>4412.8599999999997</v>
      </c>
      <c r="N1038" s="148">
        <v>27480.880000000001</v>
      </c>
      <c r="O1038" s="136" t="s">
        <v>1808</v>
      </c>
    </row>
    <row r="1039" spans="1:15" x14ac:dyDescent="0.3">
      <c r="A1039" s="151" t="s">
        <v>2705</v>
      </c>
      <c r="B1039" s="151" t="s">
        <v>2470</v>
      </c>
      <c r="C1039" s="151" t="s">
        <v>2852</v>
      </c>
      <c r="D1039" s="151" t="s">
        <v>2399</v>
      </c>
      <c r="E1039" s="152" t="s">
        <v>1992</v>
      </c>
      <c r="F1039" s="151" t="s">
        <v>2877</v>
      </c>
      <c r="G1039" s="152" t="s">
        <v>2723</v>
      </c>
      <c r="H1039" s="151" t="s">
        <v>2723</v>
      </c>
      <c r="I1039" s="151" t="s">
        <v>2723</v>
      </c>
      <c r="J1039" s="151" t="s">
        <v>2474</v>
      </c>
      <c r="K1039" s="153">
        <v>71924.75</v>
      </c>
      <c r="L1039" s="147">
        <v>71924.75</v>
      </c>
      <c r="M1039" s="147">
        <v>9951.61</v>
      </c>
      <c r="N1039" s="148">
        <v>61973.14</v>
      </c>
      <c r="O1039" s="136" t="s">
        <v>1810</v>
      </c>
    </row>
    <row r="1040" spans="1:15" x14ac:dyDescent="0.3">
      <c r="A1040" s="151" t="s">
        <v>2705</v>
      </c>
      <c r="B1040" s="151" t="s">
        <v>2470</v>
      </c>
      <c r="C1040" s="151" t="s">
        <v>2852</v>
      </c>
      <c r="D1040" s="151" t="s">
        <v>2399</v>
      </c>
      <c r="E1040" s="152" t="s">
        <v>1989</v>
      </c>
      <c r="F1040" s="151" t="s">
        <v>2878</v>
      </c>
      <c r="G1040" s="152" t="s">
        <v>2723</v>
      </c>
      <c r="H1040" s="151" t="s">
        <v>2723</v>
      </c>
      <c r="I1040" s="151" t="s">
        <v>2723</v>
      </c>
      <c r="J1040" s="151" t="s">
        <v>2474</v>
      </c>
      <c r="K1040" s="153">
        <v>4898.6499999999996</v>
      </c>
      <c r="L1040" s="147">
        <v>4898.6499999999996</v>
      </c>
      <c r="M1040" s="147">
        <v>677.78</v>
      </c>
      <c r="N1040" s="148">
        <v>4220.87</v>
      </c>
      <c r="O1040" s="136" t="s">
        <v>1804</v>
      </c>
    </row>
    <row r="1041" spans="1:15" x14ac:dyDescent="0.3">
      <c r="A1041" s="151" t="s">
        <v>2705</v>
      </c>
      <c r="B1041" s="151" t="s">
        <v>2470</v>
      </c>
      <c r="C1041" s="151" t="s">
        <v>2852</v>
      </c>
      <c r="D1041" s="151" t="s">
        <v>2399</v>
      </c>
      <c r="E1041" s="152" t="s">
        <v>2000</v>
      </c>
      <c r="F1041" s="151" t="s">
        <v>2863</v>
      </c>
      <c r="G1041" s="152" t="s">
        <v>2723</v>
      </c>
      <c r="H1041" s="151" t="s">
        <v>2723</v>
      </c>
      <c r="I1041" s="151" t="s">
        <v>2723</v>
      </c>
      <c r="J1041" s="151" t="s">
        <v>2474</v>
      </c>
      <c r="K1041" s="153">
        <v>3744.82</v>
      </c>
      <c r="L1041" s="147">
        <v>3744.82</v>
      </c>
      <c r="M1041" s="147">
        <v>518.14</v>
      </c>
      <c r="N1041" s="148">
        <v>3226.6800000000003</v>
      </c>
      <c r="O1041" s="136" t="s">
        <v>1808</v>
      </c>
    </row>
    <row r="1042" spans="1:15" x14ac:dyDescent="0.3">
      <c r="A1042" s="151" t="s">
        <v>2705</v>
      </c>
      <c r="B1042" s="151" t="s">
        <v>2470</v>
      </c>
      <c r="C1042" s="151" t="s">
        <v>2852</v>
      </c>
      <c r="D1042" s="151" t="s">
        <v>2399</v>
      </c>
      <c r="E1042" s="152" t="s">
        <v>2009</v>
      </c>
      <c r="F1042" s="151" t="s">
        <v>2867</v>
      </c>
      <c r="G1042" s="152" t="s">
        <v>2723</v>
      </c>
      <c r="H1042" s="151" t="s">
        <v>2723</v>
      </c>
      <c r="I1042" s="151" t="s">
        <v>2723</v>
      </c>
      <c r="J1042" s="151" t="s">
        <v>2474</v>
      </c>
      <c r="K1042" s="153">
        <v>14869.11</v>
      </c>
      <c r="L1042" s="147">
        <v>14869.11</v>
      </c>
      <c r="M1042" s="147">
        <v>2057.31</v>
      </c>
      <c r="N1042" s="148">
        <v>12811.800000000001</v>
      </c>
      <c r="O1042" s="136" t="s">
        <v>1808</v>
      </c>
    </row>
    <row r="1043" spans="1:15" x14ac:dyDescent="0.3">
      <c r="A1043" s="151" t="s">
        <v>2705</v>
      </c>
      <c r="B1043" s="151" t="s">
        <v>2470</v>
      </c>
      <c r="C1043" s="151" t="s">
        <v>2852</v>
      </c>
      <c r="D1043" s="151" t="s">
        <v>2399</v>
      </c>
      <c r="E1043" s="152" t="s">
        <v>1993</v>
      </c>
      <c r="F1043" s="151" t="s">
        <v>2828</v>
      </c>
      <c r="G1043" s="152" t="s">
        <v>2723</v>
      </c>
      <c r="H1043" s="151" t="s">
        <v>2723</v>
      </c>
      <c r="I1043" s="151" t="s">
        <v>2723</v>
      </c>
      <c r="J1043" s="151" t="s">
        <v>2474</v>
      </c>
      <c r="K1043" s="153">
        <v>18613.29</v>
      </c>
      <c r="L1043" s="147">
        <v>18613.29</v>
      </c>
      <c r="M1043" s="147">
        <v>2575.36</v>
      </c>
      <c r="N1043" s="148">
        <v>16037.93</v>
      </c>
      <c r="O1043" s="136" t="s">
        <v>1800</v>
      </c>
    </row>
    <row r="1044" spans="1:15" x14ac:dyDescent="0.3">
      <c r="A1044" s="151" t="s">
        <v>2705</v>
      </c>
      <c r="B1044" s="151" t="s">
        <v>2470</v>
      </c>
      <c r="C1044" s="151" t="s">
        <v>2852</v>
      </c>
      <c r="D1044" s="151" t="s">
        <v>2399</v>
      </c>
      <c r="E1044" s="152" t="s">
        <v>1994</v>
      </c>
      <c r="F1044" s="151" t="s">
        <v>2879</v>
      </c>
      <c r="G1044" s="152" t="s">
        <v>2723</v>
      </c>
      <c r="H1044" s="151" t="s">
        <v>2723</v>
      </c>
      <c r="I1044" s="151" t="s">
        <v>2723</v>
      </c>
      <c r="J1044" s="151" t="s">
        <v>2474</v>
      </c>
      <c r="K1044" s="153">
        <v>10535.11</v>
      </c>
      <c r="L1044" s="147">
        <v>10535.11</v>
      </c>
      <c r="M1044" s="147">
        <v>1457.65</v>
      </c>
      <c r="N1044" s="148">
        <v>9077.4600000000009</v>
      </c>
      <c r="O1044" s="136" t="s">
        <v>1808</v>
      </c>
    </row>
    <row r="1045" spans="1:15" x14ac:dyDescent="0.3">
      <c r="A1045" s="151" t="s">
        <v>2705</v>
      </c>
      <c r="B1045" s="151" t="s">
        <v>2470</v>
      </c>
      <c r="C1045" s="151" t="s">
        <v>2852</v>
      </c>
      <c r="D1045" s="151" t="s">
        <v>2399</v>
      </c>
      <c r="E1045" s="152" t="s">
        <v>1995</v>
      </c>
      <c r="F1045" s="151" t="s">
        <v>2880</v>
      </c>
      <c r="G1045" s="152" t="s">
        <v>2723</v>
      </c>
      <c r="H1045" s="151" t="s">
        <v>2723</v>
      </c>
      <c r="I1045" s="151" t="s">
        <v>2723</v>
      </c>
      <c r="J1045" s="151" t="s">
        <v>2474</v>
      </c>
      <c r="K1045" s="153">
        <v>20699.88</v>
      </c>
      <c r="L1045" s="147">
        <v>20699.88</v>
      </c>
      <c r="M1045" s="147">
        <v>2864.07</v>
      </c>
      <c r="N1045" s="148">
        <v>17835.810000000001</v>
      </c>
      <c r="O1045" s="136" t="s">
        <v>1808</v>
      </c>
    </row>
    <row r="1046" spans="1:15" x14ac:dyDescent="0.3">
      <c r="A1046" s="151" t="s">
        <v>2705</v>
      </c>
      <c r="B1046" s="151" t="s">
        <v>2470</v>
      </c>
      <c r="C1046" s="151" t="s">
        <v>2852</v>
      </c>
      <c r="D1046" s="151" t="s">
        <v>2399</v>
      </c>
      <c r="E1046" s="152" t="s">
        <v>2010</v>
      </c>
      <c r="F1046" s="151" t="s">
        <v>2865</v>
      </c>
      <c r="G1046" s="152" t="s">
        <v>2723</v>
      </c>
      <c r="H1046" s="151" t="s">
        <v>2723</v>
      </c>
      <c r="I1046" s="151" t="s">
        <v>2723</v>
      </c>
      <c r="J1046" s="151" t="s">
        <v>2474</v>
      </c>
      <c r="K1046" s="153">
        <v>231203.76</v>
      </c>
      <c r="L1046" s="147">
        <v>231203.76</v>
      </c>
      <c r="M1046" s="147">
        <v>31989.69</v>
      </c>
      <c r="N1046" s="148">
        <v>199214.07</v>
      </c>
      <c r="O1046" s="136" t="s">
        <v>1808</v>
      </c>
    </row>
    <row r="1047" spans="1:15" x14ac:dyDescent="0.3">
      <c r="A1047" s="151" t="s">
        <v>2705</v>
      </c>
      <c r="B1047" s="151" t="s">
        <v>2470</v>
      </c>
      <c r="C1047" s="151" t="s">
        <v>2852</v>
      </c>
      <c r="D1047" s="151" t="s">
        <v>2399</v>
      </c>
      <c r="E1047" s="152" t="s">
        <v>2011</v>
      </c>
      <c r="F1047" s="151" t="s">
        <v>2863</v>
      </c>
      <c r="G1047" s="152" t="s">
        <v>2723</v>
      </c>
      <c r="H1047" s="151" t="s">
        <v>2723</v>
      </c>
      <c r="I1047" s="151" t="s">
        <v>2723</v>
      </c>
      <c r="J1047" s="151" t="s">
        <v>2474</v>
      </c>
      <c r="K1047" s="153">
        <v>3507.17</v>
      </c>
      <c r="L1047" s="147">
        <v>3507.17</v>
      </c>
      <c r="M1047" s="147">
        <v>485.26</v>
      </c>
      <c r="N1047" s="148">
        <v>3021.91</v>
      </c>
      <c r="O1047" s="136" t="s">
        <v>1808</v>
      </c>
    </row>
    <row r="1048" spans="1:15" x14ac:dyDescent="0.3">
      <c r="A1048" s="151" t="s">
        <v>2705</v>
      </c>
      <c r="B1048" s="151" t="s">
        <v>2470</v>
      </c>
      <c r="C1048" s="151" t="s">
        <v>2852</v>
      </c>
      <c r="D1048" s="151" t="s">
        <v>2399</v>
      </c>
      <c r="E1048" s="152" t="s">
        <v>2002</v>
      </c>
      <c r="F1048" s="151" t="s">
        <v>2881</v>
      </c>
      <c r="G1048" s="152" t="s">
        <v>2723</v>
      </c>
      <c r="H1048" s="151" t="s">
        <v>2723</v>
      </c>
      <c r="I1048" s="151" t="s">
        <v>2723</v>
      </c>
      <c r="J1048" s="151" t="s">
        <v>2474</v>
      </c>
      <c r="K1048" s="153">
        <v>23824.86</v>
      </c>
      <c r="L1048" s="147">
        <v>23824.86</v>
      </c>
      <c r="M1048" s="147">
        <v>3296.44</v>
      </c>
      <c r="N1048" s="148">
        <v>20528.420000000002</v>
      </c>
      <c r="O1048" s="136" t="s">
        <v>1881</v>
      </c>
    </row>
    <row r="1049" spans="1:15" x14ac:dyDescent="0.3">
      <c r="A1049" s="151" t="s">
        <v>2705</v>
      </c>
      <c r="B1049" s="151" t="s">
        <v>2470</v>
      </c>
      <c r="C1049" s="151" t="s">
        <v>2852</v>
      </c>
      <c r="D1049" s="151" t="s">
        <v>2399</v>
      </c>
      <c r="E1049" s="152" t="s">
        <v>2004</v>
      </c>
      <c r="F1049" s="151" t="s">
        <v>2863</v>
      </c>
      <c r="G1049" s="152" t="s">
        <v>2723</v>
      </c>
      <c r="H1049" s="151" t="s">
        <v>2723</v>
      </c>
      <c r="I1049" s="151" t="s">
        <v>2723</v>
      </c>
      <c r="J1049" s="151" t="s">
        <v>2474</v>
      </c>
      <c r="K1049" s="153">
        <v>1578.55</v>
      </c>
      <c r="L1049" s="147">
        <v>1578.55</v>
      </c>
      <c r="M1049" s="147">
        <v>218.41</v>
      </c>
      <c r="N1049" s="148">
        <v>1360.1399999999999</v>
      </c>
      <c r="O1049" s="136" t="s">
        <v>1808</v>
      </c>
    </row>
    <row r="1050" spans="1:15" x14ac:dyDescent="0.3">
      <c r="A1050" s="151" t="s">
        <v>2705</v>
      </c>
      <c r="B1050" s="151" t="s">
        <v>2470</v>
      </c>
      <c r="C1050" s="151" t="s">
        <v>2882</v>
      </c>
      <c r="D1050" s="151" t="s">
        <v>2399</v>
      </c>
      <c r="E1050" s="152">
        <v>42904266</v>
      </c>
      <c r="F1050" s="151" t="s">
        <v>2789</v>
      </c>
      <c r="G1050" s="152" t="s">
        <v>2723</v>
      </c>
      <c r="H1050" s="151" t="s">
        <v>2723</v>
      </c>
      <c r="I1050" s="151" t="s">
        <v>2723</v>
      </c>
      <c r="J1050" s="151" t="s">
        <v>2474</v>
      </c>
      <c r="K1050" s="153">
        <v>23804.46</v>
      </c>
      <c r="L1050" s="147">
        <v>23804.46</v>
      </c>
      <c r="M1050" s="147">
        <v>2607.59</v>
      </c>
      <c r="N1050" s="148">
        <v>21196.87</v>
      </c>
      <c r="O1050" s="136" t="s">
        <v>1800</v>
      </c>
    </row>
    <row r="1051" spans="1:15" x14ac:dyDescent="0.3">
      <c r="A1051" s="151" t="s">
        <v>2705</v>
      </c>
      <c r="B1051" s="151" t="s">
        <v>2470</v>
      </c>
      <c r="C1051" s="151" t="s">
        <v>2882</v>
      </c>
      <c r="D1051" s="151" t="s">
        <v>2399</v>
      </c>
      <c r="E1051" s="152" t="s">
        <v>2006</v>
      </c>
      <c r="F1051" s="151" t="s">
        <v>2856</v>
      </c>
      <c r="G1051" s="152" t="s">
        <v>2723</v>
      </c>
      <c r="H1051" s="151" t="s">
        <v>2723</v>
      </c>
      <c r="I1051" s="151" t="s">
        <v>2723</v>
      </c>
      <c r="J1051" s="151" t="s">
        <v>2474</v>
      </c>
      <c r="K1051" s="153">
        <v>130106.9</v>
      </c>
      <c r="L1051" s="147">
        <v>130106.9</v>
      </c>
      <c r="M1051" s="147">
        <v>14252.2</v>
      </c>
      <c r="N1051" s="148">
        <v>115854.7</v>
      </c>
      <c r="O1051" s="136" t="s">
        <v>1804</v>
      </c>
    </row>
    <row r="1052" spans="1:15" x14ac:dyDescent="0.3">
      <c r="A1052" s="151" t="s">
        <v>2705</v>
      </c>
      <c r="B1052" s="151" t="s">
        <v>2470</v>
      </c>
      <c r="C1052" s="151" t="s">
        <v>2882</v>
      </c>
      <c r="D1052" s="151" t="s">
        <v>2399</v>
      </c>
      <c r="E1052" s="152" t="s">
        <v>2042</v>
      </c>
      <c r="F1052" s="151" t="s">
        <v>2863</v>
      </c>
      <c r="G1052" s="152" t="s">
        <v>2723</v>
      </c>
      <c r="H1052" s="151" t="s">
        <v>2723</v>
      </c>
      <c r="I1052" s="151" t="s">
        <v>2723</v>
      </c>
      <c r="J1052" s="151" t="s">
        <v>2474</v>
      </c>
      <c r="K1052" s="153">
        <v>4278.93</v>
      </c>
      <c r="L1052" s="147">
        <v>4278.93</v>
      </c>
      <c r="M1052" s="147">
        <v>468.72</v>
      </c>
      <c r="N1052" s="148">
        <v>3810.21</v>
      </c>
      <c r="O1052" s="136" t="s">
        <v>1808</v>
      </c>
    </row>
    <row r="1053" spans="1:15" x14ac:dyDescent="0.3">
      <c r="A1053" s="151" t="s">
        <v>2705</v>
      </c>
      <c r="B1053" s="151" t="s">
        <v>2470</v>
      </c>
      <c r="C1053" s="151" t="s">
        <v>2882</v>
      </c>
      <c r="D1053" s="151" t="s">
        <v>2399</v>
      </c>
      <c r="E1053" s="152" t="s">
        <v>2021</v>
      </c>
      <c r="F1053" s="151" t="s">
        <v>2863</v>
      </c>
      <c r="G1053" s="152" t="s">
        <v>2723</v>
      </c>
      <c r="H1053" s="151" t="s">
        <v>2723</v>
      </c>
      <c r="I1053" s="151" t="s">
        <v>2723</v>
      </c>
      <c r="J1053" s="151" t="s">
        <v>2474</v>
      </c>
      <c r="K1053" s="153">
        <v>13331.93</v>
      </c>
      <c r="L1053" s="147">
        <v>13331.93</v>
      </c>
      <c r="M1053" s="147">
        <v>1460.41</v>
      </c>
      <c r="N1053" s="148">
        <v>11871.52</v>
      </c>
      <c r="O1053" s="136" t="s">
        <v>1808</v>
      </c>
    </row>
    <row r="1054" spans="1:15" x14ac:dyDescent="0.3">
      <c r="A1054" s="151" t="s">
        <v>2705</v>
      </c>
      <c r="B1054" s="151" t="s">
        <v>2470</v>
      </c>
      <c r="C1054" s="151" t="s">
        <v>2882</v>
      </c>
      <c r="D1054" s="151" t="s">
        <v>2399</v>
      </c>
      <c r="E1054" s="152" t="s">
        <v>2025</v>
      </c>
      <c r="F1054" s="151" t="s">
        <v>2863</v>
      </c>
      <c r="G1054" s="152" t="s">
        <v>2723</v>
      </c>
      <c r="H1054" s="151" t="s">
        <v>2723</v>
      </c>
      <c r="I1054" s="151" t="s">
        <v>2723</v>
      </c>
      <c r="J1054" s="151" t="s">
        <v>2474</v>
      </c>
      <c r="K1054" s="153">
        <v>34804.949999999997</v>
      </c>
      <c r="L1054" s="147">
        <v>34804.949999999997</v>
      </c>
      <c r="M1054" s="147">
        <v>3812.61</v>
      </c>
      <c r="N1054" s="148">
        <v>30992.339999999997</v>
      </c>
      <c r="O1054" s="136" t="s">
        <v>1810</v>
      </c>
    </row>
    <row r="1055" spans="1:15" x14ac:dyDescent="0.3">
      <c r="A1055" s="151" t="s">
        <v>2705</v>
      </c>
      <c r="B1055" s="151" t="s">
        <v>2470</v>
      </c>
      <c r="C1055" s="151" t="s">
        <v>2882</v>
      </c>
      <c r="D1055" s="151" t="s">
        <v>2399</v>
      </c>
      <c r="E1055" s="152" t="s">
        <v>2026</v>
      </c>
      <c r="F1055" s="151" t="s">
        <v>2865</v>
      </c>
      <c r="G1055" s="152" t="s">
        <v>2723</v>
      </c>
      <c r="H1055" s="151" t="s">
        <v>2723</v>
      </c>
      <c r="I1055" s="151" t="s">
        <v>2723</v>
      </c>
      <c r="J1055" s="151" t="s">
        <v>2474</v>
      </c>
      <c r="K1055" s="153">
        <v>231154.68</v>
      </c>
      <c r="L1055" s="147">
        <v>231154.68</v>
      </c>
      <c r="M1055" s="147">
        <v>25321.200000000001</v>
      </c>
      <c r="N1055" s="148">
        <v>205833.47999999998</v>
      </c>
      <c r="O1055" s="136" t="s">
        <v>1808</v>
      </c>
    </row>
    <row r="1056" spans="1:15" x14ac:dyDescent="0.3">
      <c r="A1056" s="151" t="s">
        <v>2705</v>
      </c>
      <c r="B1056" s="151" t="s">
        <v>2470</v>
      </c>
      <c r="C1056" s="151" t="s">
        <v>2882</v>
      </c>
      <c r="D1056" s="151" t="s">
        <v>2399</v>
      </c>
      <c r="E1056" s="152" t="s">
        <v>2017</v>
      </c>
      <c r="F1056" s="151" t="s">
        <v>2883</v>
      </c>
      <c r="G1056" s="152" t="s">
        <v>2723</v>
      </c>
      <c r="H1056" s="151" t="s">
        <v>2723</v>
      </c>
      <c r="I1056" s="151" t="s">
        <v>2723</v>
      </c>
      <c r="J1056" s="151" t="s">
        <v>2474</v>
      </c>
      <c r="K1056" s="153">
        <v>16173.99</v>
      </c>
      <c r="L1056" s="147">
        <v>16173.99</v>
      </c>
      <c r="M1056" s="147">
        <v>1771.74</v>
      </c>
      <c r="N1056" s="148">
        <v>14402.25</v>
      </c>
      <c r="O1056" s="136" t="s">
        <v>1808</v>
      </c>
    </row>
    <row r="1057" spans="1:15" x14ac:dyDescent="0.3">
      <c r="A1057" s="151" t="s">
        <v>2705</v>
      </c>
      <c r="B1057" s="151" t="s">
        <v>2470</v>
      </c>
      <c r="C1057" s="151" t="s">
        <v>2882</v>
      </c>
      <c r="D1057" s="151" t="s">
        <v>2399</v>
      </c>
      <c r="E1057" s="152" t="s">
        <v>2014</v>
      </c>
      <c r="F1057" s="151" t="s">
        <v>2866</v>
      </c>
      <c r="G1057" s="152" t="s">
        <v>2723</v>
      </c>
      <c r="H1057" s="151" t="s">
        <v>2723</v>
      </c>
      <c r="I1057" s="151" t="s">
        <v>2723</v>
      </c>
      <c r="J1057" s="151" t="s">
        <v>2474</v>
      </c>
      <c r="K1057" s="153">
        <v>6475.12</v>
      </c>
      <c r="L1057" s="147">
        <v>6475.12</v>
      </c>
      <c r="M1057" s="147">
        <v>709.3</v>
      </c>
      <c r="N1057" s="148">
        <v>5765.82</v>
      </c>
      <c r="O1057" s="136" t="s">
        <v>1808</v>
      </c>
    </row>
    <row r="1058" spans="1:15" x14ac:dyDescent="0.3">
      <c r="A1058" s="151" t="s">
        <v>2705</v>
      </c>
      <c r="B1058" s="151" t="s">
        <v>2470</v>
      </c>
      <c r="C1058" s="151" t="s">
        <v>2882</v>
      </c>
      <c r="D1058" s="151" t="s">
        <v>2399</v>
      </c>
      <c r="E1058" s="152" t="s">
        <v>2001</v>
      </c>
      <c r="F1058" s="151" t="s">
        <v>2884</v>
      </c>
      <c r="G1058" s="152" t="s">
        <v>2723</v>
      </c>
      <c r="H1058" s="151" t="s">
        <v>2723</v>
      </c>
      <c r="I1058" s="151" t="s">
        <v>2723</v>
      </c>
      <c r="J1058" s="151" t="s">
        <v>2474</v>
      </c>
      <c r="K1058" s="153">
        <v>14993.99</v>
      </c>
      <c r="L1058" s="147">
        <v>14993.99</v>
      </c>
      <c r="M1058" s="147">
        <v>1642.48</v>
      </c>
      <c r="N1058" s="148">
        <v>13351.51</v>
      </c>
      <c r="O1058" s="136" t="s">
        <v>1808</v>
      </c>
    </row>
    <row r="1059" spans="1:15" x14ac:dyDescent="0.3">
      <c r="A1059" s="151" t="s">
        <v>2705</v>
      </c>
      <c r="B1059" s="151" t="s">
        <v>2470</v>
      </c>
      <c r="C1059" s="151" t="s">
        <v>2882</v>
      </c>
      <c r="D1059" s="151" t="s">
        <v>2399</v>
      </c>
      <c r="E1059" s="152" t="s">
        <v>2018</v>
      </c>
      <c r="F1059" s="151" t="s">
        <v>2866</v>
      </c>
      <c r="G1059" s="152" t="s">
        <v>2723</v>
      </c>
      <c r="H1059" s="151" t="s">
        <v>2723</v>
      </c>
      <c r="I1059" s="151" t="s">
        <v>2723</v>
      </c>
      <c r="J1059" s="151" t="s">
        <v>2474</v>
      </c>
      <c r="K1059" s="153">
        <v>12845.66</v>
      </c>
      <c r="L1059" s="147">
        <v>12845.66</v>
      </c>
      <c r="M1059" s="147">
        <v>1407.14</v>
      </c>
      <c r="N1059" s="148">
        <v>11438.52</v>
      </c>
      <c r="O1059" s="136" t="s">
        <v>1809</v>
      </c>
    </row>
    <row r="1060" spans="1:15" x14ac:dyDescent="0.3">
      <c r="A1060" s="151" t="s">
        <v>2705</v>
      </c>
      <c r="B1060" s="151" t="s">
        <v>2470</v>
      </c>
      <c r="C1060" s="151" t="s">
        <v>2882</v>
      </c>
      <c r="D1060" s="151" t="s">
        <v>2399</v>
      </c>
      <c r="E1060" s="152" t="s">
        <v>2003</v>
      </c>
      <c r="F1060" s="151" t="s">
        <v>2885</v>
      </c>
      <c r="G1060" s="152" t="s">
        <v>2723</v>
      </c>
      <c r="H1060" s="151" t="s">
        <v>2723</v>
      </c>
      <c r="I1060" s="151" t="s">
        <v>2723</v>
      </c>
      <c r="J1060" s="151" t="s">
        <v>2474</v>
      </c>
      <c r="K1060" s="153">
        <v>2135.91</v>
      </c>
      <c r="L1060" s="147">
        <v>2135.91</v>
      </c>
      <c r="M1060" s="147">
        <v>233.97</v>
      </c>
      <c r="N1060" s="148">
        <v>1901.9399999999998</v>
      </c>
      <c r="O1060" s="136" t="s">
        <v>1800</v>
      </c>
    </row>
    <row r="1061" spans="1:15" x14ac:dyDescent="0.3">
      <c r="A1061" s="151" t="s">
        <v>2705</v>
      </c>
      <c r="B1061" s="151" t="s">
        <v>2470</v>
      </c>
      <c r="C1061" s="151" t="s">
        <v>2882</v>
      </c>
      <c r="D1061" s="151" t="s">
        <v>2399</v>
      </c>
      <c r="E1061" s="152" t="s">
        <v>2013</v>
      </c>
      <c r="F1061" s="151" t="s">
        <v>2874</v>
      </c>
      <c r="G1061" s="152" t="s">
        <v>2723</v>
      </c>
      <c r="H1061" s="151" t="s">
        <v>2723</v>
      </c>
      <c r="I1061" s="151" t="s">
        <v>2723</v>
      </c>
      <c r="J1061" s="151" t="s">
        <v>2474</v>
      </c>
      <c r="K1061" s="153">
        <v>33596.9</v>
      </c>
      <c r="L1061" s="147">
        <v>33596.9</v>
      </c>
      <c r="M1061" s="147">
        <v>3680.28</v>
      </c>
      <c r="N1061" s="148">
        <v>29916.620000000003</v>
      </c>
      <c r="O1061" s="136" t="s">
        <v>1804</v>
      </c>
    </row>
    <row r="1062" spans="1:15" x14ac:dyDescent="0.3">
      <c r="A1062" s="151" t="s">
        <v>2705</v>
      </c>
      <c r="B1062" s="151" t="s">
        <v>2470</v>
      </c>
      <c r="C1062" s="151" t="s">
        <v>2882</v>
      </c>
      <c r="D1062" s="151" t="s">
        <v>2399</v>
      </c>
      <c r="E1062" s="152" t="s">
        <v>2027</v>
      </c>
      <c r="F1062" s="151" t="s">
        <v>2886</v>
      </c>
      <c r="G1062" s="152" t="s">
        <v>2723</v>
      </c>
      <c r="H1062" s="151" t="s">
        <v>2723</v>
      </c>
      <c r="I1062" s="151" t="s">
        <v>2723</v>
      </c>
      <c r="J1062" s="151" t="s">
        <v>2474</v>
      </c>
      <c r="K1062" s="153">
        <v>6702.58</v>
      </c>
      <c r="L1062" s="147">
        <v>6702.58</v>
      </c>
      <c r="M1062" s="147">
        <v>734.22</v>
      </c>
      <c r="N1062" s="148">
        <v>5968.36</v>
      </c>
      <c r="O1062" s="136" t="s">
        <v>1808</v>
      </c>
    </row>
    <row r="1063" spans="1:15" x14ac:dyDescent="0.3">
      <c r="A1063" s="151" t="s">
        <v>2705</v>
      </c>
      <c r="B1063" s="151" t="s">
        <v>2470</v>
      </c>
      <c r="C1063" s="151" t="s">
        <v>2882</v>
      </c>
      <c r="D1063" s="151" t="s">
        <v>2399</v>
      </c>
      <c r="E1063" s="152" t="s">
        <v>2028</v>
      </c>
      <c r="F1063" s="151" t="s">
        <v>2887</v>
      </c>
      <c r="G1063" s="152" t="s">
        <v>2723</v>
      </c>
      <c r="H1063" s="151" t="s">
        <v>2723</v>
      </c>
      <c r="I1063" s="151" t="s">
        <v>2723</v>
      </c>
      <c r="J1063" s="151" t="s">
        <v>2474</v>
      </c>
      <c r="K1063" s="153">
        <v>7094.17</v>
      </c>
      <c r="L1063" s="147">
        <v>7094.17</v>
      </c>
      <c r="M1063" s="147">
        <v>777.11</v>
      </c>
      <c r="N1063" s="148">
        <v>6317.06</v>
      </c>
      <c r="O1063" s="136" t="s">
        <v>1804</v>
      </c>
    </row>
    <row r="1064" spans="1:15" x14ac:dyDescent="0.3">
      <c r="A1064" s="151" t="s">
        <v>2705</v>
      </c>
      <c r="B1064" s="151" t="s">
        <v>2470</v>
      </c>
      <c r="C1064" s="151" t="s">
        <v>2882</v>
      </c>
      <c r="D1064" s="151" t="s">
        <v>2399</v>
      </c>
      <c r="E1064" s="152" t="s">
        <v>2072</v>
      </c>
      <c r="F1064" s="151" t="s">
        <v>2888</v>
      </c>
      <c r="G1064" s="152" t="s">
        <v>2723</v>
      </c>
      <c r="H1064" s="151" t="s">
        <v>2723</v>
      </c>
      <c r="I1064" s="151" t="s">
        <v>2723</v>
      </c>
      <c r="J1064" s="151" t="s">
        <v>2474</v>
      </c>
      <c r="K1064" s="153">
        <v>15153.91</v>
      </c>
      <c r="L1064" s="147">
        <v>15153.91</v>
      </c>
      <c r="M1064" s="147">
        <v>1659.99</v>
      </c>
      <c r="N1064" s="148">
        <v>13493.92</v>
      </c>
      <c r="O1064" s="136" t="s">
        <v>1802</v>
      </c>
    </row>
    <row r="1065" spans="1:15" x14ac:dyDescent="0.3">
      <c r="A1065" s="151" t="s">
        <v>2705</v>
      </c>
      <c r="B1065" s="151" t="s">
        <v>2470</v>
      </c>
      <c r="C1065" s="151" t="s">
        <v>2882</v>
      </c>
      <c r="D1065" s="151" t="s">
        <v>2399</v>
      </c>
      <c r="E1065" s="152" t="s">
        <v>2019</v>
      </c>
      <c r="F1065" s="151" t="s">
        <v>2889</v>
      </c>
      <c r="G1065" s="152" t="s">
        <v>2723</v>
      </c>
      <c r="H1065" s="151" t="s">
        <v>2723</v>
      </c>
      <c r="I1065" s="151" t="s">
        <v>2723</v>
      </c>
      <c r="J1065" s="151" t="s">
        <v>2474</v>
      </c>
      <c r="K1065" s="153">
        <v>1235.2</v>
      </c>
      <c r="L1065" s="147">
        <v>1235.2</v>
      </c>
      <c r="M1065" s="147">
        <v>135.31</v>
      </c>
      <c r="N1065" s="148">
        <v>1099.8900000000001</v>
      </c>
      <c r="O1065" s="136" t="s">
        <v>1808</v>
      </c>
    </row>
    <row r="1066" spans="1:15" x14ac:dyDescent="0.3">
      <c r="A1066" s="151" t="s">
        <v>2705</v>
      </c>
      <c r="B1066" s="151" t="s">
        <v>2470</v>
      </c>
      <c r="C1066" s="151" t="s">
        <v>2882</v>
      </c>
      <c r="D1066" s="151" t="s">
        <v>2399</v>
      </c>
      <c r="E1066" s="152" t="s">
        <v>2020</v>
      </c>
      <c r="F1066" s="151" t="s">
        <v>2890</v>
      </c>
      <c r="G1066" s="152" t="s">
        <v>2723</v>
      </c>
      <c r="H1066" s="151" t="s">
        <v>2723</v>
      </c>
      <c r="I1066" s="151" t="s">
        <v>2723</v>
      </c>
      <c r="J1066" s="151" t="s">
        <v>2474</v>
      </c>
      <c r="K1066" s="153">
        <v>4382.12</v>
      </c>
      <c r="L1066" s="147">
        <v>4382.12</v>
      </c>
      <c r="M1066" s="147">
        <v>480.03</v>
      </c>
      <c r="N1066" s="148">
        <v>3902.09</v>
      </c>
      <c r="O1066" s="136" t="s">
        <v>1808</v>
      </c>
    </row>
    <row r="1067" spans="1:15" x14ac:dyDescent="0.3">
      <c r="A1067" s="151" t="s">
        <v>2705</v>
      </c>
      <c r="B1067" s="151" t="s">
        <v>2470</v>
      </c>
      <c r="C1067" s="151" t="s">
        <v>2882</v>
      </c>
      <c r="D1067" s="151" t="s">
        <v>2399</v>
      </c>
      <c r="E1067" s="152" t="s">
        <v>2029</v>
      </c>
      <c r="F1067" s="151" t="s">
        <v>2891</v>
      </c>
      <c r="G1067" s="152" t="s">
        <v>2723</v>
      </c>
      <c r="H1067" s="151" t="s">
        <v>2723</v>
      </c>
      <c r="I1067" s="151" t="s">
        <v>2723</v>
      </c>
      <c r="J1067" s="151" t="s">
        <v>2474</v>
      </c>
      <c r="K1067" s="153">
        <v>4625.97</v>
      </c>
      <c r="L1067" s="147">
        <v>4625.97</v>
      </c>
      <c r="M1067" s="147">
        <v>506.74</v>
      </c>
      <c r="N1067" s="148">
        <v>4119.2300000000005</v>
      </c>
      <c r="O1067" s="136" t="s">
        <v>1808</v>
      </c>
    </row>
    <row r="1068" spans="1:15" x14ac:dyDescent="0.3">
      <c r="A1068" s="151" t="s">
        <v>2705</v>
      </c>
      <c r="B1068" s="151" t="s">
        <v>2470</v>
      </c>
      <c r="C1068" s="151" t="s">
        <v>2882</v>
      </c>
      <c r="D1068" s="151" t="s">
        <v>2399</v>
      </c>
      <c r="E1068" s="152" t="s">
        <v>2030</v>
      </c>
      <c r="F1068" s="151" t="s">
        <v>2891</v>
      </c>
      <c r="G1068" s="152" t="s">
        <v>2723</v>
      </c>
      <c r="H1068" s="151" t="s">
        <v>2723</v>
      </c>
      <c r="I1068" s="151" t="s">
        <v>2723</v>
      </c>
      <c r="J1068" s="151" t="s">
        <v>2474</v>
      </c>
      <c r="K1068" s="153">
        <v>5645.45</v>
      </c>
      <c r="L1068" s="147">
        <v>5645.45</v>
      </c>
      <c r="M1068" s="147">
        <v>618.41999999999996</v>
      </c>
      <c r="N1068" s="148">
        <v>5027.03</v>
      </c>
      <c r="O1068" s="136" t="s">
        <v>1808</v>
      </c>
    </row>
    <row r="1069" spans="1:15" x14ac:dyDescent="0.3">
      <c r="A1069" s="151" t="s">
        <v>2705</v>
      </c>
      <c r="B1069" s="151" t="s">
        <v>2470</v>
      </c>
      <c r="C1069" s="151" t="s">
        <v>2882</v>
      </c>
      <c r="D1069" s="151" t="s">
        <v>2399</v>
      </c>
      <c r="E1069" s="152" t="s">
        <v>2031</v>
      </c>
      <c r="F1069" s="151" t="s">
        <v>2891</v>
      </c>
      <c r="G1069" s="152" t="s">
        <v>2723</v>
      </c>
      <c r="H1069" s="151" t="s">
        <v>2723</v>
      </c>
      <c r="I1069" s="151" t="s">
        <v>2723</v>
      </c>
      <c r="J1069" s="151" t="s">
        <v>2474</v>
      </c>
      <c r="K1069" s="153">
        <v>21759.040000000001</v>
      </c>
      <c r="L1069" s="147">
        <v>21759.040000000001</v>
      </c>
      <c r="M1069" s="147">
        <v>2383.5300000000002</v>
      </c>
      <c r="N1069" s="148">
        <v>19375.510000000002</v>
      </c>
      <c r="O1069" s="136" t="s">
        <v>1808</v>
      </c>
    </row>
    <row r="1070" spans="1:15" x14ac:dyDescent="0.3">
      <c r="A1070" s="151" t="s">
        <v>2705</v>
      </c>
      <c r="B1070" s="151" t="s">
        <v>2470</v>
      </c>
      <c r="C1070" s="151" t="s">
        <v>2882</v>
      </c>
      <c r="D1070" s="151" t="s">
        <v>2399</v>
      </c>
      <c r="E1070" s="152" t="s">
        <v>2032</v>
      </c>
      <c r="F1070" s="151" t="s">
        <v>2890</v>
      </c>
      <c r="G1070" s="152" t="s">
        <v>2723</v>
      </c>
      <c r="H1070" s="151" t="s">
        <v>2723</v>
      </c>
      <c r="I1070" s="151" t="s">
        <v>2723</v>
      </c>
      <c r="J1070" s="151" t="s">
        <v>2474</v>
      </c>
      <c r="K1070" s="153">
        <v>1828.33</v>
      </c>
      <c r="L1070" s="147">
        <v>1828.33</v>
      </c>
      <c r="M1070" s="147">
        <v>200.28</v>
      </c>
      <c r="N1070" s="148">
        <v>1628.05</v>
      </c>
      <c r="O1070" s="136" t="s">
        <v>1808</v>
      </c>
    </row>
    <row r="1071" spans="1:15" x14ac:dyDescent="0.3">
      <c r="A1071" s="151" t="s">
        <v>2705</v>
      </c>
      <c r="B1071" s="151" t="s">
        <v>2470</v>
      </c>
      <c r="C1071" s="151" t="s">
        <v>2882</v>
      </c>
      <c r="D1071" s="151" t="s">
        <v>2399</v>
      </c>
      <c r="E1071" s="152" t="s">
        <v>2044</v>
      </c>
      <c r="F1071" s="151" t="s">
        <v>2892</v>
      </c>
      <c r="G1071" s="152" t="s">
        <v>2723</v>
      </c>
      <c r="H1071" s="151" t="s">
        <v>2723</v>
      </c>
      <c r="I1071" s="151" t="s">
        <v>2723</v>
      </c>
      <c r="J1071" s="151" t="s">
        <v>2474</v>
      </c>
      <c r="K1071" s="153">
        <v>840.67</v>
      </c>
      <c r="L1071" s="147">
        <v>840.67</v>
      </c>
      <c r="M1071" s="147">
        <v>92.09</v>
      </c>
      <c r="N1071" s="148">
        <v>748.57999999999993</v>
      </c>
      <c r="O1071" s="136" t="s">
        <v>1808</v>
      </c>
    </row>
    <row r="1072" spans="1:15" x14ac:dyDescent="0.3">
      <c r="A1072" s="151" t="s">
        <v>2705</v>
      </c>
      <c r="B1072" s="151" t="s">
        <v>2470</v>
      </c>
      <c r="C1072" s="151" t="s">
        <v>2882</v>
      </c>
      <c r="D1072" s="151" t="s">
        <v>2399</v>
      </c>
      <c r="E1072" s="152" t="s">
        <v>2022</v>
      </c>
      <c r="F1072" s="151" t="s">
        <v>2893</v>
      </c>
      <c r="G1072" s="152" t="s">
        <v>2723</v>
      </c>
      <c r="H1072" s="151" t="s">
        <v>2723</v>
      </c>
      <c r="I1072" s="151" t="s">
        <v>2723</v>
      </c>
      <c r="J1072" s="151" t="s">
        <v>2474</v>
      </c>
      <c r="K1072" s="153">
        <v>6147.98</v>
      </c>
      <c r="L1072" s="147">
        <v>6147.98</v>
      </c>
      <c r="M1072" s="147">
        <v>673.46</v>
      </c>
      <c r="N1072" s="148">
        <v>5474.5199999999995</v>
      </c>
      <c r="O1072" s="136" t="s">
        <v>1811</v>
      </c>
    </row>
    <row r="1073" spans="1:15" x14ac:dyDescent="0.3">
      <c r="A1073" s="151" t="s">
        <v>2705</v>
      </c>
      <c r="B1073" s="151" t="s">
        <v>2470</v>
      </c>
      <c r="C1073" s="151" t="s">
        <v>2882</v>
      </c>
      <c r="D1073" s="151" t="s">
        <v>2399</v>
      </c>
      <c r="E1073" s="152" t="s">
        <v>2045</v>
      </c>
      <c r="F1073" s="151" t="s">
        <v>2894</v>
      </c>
      <c r="G1073" s="152" t="s">
        <v>2723</v>
      </c>
      <c r="H1073" s="151" t="s">
        <v>2723</v>
      </c>
      <c r="I1073" s="151" t="s">
        <v>2723</v>
      </c>
      <c r="J1073" s="151" t="s">
        <v>2474</v>
      </c>
      <c r="K1073" s="153">
        <v>86569.1</v>
      </c>
      <c r="L1073" s="147">
        <v>86569.1</v>
      </c>
      <c r="M1073" s="147">
        <v>9482.9699999999993</v>
      </c>
      <c r="N1073" s="148">
        <v>77086.13</v>
      </c>
      <c r="O1073" s="136" t="s">
        <v>1808</v>
      </c>
    </row>
    <row r="1074" spans="1:15" x14ac:dyDescent="0.3">
      <c r="A1074" s="151" t="s">
        <v>2705</v>
      </c>
      <c r="B1074" s="151" t="s">
        <v>2470</v>
      </c>
      <c r="C1074" s="151" t="s">
        <v>2882</v>
      </c>
      <c r="D1074" s="151" t="s">
        <v>2399</v>
      </c>
      <c r="E1074" s="152" t="s">
        <v>2033</v>
      </c>
      <c r="F1074" s="151" t="s">
        <v>2890</v>
      </c>
      <c r="G1074" s="152" t="s">
        <v>2723</v>
      </c>
      <c r="H1074" s="151" t="s">
        <v>2723</v>
      </c>
      <c r="I1074" s="151" t="s">
        <v>2723</v>
      </c>
      <c r="J1074" s="151" t="s">
        <v>2474</v>
      </c>
      <c r="K1074" s="153">
        <v>2713.3</v>
      </c>
      <c r="L1074" s="147">
        <v>2713.3</v>
      </c>
      <c r="M1074" s="147">
        <v>297.22000000000003</v>
      </c>
      <c r="N1074" s="148">
        <v>2416.08</v>
      </c>
      <c r="O1074" s="136" t="s">
        <v>1808</v>
      </c>
    </row>
    <row r="1075" spans="1:15" x14ac:dyDescent="0.3">
      <c r="A1075" s="151" t="s">
        <v>2705</v>
      </c>
      <c r="B1075" s="151" t="s">
        <v>2470</v>
      </c>
      <c r="C1075" s="151" t="s">
        <v>2882</v>
      </c>
      <c r="D1075" s="151" t="s">
        <v>2399</v>
      </c>
      <c r="E1075" s="152" t="s">
        <v>2034</v>
      </c>
      <c r="F1075" s="151" t="s">
        <v>2890</v>
      </c>
      <c r="G1075" s="152" t="s">
        <v>2723</v>
      </c>
      <c r="H1075" s="151" t="s">
        <v>2723</v>
      </c>
      <c r="I1075" s="151" t="s">
        <v>2723</v>
      </c>
      <c r="J1075" s="151" t="s">
        <v>2474</v>
      </c>
      <c r="K1075" s="153">
        <v>2713.3</v>
      </c>
      <c r="L1075" s="147">
        <v>2713.3</v>
      </c>
      <c r="M1075" s="147">
        <v>297.22000000000003</v>
      </c>
      <c r="N1075" s="148">
        <v>2416.08</v>
      </c>
      <c r="O1075" s="136" t="s">
        <v>1808</v>
      </c>
    </row>
    <row r="1076" spans="1:15" x14ac:dyDescent="0.3">
      <c r="A1076" s="151" t="s">
        <v>2705</v>
      </c>
      <c r="B1076" s="151" t="s">
        <v>2470</v>
      </c>
      <c r="C1076" s="151" t="s">
        <v>2882</v>
      </c>
      <c r="D1076" s="151" t="s">
        <v>2399</v>
      </c>
      <c r="E1076" s="152" t="s">
        <v>2067</v>
      </c>
      <c r="F1076" s="151" t="s">
        <v>2895</v>
      </c>
      <c r="G1076" s="152" t="s">
        <v>2723</v>
      </c>
      <c r="H1076" s="151" t="s">
        <v>2723</v>
      </c>
      <c r="I1076" s="151" t="s">
        <v>2723</v>
      </c>
      <c r="J1076" s="151" t="s">
        <v>2474</v>
      </c>
      <c r="K1076" s="153">
        <v>3605.77</v>
      </c>
      <c r="L1076" s="147">
        <v>3605.77</v>
      </c>
      <c r="M1076" s="147">
        <v>394.98</v>
      </c>
      <c r="N1076" s="148">
        <v>3210.79</v>
      </c>
      <c r="O1076" s="136" t="s">
        <v>1808</v>
      </c>
    </row>
    <row r="1077" spans="1:15" x14ac:dyDescent="0.3">
      <c r="A1077" s="151" t="s">
        <v>2705</v>
      </c>
      <c r="B1077" s="151" t="s">
        <v>2470</v>
      </c>
      <c r="C1077" s="151" t="s">
        <v>2882</v>
      </c>
      <c r="D1077" s="151" t="s">
        <v>2399</v>
      </c>
      <c r="E1077" s="152" t="s">
        <v>2035</v>
      </c>
      <c r="F1077" s="151" t="s">
        <v>2893</v>
      </c>
      <c r="G1077" s="152" t="s">
        <v>2723</v>
      </c>
      <c r="H1077" s="151" t="s">
        <v>2723</v>
      </c>
      <c r="I1077" s="151" t="s">
        <v>2723</v>
      </c>
      <c r="J1077" s="151" t="s">
        <v>2474</v>
      </c>
      <c r="K1077" s="153">
        <v>5965.85</v>
      </c>
      <c r="L1077" s="147">
        <v>5965.85</v>
      </c>
      <c r="M1077" s="147">
        <v>653.51</v>
      </c>
      <c r="N1077" s="148">
        <v>5312.34</v>
      </c>
      <c r="O1077" s="136" t="s">
        <v>1811</v>
      </c>
    </row>
    <row r="1078" spans="1:15" x14ac:dyDescent="0.3">
      <c r="A1078" s="151" t="s">
        <v>2705</v>
      </c>
      <c r="B1078" s="151" t="s">
        <v>2470</v>
      </c>
      <c r="C1078" s="151" t="s">
        <v>2882</v>
      </c>
      <c r="D1078" s="151" t="s">
        <v>2399</v>
      </c>
      <c r="E1078" s="152" t="s">
        <v>2084</v>
      </c>
      <c r="F1078" s="151" t="s">
        <v>2896</v>
      </c>
      <c r="G1078" s="152" t="s">
        <v>2723</v>
      </c>
      <c r="H1078" s="151" t="s">
        <v>2723</v>
      </c>
      <c r="I1078" s="151" t="s">
        <v>2723</v>
      </c>
      <c r="J1078" s="151" t="s">
        <v>2474</v>
      </c>
      <c r="K1078" s="153">
        <v>8674.66</v>
      </c>
      <c r="L1078" s="147">
        <v>8674.66</v>
      </c>
      <c r="M1078" s="147">
        <v>950.24</v>
      </c>
      <c r="N1078" s="148">
        <v>7724.42</v>
      </c>
      <c r="O1078" s="136" t="s">
        <v>1800</v>
      </c>
    </row>
    <row r="1079" spans="1:15" x14ac:dyDescent="0.3">
      <c r="A1079" s="151" t="s">
        <v>2705</v>
      </c>
      <c r="B1079" s="151" t="s">
        <v>2470</v>
      </c>
      <c r="C1079" s="151" t="s">
        <v>2882</v>
      </c>
      <c r="D1079" s="151" t="s">
        <v>2399</v>
      </c>
      <c r="E1079" s="152" t="s">
        <v>2046</v>
      </c>
      <c r="F1079" s="151" t="s">
        <v>2884</v>
      </c>
      <c r="G1079" s="152" t="s">
        <v>2723</v>
      </c>
      <c r="H1079" s="151" t="s">
        <v>2723</v>
      </c>
      <c r="I1079" s="151" t="s">
        <v>2723</v>
      </c>
      <c r="J1079" s="151" t="s">
        <v>2474</v>
      </c>
      <c r="K1079" s="153">
        <v>23632.240000000002</v>
      </c>
      <c r="L1079" s="147">
        <v>23632.240000000002</v>
      </c>
      <c r="M1079" s="147">
        <v>2588.73</v>
      </c>
      <c r="N1079" s="148">
        <v>21043.510000000002</v>
      </c>
      <c r="O1079" s="136" t="s">
        <v>1808</v>
      </c>
    </row>
    <row r="1080" spans="1:15" x14ac:dyDescent="0.3">
      <c r="A1080" s="151" t="s">
        <v>2705</v>
      </c>
      <c r="B1080" s="151" t="s">
        <v>2470</v>
      </c>
      <c r="C1080" s="151" t="s">
        <v>2882</v>
      </c>
      <c r="D1080" s="151" t="s">
        <v>2399</v>
      </c>
      <c r="E1080" s="152" t="s">
        <v>2036</v>
      </c>
      <c r="F1080" s="151" t="s">
        <v>2897</v>
      </c>
      <c r="G1080" s="152" t="s">
        <v>2723</v>
      </c>
      <c r="H1080" s="151" t="s">
        <v>2723</v>
      </c>
      <c r="I1080" s="151" t="s">
        <v>2723</v>
      </c>
      <c r="J1080" s="151" t="s">
        <v>2474</v>
      </c>
      <c r="K1080" s="153">
        <v>4220.93</v>
      </c>
      <c r="L1080" s="147">
        <v>4220.93</v>
      </c>
      <c r="M1080" s="147">
        <v>462.37</v>
      </c>
      <c r="N1080" s="148">
        <v>3758.5600000000004</v>
      </c>
      <c r="O1080" s="136" t="s">
        <v>1804</v>
      </c>
    </row>
    <row r="1081" spans="1:15" x14ac:dyDescent="0.3">
      <c r="A1081" s="151" t="s">
        <v>2705</v>
      </c>
      <c r="B1081" s="151" t="s">
        <v>2470</v>
      </c>
      <c r="C1081" s="151" t="s">
        <v>2882</v>
      </c>
      <c r="D1081" s="151" t="s">
        <v>2399</v>
      </c>
      <c r="E1081" s="152" t="s">
        <v>2023</v>
      </c>
      <c r="F1081" s="151" t="s">
        <v>2887</v>
      </c>
      <c r="G1081" s="152" t="s">
        <v>2723</v>
      </c>
      <c r="H1081" s="151" t="s">
        <v>2723</v>
      </c>
      <c r="I1081" s="151" t="s">
        <v>2723</v>
      </c>
      <c r="J1081" s="151" t="s">
        <v>2474</v>
      </c>
      <c r="K1081" s="153">
        <v>2616.7399999999998</v>
      </c>
      <c r="L1081" s="147">
        <v>2616.7399999999998</v>
      </c>
      <c r="M1081" s="147">
        <v>286.64</v>
      </c>
      <c r="N1081" s="148">
        <v>2330.1</v>
      </c>
      <c r="O1081" s="136" t="s">
        <v>1804</v>
      </c>
    </row>
    <row r="1082" spans="1:15" x14ac:dyDescent="0.3">
      <c r="A1082" s="151" t="s">
        <v>2705</v>
      </c>
      <c r="B1082" s="151" t="s">
        <v>2470</v>
      </c>
      <c r="C1082" s="151" t="s">
        <v>2882</v>
      </c>
      <c r="D1082" s="151" t="s">
        <v>2399</v>
      </c>
      <c r="E1082" s="152" t="s">
        <v>2024</v>
      </c>
      <c r="F1082" s="151" t="s">
        <v>2892</v>
      </c>
      <c r="G1082" s="152" t="s">
        <v>2723</v>
      </c>
      <c r="H1082" s="151" t="s">
        <v>2723</v>
      </c>
      <c r="I1082" s="151" t="s">
        <v>2723</v>
      </c>
      <c r="J1082" s="151" t="s">
        <v>2474</v>
      </c>
      <c r="K1082" s="153">
        <v>3381.92</v>
      </c>
      <c r="L1082" s="147">
        <v>3381.92</v>
      </c>
      <c r="M1082" s="147">
        <v>370.46</v>
      </c>
      <c r="N1082" s="148">
        <v>3011.46</v>
      </c>
      <c r="O1082" s="136" t="s">
        <v>1808</v>
      </c>
    </row>
    <row r="1083" spans="1:15" x14ac:dyDescent="0.3">
      <c r="A1083" s="151" t="s">
        <v>2705</v>
      </c>
      <c r="B1083" s="151" t="s">
        <v>2470</v>
      </c>
      <c r="C1083" s="151" t="s">
        <v>2882</v>
      </c>
      <c r="D1083" s="151" t="s">
        <v>2399</v>
      </c>
      <c r="E1083" s="152" t="s">
        <v>2037</v>
      </c>
      <c r="F1083" s="151" t="s">
        <v>2884</v>
      </c>
      <c r="G1083" s="152" t="s">
        <v>2723</v>
      </c>
      <c r="H1083" s="151" t="s">
        <v>2723</v>
      </c>
      <c r="I1083" s="151" t="s">
        <v>2723</v>
      </c>
      <c r="J1083" s="151" t="s">
        <v>2474</v>
      </c>
      <c r="K1083" s="153">
        <v>15797.49</v>
      </c>
      <c r="L1083" s="147">
        <v>15797.49</v>
      </c>
      <c r="M1083" s="147">
        <v>1730.49</v>
      </c>
      <c r="N1083" s="148">
        <v>14067</v>
      </c>
      <c r="O1083" s="136" t="s">
        <v>1808</v>
      </c>
    </row>
    <row r="1084" spans="1:15" x14ac:dyDescent="0.3">
      <c r="A1084" s="151" t="s">
        <v>2705</v>
      </c>
      <c r="B1084" s="151" t="s">
        <v>2470</v>
      </c>
      <c r="C1084" s="151" t="s">
        <v>2882</v>
      </c>
      <c r="D1084" s="151" t="s">
        <v>2399</v>
      </c>
      <c r="E1084" s="152" t="s">
        <v>2038</v>
      </c>
      <c r="F1084" s="151" t="s">
        <v>2887</v>
      </c>
      <c r="G1084" s="152" t="s">
        <v>2723</v>
      </c>
      <c r="H1084" s="151" t="s">
        <v>2723</v>
      </c>
      <c r="I1084" s="151" t="s">
        <v>2723</v>
      </c>
      <c r="J1084" s="151" t="s">
        <v>2474</v>
      </c>
      <c r="K1084" s="153">
        <v>2695.94</v>
      </c>
      <c r="L1084" s="147">
        <v>2695.94</v>
      </c>
      <c r="M1084" s="147">
        <v>295.32</v>
      </c>
      <c r="N1084" s="148">
        <v>2400.62</v>
      </c>
      <c r="O1084" s="136" t="s">
        <v>1804</v>
      </c>
    </row>
    <row r="1085" spans="1:15" x14ac:dyDescent="0.3">
      <c r="A1085" s="151" t="s">
        <v>2705</v>
      </c>
      <c r="B1085" s="151" t="s">
        <v>2470</v>
      </c>
      <c r="C1085" s="151" t="s">
        <v>2882</v>
      </c>
      <c r="D1085" s="151" t="s">
        <v>2399</v>
      </c>
      <c r="E1085" s="152" t="s">
        <v>2047</v>
      </c>
      <c r="F1085" s="151" t="s">
        <v>2898</v>
      </c>
      <c r="G1085" s="152" t="s">
        <v>2723</v>
      </c>
      <c r="H1085" s="151" t="s">
        <v>2723</v>
      </c>
      <c r="I1085" s="151" t="s">
        <v>2723</v>
      </c>
      <c r="J1085" s="151" t="s">
        <v>2474</v>
      </c>
      <c r="K1085" s="153">
        <v>8561.44</v>
      </c>
      <c r="L1085" s="147">
        <v>8561.44</v>
      </c>
      <c r="M1085" s="147">
        <v>937.84</v>
      </c>
      <c r="N1085" s="148">
        <v>7623.6</v>
      </c>
      <c r="O1085" s="136" t="s">
        <v>1804</v>
      </c>
    </row>
    <row r="1086" spans="1:15" x14ac:dyDescent="0.3">
      <c r="A1086" s="151" t="s">
        <v>2705</v>
      </c>
      <c r="B1086" s="151" t="s">
        <v>2470</v>
      </c>
      <c r="C1086" s="151" t="s">
        <v>2882</v>
      </c>
      <c r="D1086" s="151" t="s">
        <v>2399</v>
      </c>
      <c r="E1086" s="152" t="s">
        <v>2048</v>
      </c>
      <c r="F1086" s="151" t="s">
        <v>2899</v>
      </c>
      <c r="G1086" s="152" t="s">
        <v>2723</v>
      </c>
      <c r="H1086" s="151" t="s">
        <v>2723</v>
      </c>
      <c r="I1086" s="151" t="s">
        <v>2723</v>
      </c>
      <c r="J1086" s="151" t="s">
        <v>2474</v>
      </c>
      <c r="K1086" s="153">
        <v>24732.73</v>
      </c>
      <c r="L1086" s="147">
        <v>24732.73</v>
      </c>
      <c r="M1086" s="147">
        <v>2709.28</v>
      </c>
      <c r="N1086" s="148">
        <v>22023.45</v>
      </c>
      <c r="O1086" s="136" t="s">
        <v>1810</v>
      </c>
    </row>
    <row r="1087" spans="1:15" x14ac:dyDescent="0.3">
      <c r="A1087" s="151" t="s">
        <v>2705</v>
      </c>
      <c r="B1087" s="151" t="s">
        <v>2470</v>
      </c>
      <c r="C1087" s="151" t="s">
        <v>2882</v>
      </c>
      <c r="D1087" s="151" t="s">
        <v>2399</v>
      </c>
      <c r="E1087" s="152" t="s">
        <v>2039</v>
      </c>
      <c r="F1087" s="151" t="s">
        <v>2889</v>
      </c>
      <c r="G1087" s="152" t="s">
        <v>2723</v>
      </c>
      <c r="H1087" s="151" t="s">
        <v>2723</v>
      </c>
      <c r="I1087" s="151" t="s">
        <v>2723</v>
      </c>
      <c r="J1087" s="151" t="s">
        <v>2474</v>
      </c>
      <c r="K1087" s="153">
        <v>33868.21</v>
      </c>
      <c r="L1087" s="147">
        <v>33868.21</v>
      </c>
      <c r="M1087" s="147">
        <v>3710</v>
      </c>
      <c r="N1087" s="148">
        <v>30158.21</v>
      </c>
      <c r="O1087" s="136" t="s">
        <v>1804</v>
      </c>
    </row>
    <row r="1088" spans="1:15" x14ac:dyDescent="0.3">
      <c r="A1088" s="151" t="s">
        <v>2705</v>
      </c>
      <c r="B1088" s="151" t="s">
        <v>2470</v>
      </c>
      <c r="C1088" s="151" t="s">
        <v>2882</v>
      </c>
      <c r="D1088" s="151" t="s">
        <v>2399</v>
      </c>
      <c r="E1088" s="152" t="s">
        <v>2074</v>
      </c>
      <c r="F1088" s="151" t="s">
        <v>2884</v>
      </c>
      <c r="G1088" s="152" t="s">
        <v>2723</v>
      </c>
      <c r="H1088" s="151" t="s">
        <v>2723</v>
      </c>
      <c r="I1088" s="151" t="s">
        <v>2723</v>
      </c>
      <c r="J1088" s="151" t="s">
        <v>2474</v>
      </c>
      <c r="K1088" s="153">
        <v>1783.65</v>
      </c>
      <c r="L1088" s="147">
        <v>1783.65</v>
      </c>
      <c r="M1088" s="147">
        <v>195.39</v>
      </c>
      <c r="N1088" s="148">
        <v>1588.2600000000002</v>
      </c>
      <c r="O1088" s="136" t="s">
        <v>1808</v>
      </c>
    </row>
    <row r="1089" spans="1:15" x14ac:dyDescent="0.3">
      <c r="A1089" s="151" t="s">
        <v>2705</v>
      </c>
      <c r="B1089" s="151" t="s">
        <v>2470</v>
      </c>
      <c r="C1089" s="151" t="s">
        <v>2882</v>
      </c>
      <c r="D1089" s="151" t="s">
        <v>2399</v>
      </c>
      <c r="E1089" s="152" t="s">
        <v>2050</v>
      </c>
      <c r="F1089" s="151" t="s">
        <v>2900</v>
      </c>
      <c r="G1089" s="152" t="s">
        <v>2723</v>
      </c>
      <c r="H1089" s="151" t="s">
        <v>2723</v>
      </c>
      <c r="I1089" s="151" t="s">
        <v>2723</v>
      </c>
      <c r="J1089" s="151" t="s">
        <v>2474</v>
      </c>
      <c r="K1089" s="153">
        <v>18277.72</v>
      </c>
      <c r="L1089" s="147">
        <v>18277.72</v>
      </c>
      <c r="M1089" s="147">
        <v>2002.18</v>
      </c>
      <c r="N1089" s="148">
        <v>16275.54</v>
      </c>
      <c r="O1089" s="136" t="s">
        <v>1808</v>
      </c>
    </row>
    <row r="1090" spans="1:15" x14ac:dyDescent="0.3">
      <c r="A1090" s="151" t="s">
        <v>2705</v>
      </c>
      <c r="B1090" s="151" t="s">
        <v>2470</v>
      </c>
      <c r="C1090" s="151" t="s">
        <v>2882</v>
      </c>
      <c r="D1090" s="151" t="s">
        <v>2399</v>
      </c>
      <c r="E1090" s="152" t="s">
        <v>2051</v>
      </c>
      <c r="F1090" s="151" t="s">
        <v>2884</v>
      </c>
      <c r="G1090" s="152" t="s">
        <v>2723</v>
      </c>
      <c r="H1090" s="151" t="s">
        <v>2723</v>
      </c>
      <c r="I1090" s="151" t="s">
        <v>2723</v>
      </c>
      <c r="J1090" s="151" t="s">
        <v>2474</v>
      </c>
      <c r="K1090" s="153">
        <v>1933.39</v>
      </c>
      <c r="L1090" s="147">
        <v>1933.39</v>
      </c>
      <c r="M1090" s="147">
        <v>211.79</v>
      </c>
      <c r="N1090" s="148">
        <v>1721.6000000000001</v>
      </c>
      <c r="O1090" s="136" t="s">
        <v>1808</v>
      </c>
    </row>
    <row r="1091" spans="1:15" x14ac:dyDescent="0.3">
      <c r="A1091" s="151" t="s">
        <v>2705</v>
      </c>
      <c r="B1091" s="151" t="s">
        <v>2470</v>
      </c>
      <c r="C1091" s="151" t="s">
        <v>2882</v>
      </c>
      <c r="D1091" s="151" t="s">
        <v>2399</v>
      </c>
      <c r="E1091" s="152" t="s">
        <v>2075</v>
      </c>
      <c r="F1091" s="151" t="s">
        <v>2901</v>
      </c>
      <c r="G1091" s="152" t="s">
        <v>2723</v>
      </c>
      <c r="H1091" s="151" t="s">
        <v>2723</v>
      </c>
      <c r="I1091" s="151" t="s">
        <v>2723</v>
      </c>
      <c r="J1091" s="151" t="s">
        <v>2474</v>
      </c>
      <c r="K1091" s="153">
        <v>2601.58</v>
      </c>
      <c r="L1091" s="147">
        <v>2601.58</v>
      </c>
      <c r="M1091" s="147">
        <v>284.98</v>
      </c>
      <c r="N1091" s="148">
        <v>2316.6</v>
      </c>
      <c r="O1091" s="136" t="s">
        <v>1801</v>
      </c>
    </row>
    <row r="1092" spans="1:15" x14ac:dyDescent="0.3">
      <c r="A1092" s="151" t="s">
        <v>2705</v>
      </c>
      <c r="B1092" s="151" t="s">
        <v>2470</v>
      </c>
      <c r="C1092" s="151" t="s">
        <v>2882</v>
      </c>
      <c r="D1092" s="151" t="s">
        <v>2399</v>
      </c>
      <c r="E1092" s="152" t="s">
        <v>2052</v>
      </c>
      <c r="F1092" s="151" t="s">
        <v>2889</v>
      </c>
      <c r="G1092" s="152" t="s">
        <v>2723</v>
      </c>
      <c r="H1092" s="151" t="s">
        <v>2723</v>
      </c>
      <c r="I1092" s="151" t="s">
        <v>2723</v>
      </c>
      <c r="J1092" s="151" t="s">
        <v>2474</v>
      </c>
      <c r="K1092" s="153">
        <v>2560.0300000000002</v>
      </c>
      <c r="L1092" s="147">
        <v>2560.0300000000002</v>
      </c>
      <c r="M1092" s="147">
        <v>280.43</v>
      </c>
      <c r="N1092" s="148">
        <v>2279.6000000000004</v>
      </c>
      <c r="O1092" s="136" t="s">
        <v>1810</v>
      </c>
    </row>
    <row r="1093" spans="1:15" x14ac:dyDescent="0.3">
      <c r="A1093" s="151" t="s">
        <v>2705</v>
      </c>
      <c r="B1093" s="151" t="s">
        <v>2470</v>
      </c>
      <c r="C1093" s="151" t="s">
        <v>2882</v>
      </c>
      <c r="D1093" s="151" t="s">
        <v>2399</v>
      </c>
      <c r="E1093" s="152" t="s">
        <v>2053</v>
      </c>
      <c r="F1093" s="151" t="s">
        <v>2899</v>
      </c>
      <c r="G1093" s="152" t="s">
        <v>2723</v>
      </c>
      <c r="H1093" s="151" t="s">
        <v>2723</v>
      </c>
      <c r="I1093" s="151" t="s">
        <v>2723</v>
      </c>
      <c r="J1093" s="151" t="s">
        <v>2474</v>
      </c>
      <c r="K1093" s="153">
        <v>4449.79</v>
      </c>
      <c r="L1093" s="147">
        <v>4449.79</v>
      </c>
      <c r="M1093" s="147">
        <v>487.44</v>
      </c>
      <c r="N1093" s="148">
        <v>3962.35</v>
      </c>
      <c r="O1093" s="136" t="s">
        <v>1808</v>
      </c>
    </row>
    <row r="1094" spans="1:15" x14ac:dyDescent="0.3">
      <c r="A1094" s="151" t="s">
        <v>2705</v>
      </c>
      <c r="B1094" s="151" t="s">
        <v>2470</v>
      </c>
      <c r="C1094" s="151" t="s">
        <v>2882</v>
      </c>
      <c r="D1094" s="151" t="s">
        <v>2399</v>
      </c>
      <c r="E1094" s="152" t="s">
        <v>2076</v>
      </c>
      <c r="F1094" s="151" t="s">
        <v>2891</v>
      </c>
      <c r="G1094" s="152" t="s">
        <v>2723</v>
      </c>
      <c r="H1094" s="151" t="s">
        <v>2723</v>
      </c>
      <c r="I1094" s="151" t="s">
        <v>2723</v>
      </c>
      <c r="J1094" s="151" t="s">
        <v>2474</v>
      </c>
      <c r="K1094" s="153">
        <v>13158.72</v>
      </c>
      <c r="L1094" s="147">
        <v>13158.72</v>
      </c>
      <c r="M1094" s="147">
        <v>1441.44</v>
      </c>
      <c r="N1094" s="148">
        <v>11717.279999999999</v>
      </c>
      <c r="O1094" s="136" t="s">
        <v>1808</v>
      </c>
    </row>
    <row r="1095" spans="1:15" x14ac:dyDescent="0.3">
      <c r="A1095" s="151" t="s">
        <v>2705</v>
      </c>
      <c r="B1095" s="151" t="s">
        <v>2470</v>
      </c>
      <c r="C1095" s="151" t="s">
        <v>2882</v>
      </c>
      <c r="D1095" s="151" t="s">
        <v>2399</v>
      </c>
      <c r="E1095" s="152" t="s">
        <v>2054</v>
      </c>
      <c r="F1095" s="151" t="s">
        <v>2902</v>
      </c>
      <c r="G1095" s="152" t="s">
        <v>2723</v>
      </c>
      <c r="H1095" s="151" t="s">
        <v>2723</v>
      </c>
      <c r="I1095" s="151" t="s">
        <v>2723</v>
      </c>
      <c r="J1095" s="151" t="s">
        <v>2474</v>
      </c>
      <c r="K1095" s="153">
        <v>1508.19</v>
      </c>
      <c r="L1095" s="147">
        <v>1508.19</v>
      </c>
      <c r="M1095" s="147">
        <v>165.21</v>
      </c>
      <c r="N1095" s="148">
        <v>1342.98</v>
      </c>
      <c r="O1095" s="136" t="s">
        <v>1808</v>
      </c>
    </row>
    <row r="1096" spans="1:15" x14ac:dyDescent="0.3">
      <c r="A1096" s="151" t="s">
        <v>2705</v>
      </c>
      <c r="B1096" s="151" t="s">
        <v>2470</v>
      </c>
      <c r="C1096" s="151" t="s">
        <v>2882</v>
      </c>
      <c r="D1096" s="151" t="s">
        <v>2399</v>
      </c>
      <c r="E1096" s="152" t="s">
        <v>2055</v>
      </c>
      <c r="F1096" s="151" t="s">
        <v>2899</v>
      </c>
      <c r="G1096" s="152" t="s">
        <v>2723</v>
      </c>
      <c r="H1096" s="151" t="s">
        <v>2723</v>
      </c>
      <c r="I1096" s="151" t="s">
        <v>2723</v>
      </c>
      <c r="J1096" s="151" t="s">
        <v>2474</v>
      </c>
      <c r="K1096" s="153">
        <v>821.55</v>
      </c>
      <c r="L1096" s="147">
        <v>821.55</v>
      </c>
      <c r="M1096" s="147">
        <v>89.99</v>
      </c>
      <c r="N1096" s="148">
        <v>731.56</v>
      </c>
      <c r="O1096" s="136" t="s">
        <v>1808</v>
      </c>
    </row>
    <row r="1097" spans="1:15" x14ac:dyDescent="0.3">
      <c r="A1097" s="151" t="s">
        <v>2705</v>
      </c>
      <c r="B1097" s="151" t="s">
        <v>2470</v>
      </c>
      <c r="C1097" s="151" t="s">
        <v>2882</v>
      </c>
      <c r="D1097" s="151" t="s">
        <v>2399</v>
      </c>
      <c r="E1097" s="152" t="s">
        <v>2068</v>
      </c>
      <c r="F1097" s="151" t="s">
        <v>2893</v>
      </c>
      <c r="G1097" s="152" t="s">
        <v>2723</v>
      </c>
      <c r="H1097" s="151" t="s">
        <v>2723</v>
      </c>
      <c r="I1097" s="151" t="s">
        <v>2723</v>
      </c>
      <c r="J1097" s="151" t="s">
        <v>2474</v>
      </c>
      <c r="K1097" s="153">
        <v>2884.98</v>
      </c>
      <c r="L1097" s="147">
        <v>2884.98</v>
      </c>
      <c r="M1097" s="147">
        <v>316.02999999999997</v>
      </c>
      <c r="N1097" s="148">
        <v>2568.9499999999998</v>
      </c>
      <c r="O1097" s="136" t="s">
        <v>1811</v>
      </c>
    </row>
    <row r="1098" spans="1:15" x14ac:dyDescent="0.3">
      <c r="A1098" s="151" t="s">
        <v>2705</v>
      </c>
      <c r="B1098" s="151" t="s">
        <v>2470</v>
      </c>
      <c r="C1098" s="151" t="s">
        <v>2882</v>
      </c>
      <c r="D1098" s="151" t="s">
        <v>2399</v>
      </c>
      <c r="E1098" s="152" t="s">
        <v>2056</v>
      </c>
      <c r="F1098" s="151" t="s">
        <v>2884</v>
      </c>
      <c r="G1098" s="152" t="s">
        <v>2723</v>
      </c>
      <c r="H1098" s="151" t="s">
        <v>2723</v>
      </c>
      <c r="I1098" s="151" t="s">
        <v>2723</v>
      </c>
      <c r="J1098" s="151" t="s">
        <v>2474</v>
      </c>
      <c r="K1098" s="153">
        <v>245.82</v>
      </c>
      <c r="L1098" s="147">
        <v>245.82</v>
      </c>
      <c r="M1098" s="147">
        <v>26.93</v>
      </c>
      <c r="N1098" s="148">
        <v>218.89</v>
      </c>
      <c r="O1098" s="136" t="s">
        <v>1808</v>
      </c>
    </row>
    <row r="1099" spans="1:15" x14ac:dyDescent="0.3">
      <c r="A1099" s="151" t="s">
        <v>2705</v>
      </c>
      <c r="B1099" s="151" t="s">
        <v>2470</v>
      </c>
      <c r="C1099" s="151" t="s">
        <v>2882</v>
      </c>
      <c r="D1099" s="151" t="s">
        <v>2399</v>
      </c>
      <c r="E1099" s="152" t="s">
        <v>2057</v>
      </c>
      <c r="F1099" s="151" t="s">
        <v>2903</v>
      </c>
      <c r="G1099" s="152" t="s">
        <v>2723</v>
      </c>
      <c r="H1099" s="151" t="s">
        <v>2723</v>
      </c>
      <c r="I1099" s="151" t="s">
        <v>2723</v>
      </c>
      <c r="J1099" s="151" t="s">
        <v>2474</v>
      </c>
      <c r="K1099" s="153">
        <v>11869.68</v>
      </c>
      <c r="L1099" s="147">
        <v>11869.68</v>
      </c>
      <c r="M1099" s="147">
        <v>1300.23</v>
      </c>
      <c r="N1099" s="148">
        <v>10569.45</v>
      </c>
      <c r="O1099" s="136" t="s">
        <v>1800</v>
      </c>
    </row>
    <row r="1100" spans="1:15" x14ac:dyDescent="0.3">
      <c r="A1100" s="151" t="s">
        <v>2705</v>
      </c>
      <c r="B1100" s="151" t="s">
        <v>2470</v>
      </c>
      <c r="C1100" s="151" t="s">
        <v>2882</v>
      </c>
      <c r="D1100" s="151" t="s">
        <v>2399</v>
      </c>
      <c r="E1100" s="152" t="s">
        <v>2040</v>
      </c>
      <c r="F1100" s="151" t="s">
        <v>2893</v>
      </c>
      <c r="G1100" s="152" t="s">
        <v>2723</v>
      </c>
      <c r="H1100" s="151" t="s">
        <v>2723</v>
      </c>
      <c r="I1100" s="151" t="s">
        <v>2723</v>
      </c>
      <c r="J1100" s="151" t="s">
        <v>2474</v>
      </c>
      <c r="K1100" s="153">
        <v>2990.02</v>
      </c>
      <c r="L1100" s="147">
        <v>2990.02</v>
      </c>
      <c r="M1100" s="147">
        <v>327.52999999999997</v>
      </c>
      <c r="N1100" s="148">
        <v>2662.49</v>
      </c>
      <c r="O1100" s="136" t="s">
        <v>1811</v>
      </c>
    </row>
    <row r="1101" spans="1:15" x14ac:dyDescent="0.3">
      <c r="A1101" s="151" t="s">
        <v>2705</v>
      </c>
      <c r="B1101" s="151" t="s">
        <v>2470</v>
      </c>
      <c r="C1101" s="151" t="s">
        <v>2882</v>
      </c>
      <c r="D1101" s="151" t="s">
        <v>2399</v>
      </c>
      <c r="E1101" s="152" t="s">
        <v>2059</v>
      </c>
      <c r="F1101" s="151" t="s">
        <v>2904</v>
      </c>
      <c r="G1101" s="152" t="s">
        <v>2723</v>
      </c>
      <c r="H1101" s="151" t="s">
        <v>2723</v>
      </c>
      <c r="I1101" s="151" t="s">
        <v>2723</v>
      </c>
      <c r="J1101" s="151" t="s">
        <v>2474</v>
      </c>
      <c r="K1101" s="153">
        <v>8389.43</v>
      </c>
      <c r="L1101" s="147">
        <v>8389.43</v>
      </c>
      <c r="M1101" s="147">
        <v>919</v>
      </c>
      <c r="N1101" s="148">
        <v>7470.43</v>
      </c>
      <c r="O1101" s="136" t="s">
        <v>1804</v>
      </c>
    </row>
    <row r="1102" spans="1:15" x14ac:dyDescent="0.3">
      <c r="A1102" s="151" t="s">
        <v>2705</v>
      </c>
      <c r="B1102" s="151" t="s">
        <v>2470</v>
      </c>
      <c r="C1102" s="151" t="s">
        <v>2882</v>
      </c>
      <c r="D1102" s="151" t="s">
        <v>2399</v>
      </c>
      <c r="E1102" s="152" t="s">
        <v>2060</v>
      </c>
      <c r="F1102" s="151" t="s">
        <v>2903</v>
      </c>
      <c r="G1102" s="152" t="s">
        <v>2723</v>
      </c>
      <c r="H1102" s="151" t="s">
        <v>2723</v>
      </c>
      <c r="I1102" s="151" t="s">
        <v>2723</v>
      </c>
      <c r="J1102" s="151" t="s">
        <v>2474</v>
      </c>
      <c r="K1102" s="153">
        <v>54218.559999999998</v>
      </c>
      <c r="L1102" s="147">
        <v>54218.559999999998</v>
      </c>
      <c r="M1102" s="147">
        <v>5939.22</v>
      </c>
      <c r="N1102" s="148">
        <v>48279.34</v>
      </c>
      <c r="O1102" s="136" t="s">
        <v>1810</v>
      </c>
    </row>
    <row r="1103" spans="1:15" x14ac:dyDescent="0.3">
      <c r="A1103" s="151" t="s">
        <v>2705</v>
      </c>
      <c r="B1103" s="151" t="s">
        <v>2470</v>
      </c>
      <c r="C1103" s="151" t="s">
        <v>2882</v>
      </c>
      <c r="D1103" s="151" t="s">
        <v>2399</v>
      </c>
      <c r="E1103" s="152" t="s">
        <v>2061</v>
      </c>
      <c r="F1103" s="151" t="s">
        <v>2903</v>
      </c>
      <c r="G1103" s="152" t="s">
        <v>2723</v>
      </c>
      <c r="H1103" s="151" t="s">
        <v>2723</v>
      </c>
      <c r="I1103" s="151" t="s">
        <v>2723</v>
      </c>
      <c r="J1103" s="151" t="s">
        <v>2474</v>
      </c>
      <c r="K1103" s="153">
        <v>1201.1300000000001</v>
      </c>
      <c r="L1103" s="147">
        <v>1201.1300000000001</v>
      </c>
      <c r="M1103" s="147">
        <v>131.57</v>
      </c>
      <c r="N1103" s="148">
        <v>1069.5600000000002</v>
      </c>
      <c r="O1103" s="136" t="s">
        <v>1800</v>
      </c>
    </row>
    <row r="1104" spans="1:15" x14ac:dyDescent="0.3">
      <c r="A1104" s="151" t="s">
        <v>2705</v>
      </c>
      <c r="B1104" s="151" t="s">
        <v>2470</v>
      </c>
      <c r="C1104" s="151" t="s">
        <v>2882</v>
      </c>
      <c r="D1104" s="151" t="s">
        <v>2399</v>
      </c>
      <c r="E1104" s="152" t="s">
        <v>2062</v>
      </c>
      <c r="F1104" s="151" t="s">
        <v>2905</v>
      </c>
      <c r="G1104" s="152" t="s">
        <v>2723</v>
      </c>
      <c r="H1104" s="151" t="s">
        <v>2723</v>
      </c>
      <c r="I1104" s="151" t="s">
        <v>2723</v>
      </c>
      <c r="J1104" s="151" t="s">
        <v>2474</v>
      </c>
      <c r="K1104" s="153">
        <v>23749.26</v>
      </c>
      <c r="L1104" s="147">
        <v>23749.26</v>
      </c>
      <c r="M1104" s="147">
        <v>2601.5500000000002</v>
      </c>
      <c r="N1104" s="148">
        <v>21147.71</v>
      </c>
      <c r="O1104" s="136" t="s">
        <v>1800</v>
      </c>
    </row>
    <row r="1105" spans="1:15" x14ac:dyDescent="0.3">
      <c r="A1105" s="151" t="s">
        <v>2705</v>
      </c>
      <c r="B1105" s="151" t="s">
        <v>2470</v>
      </c>
      <c r="C1105" s="151" t="s">
        <v>2882</v>
      </c>
      <c r="D1105" s="151" t="s">
        <v>2399</v>
      </c>
      <c r="E1105" s="152" t="s">
        <v>2041</v>
      </c>
      <c r="F1105" s="151" t="s">
        <v>2906</v>
      </c>
      <c r="G1105" s="152" t="s">
        <v>2723</v>
      </c>
      <c r="H1105" s="151" t="s">
        <v>2723</v>
      </c>
      <c r="I1105" s="151" t="s">
        <v>2723</v>
      </c>
      <c r="J1105" s="151" t="s">
        <v>2474</v>
      </c>
      <c r="K1105" s="153">
        <v>6138.83</v>
      </c>
      <c r="L1105" s="147">
        <v>6138.83</v>
      </c>
      <c r="M1105" s="147">
        <v>672.46</v>
      </c>
      <c r="N1105" s="148">
        <v>5466.37</v>
      </c>
      <c r="O1105" s="136" t="s">
        <v>1804</v>
      </c>
    </row>
    <row r="1106" spans="1:15" x14ac:dyDescent="0.3">
      <c r="A1106" s="151" t="s">
        <v>2705</v>
      </c>
      <c r="B1106" s="151" t="s">
        <v>2470</v>
      </c>
      <c r="C1106" s="151" t="s">
        <v>2882</v>
      </c>
      <c r="D1106" s="151" t="s">
        <v>2399</v>
      </c>
      <c r="E1106" s="152" t="s">
        <v>2063</v>
      </c>
      <c r="F1106" s="151" t="s">
        <v>2892</v>
      </c>
      <c r="G1106" s="152" t="s">
        <v>2723</v>
      </c>
      <c r="H1106" s="151" t="s">
        <v>2723</v>
      </c>
      <c r="I1106" s="151" t="s">
        <v>2723</v>
      </c>
      <c r="J1106" s="151" t="s">
        <v>2474</v>
      </c>
      <c r="K1106" s="153">
        <v>2929.42</v>
      </c>
      <c r="L1106" s="147">
        <v>2929.42</v>
      </c>
      <c r="M1106" s="147">
        <v>320.89999999999998</v>
      </c>
      <c r="N1106" s="148">
        <v>2608.52</v>
      </c>
      <c r="O1106" s="136" t="s">
        <v>1808</v>
      </c>
    </row>
    <row r="1107" spans="1:15" x14ac:dyDescent="0.3">
      <c r="A1107" s="151" t="s">
        <v>2705</v>
      </c>
      <c r="B1107" s="151" t="s">
        <v>2470</v>
      </c>
      <c r="C1107" s="151" t="s">
        <v>2882</v>
      </c>
      <c r="D1107" s="151" t="s">
        <v>2399</v>
      </c>
      <c r="E1107" s="152" t="s">
        <v>2064</v>
      </c>
      <c r="F1107" s="151" t="s">
        <v>2904</v>
      </c>
      <c r="G1107" s="152" t="s">
        <v>2723</v>
      </c>
      <c r="H1107" s="151" t="s">
        <v>2723</v>
      </c>
      <c r="I1107" s="151" t="s">
        <v>2723</v>
      </c>
      <c r="J1107" s="151" t="s">
        <v>2474</v>
      </c>
      <c r="K1107" s="153">
        <v>3956.73</v>
      </c>
      <c r="L1107" s="147">
        <v>3956.73</v>
      </c>
      <c r="M1107" s="147">
        <v>433.43</v>
      </c>
      <c r="N1107" s="148">
        <v>3523.3</v>
      </c>
      <c r="O1107" s="136" t="s">
        <v>1804</v>
      </c>
    </row>
    <row r="1108" spans="1:15" x14ac:dyDescent="0.3">
      <c r="A1108" s="151" t="s">
        <v>2705</v>
      </c>
      <c r="B1108" s="151" t="s">
        <v>2470</v>
      </c>
      <c r="C1108" s="151" t="s">
        <v>2882</v>
      </c>
      <c r="D1108" s="151" t="s">
        <v>2399</v>
      </c>
      <c r="E1108" s="152" t="s">
        <v>2077</v>
      </c>
      <c r="F1108" s="151" t="s">
        <v>2884</v>
      </c>
      <c r="G1108" s="152" t="s">
        <v>2723</v>
      </c>
      <c r="H1108" s="151" t="s">
        <v>2723</v>
      </c>
      <c r="I1108" s="151" t="s">
        <v>2723</v>
      </c>
      <c r="J1108" s="151" t="s">
        <v>2474</v>
      </c>
      <c r="K1108" s="153">
        <v>6911.75</v>
      </c>
      <c r="L1108" s="147">
        <v>6911.75</v>
      </c>
      <c r="M1108" s="147">
        <v>757.13</v>
      </c>
      <c r="N1108" s="148">
        <v>6154.62</v>
      </c>
      <c r="O1108" s="136" t="s">
        <v>1808</v>
      </c>
    </row>
    <row r="1109" spans="1:15" x14ac:dyDescent="0.3">
      <c r="A1109" s="151" t="s">
        <v>2705</v>
      </c>
      <c r="B1109" s="151" t="s">
        <v>2470</v>
      </c>
      <c r="C1109" s="151" t="s">
        <v>2882</v>
      </c>
      <c r="D1109" s="151" t="s">
        <v>2399</v>
      </c>
      <c r="E1109" s="152" t="s">
        <v>2065</v>
      </c>
      <c r="F1109" s="151" t="s">
        <v>2897</v>
      </c>
      <c r="G1109" s="152" t="s">
        <v>2723</v>
      </c>
      <c r="H1109" s="151" t="s">
        <v>2723</v>
      </c>
      <c r="I1109" s="151" t="s">
        <v>2723</v>
      </c>
      <c r="J1109" s="151" t="s">
        <v>2474</v>
      </c>
      <c r="K1109" s="153">
        <v>11364.91</v>
      </c>
      <c r="L1109" s="147">
        <v>11364.91</v>
      </c>
      <c r="M1109" s="147">
        <v>1244.94</v>
      </c>
      <c r="N1109" s="148">
        <v>10119.969999999999</v>
      </c>
      <c r="O1109" s="136" t="s">
        <v>1809</v>
      </c>
    </row>
    <row r="1110" spans="1:15" x14ac:dyDescent="0.3">
      <c r="A1110" s="151" t="s">
        <v>2705</v>
      </c>
      <c r="B1110" s="151" t="s">
        <v>2470</v>
      </c>
      <c r="C1110" s="151" t="s">
        <v>2882</v>
      </c>
      <c r="D1110" s="151" t="s">
        <v>2399</v>
      </c>
      <c r="E1110" s="152" t="s">
        <v>2097</v>
      </c>
      <c r="F1110" s="151" t="s">
        <v>2907</v>
      </c>
      <c r="G1110" s="152" t="s">
        <v>2723</v>
      </c>
      <c r="H1110" s="151" t="s">
        <v>2723</v>
      </c>
      <c r="I1110" s="151" t="s">
        <v>2723</v>
      </c>
      <c r="J1110" s="151" t="s">
        <v>2474</v>
      </c>
      <c r="K1110" s="153">
        <v>1357439.4</v>
      </c>
      <c r="L1110" s="147">
        <v>1357439.4</v>
      </c>
      <c r="M1110" s="147">
        <v>148696.95000000001</v>
      </c>
      <c r="N1110" s="148">
        <v>1208742.45</v>
      </c>
      <c r="O1110" s="136" t="s">
        <v>1800</v>
      </c>
    </row>
    <row r="1111" spans="1:15" x14ac:dyDescent="0.3">
      <c r="A1111" s="151" t="s">
        <v>2705</v>
      </c>
      <c r="B1111" s="151" t="s">
        <v>2470</v>
      </c>
      <c r="C1111" s="151" t="s">
        <v>2882</v>
      </c>
      <c r="D1111" s="151" t="s">
        <v>2399</v>
      </c>
      <c r="E1111" s="152" t="s">
        <v>2069</v>
      </c>
      <c r="F1111" s="151" t="s">
        <v>2908</v>
      </c>
      <c r="G1111" s="152" t="s">
        <v>2723</v>
      </c>
      <c r="H1111" s="151" t="s">
        <v>2723</v>
      </c>
      <c r="I1111" s="151" t="s">
        <v>2723</v>
      </c>
      <c r="J1111" s="151" t="s">
        <v>2474</v>
      </c>
      <c r="K1111" s="153">
        <v>-413.67</v>
      </c>
      <c r="L1111" s="147">
        <v>-413.67</v>
      </c>
      <c r="M1111" s="147">
        <v>-45.31</v>
      </c>
      <c r="N1111" s="148">
        <v>-368.36</v>
      </c>
      <c r="O1111" s="136" t="s">
        <v>1809</v>
      </c>
    </row>
    <row r="1112" spans="1:15" x14ac:dyDescent="0.3">
      <c r="A1112" s="151" t="s">
        <v>2705</v>
      </c>
      <c r="B1112" s="151" t="s">
        <v>2470</v>
      </c>
      <c r="C1112" s="151" t="s">
        <v>2909</v>
      </c>
      <c r="D1112" s="151" t="s">
        <v>2399</v>
      </c>
      <c r="E1112" s="152" t="s">
        <v>2083</v>
      </c>
      <c r="F1112" s="151" t="s">
        <v>2910</v>
      </c>
      <c r="G1112" s="152" t="s">
        <v>2723</v>
      </c>
      <c r="H1112" s="151" t="s">
        <v>2723</v>
      </c>
      <c r="I1112" s="151" t="s">
        <v>2723</v>
      </c>
      <c r="J1112" s="151" t="s">
        <v>2474</v>
      </c>
      <c r="K1112" s="153">
        <v>0.51</v>
      </c>
      <c r="L1112" s="147">
        <v>0.51</v>
      </c>
      <c r="M1112" s="147">
        <v>0.04</v>
      </c>
      <c r="N1112" s="148">
        <v>0.47000000000000003</v>
      </c>
      <c r="O1112" s="136" t="s">
        <v>1808</v>
      </c>
    </row>
    <row r="1113" spans="1:15" x14ac:dyDescent="0.3">
      <c r="A1113" s="151" t="s">
        <v>2705</v>
      </c>
      <c r="B1113" s="151" t="s">
        <v>2470</v>
      </c>
      <c r="C1113" s="151" t="s">
        <v>2909</v>
      </c>
      <c r="D1113" s="151" t="s">
        <v>2399</v>
      </c>
      <c r="E1113" s="152" t="s">
        <v>2085</v>
      </c>
      <c r="F1113" s="151" t="s">
        <v>2887</v>
      </c>
      <c r="G1113" s="152" t="s">
        <v>2723</v>
      </c>
      <c r="H1113" s="151" t="s">
        <v>2723</v>
      </c>
      <c r="I1113" s="151" t="s">
        <v>2723</v>
      </c>
      <c r="J1113" s="151" t="s">
        <v>2474</v>
      </c>
      <c r="K1113" s="153">
        <v>3201.15</v>
      </c>
      <c r="L1113" s="147">
        <v>3201.15</v>
      </c>
      <c r="M1113" s="147">
        <v>238.41</v>
      </c>
      <c r="N1113" s="148">
        <v>2962.7400000000002</v>
      </c>
      <c r="O1113" s="136" t="s">
        <v>1804</v>
      </c>
    </row>
    <row r="1114" spans="1:15" x14ac:dyDescent="0.3">
      <c r="A1114" s="151" t="s">
        <v>2705</v>
      </c>
      <c r="B1114" s="151" t="s">
        <v>2470</v>
      </c>
      <c r="C1114" s="151" t="s">
        <v>2909</v>
      </c>
      <c r="D1114" s="151" t="s">
        <v>2399</v>
      </c>
      <c r="E1114" s="152" t="s">
        <v>2073</v>
      </c>
      <c r="F1114" s="151" t="s">
        <v>2903</v>
      </c>
      <c r="G1114" s="152" t="s">
        <v>2723</v>
      </c>
      <c r="H1114" s="151" t="s">
        <v>2723</v>
      </c>
      <c r="I1114" s="151" t="s">
        <v>2723</v>
      </c>
      <c r="J1114" s="151" t="s">
        <v>2474</v>
      </c>
      <c r="K1114" s="153">
        <v>70598.539999999994</v>
      </c>
      <c r="L1114" s="147">
        <v>70598.539999999994</v>
      </c>
      <c r="M1114" s="147">
        <v>5258.02</v>
      </c>
      <c r="N1114" s="148">
        <v>65340.51999999999</v>
      </c>
      <c r="O1114" s="136" t="s">
        <v>1808</v>
      </c>
    </row>
    <row r="1115" spans="1:15" x14ac:dyDescent="0.3">
      <c r="A1115" s="151" t="s">
        <v>2705</v>
      </c>
      <c r="B1115" s="151" t="s">
        <v>2470</v>
      </c>
      <c r="C1115" s="151" t="s">
        <v>2909</v>
      </c>
      <c r="D1115" s="151" t="s">
        <v>2399</v>
      </c>
      <c r="E1115" s="152" t="s">
        <v>2092</v>
      </c>
      <c r="F1115" s="151" t="s">
        <v>2884</v>
      </c>
      <c r="G1115" s="152" t="s">
        <v>2723</v>
      </c>
      <c r="H1115" s="151" t="s">
        <v>2723</v>
      </c>
      <c r="I1115" s="151" t="s">
        <v>2723</v>
      </c>
      <c r="J1115" s="151" t="s">
        <v>2474</v>
      </c>
      <c r="K1115" s="153">
        <v>15170.13</v>
      </c>
      <c r="L1115" s="147">
        <v>15170.13</v>
      </c>
      <c r="M1115" s="147">
        <v>1129.8399999999999</v>
      </c>
      <c r="N1115" s="148">
        <v>14040.289999999999</v>
      </c>
      <c r="O1115" s="136" t="s">
        <v>1808</v>
      </c>
    </row>
    <row r="1116" spans="1:15" x14ac:dyDescent="0.3">
      <c r="A1116" s="151" t="s">
        <v>2705</v>
      </c>
      <c r="B1116" s="151" t="s">
        <v>2470</v>
      </c>
      <c r="C1116" s="151" t="s">
        <v>2909</v>
      </c>
      <c r="D1116" s="151" t="s">
        <v>2399</v>
      </c>
      <c r="E1116" s="152" t="s">
        <v>2058</v>
      </c>
      <c r="F1116" s="151" t="s">
        <v>2901</v>
      </c>
      <c r="G1116" s="152" t="s">
        <v>2723</v>
      </c>
      <c r="H1116" s="151" t="s">
        <v>2723</v>
      </c>
      <c r="I1116" s="151" t="s">
        <v>2723</v>
      </c>
      <c r="J1116" s="151" t="s">
        <v>2474</v>
      </c>
      <c r="K1116" s="153">
        <v>1506.33</v>
      </c>
      <c r="L1116" s="147">
        <v>1506.33</v>
      </c>
      <c r="M1116" s="147">
        <v>112.19</v>
      </c>
      <c r="N1116" s="148">
        <v>1394.1399999999999</v>
      </c>
      <c r="O1116" s="136" t="s">
        <v>1801</v>
      </c>
    </row>
    <row r="1117" spans="1:15" x14ac:dyDescent="0.3">
      <c r="A1117" s="151" t="s">
        <v>2705</v>
      </c>
      <c r="B1117" s="151" t="s">
        <v>2470</v>
      </c>
      <c r="C1117" s="151" t="s">
        <v>2909</v>
      </c>
      <c r="D1117" s="151" t="s">
        <v>2399</v>
      </c>
      <c r="E1117" s="152" t="s">
        <v>2086</v>
      </c>
      <c r="F1117" s="151" t="s">
        <v>2902</v>
      </c>
      <c r="G1117" s="152" t="s">
        <v>2723</v>
      </c>
      <c r="H1117" s="151" t="s">
        <v>2723</v>
      </c>
      <c r="I1117" s="151" t="s">
        <v>2723</v>
      </c>
      <c r="J1117" s="151" t="s">
        <v>2474</v>
      </c>
      <c r="K1117" s="153">
        <v>1550.86</v>
      </c>
      <c r="L1117" s="147">
        <v>1550.86</v>
      </c>
      <c r="M1117" s="147">
        <v>115.5</v>
      </c>
      <c r="N1117" s="148">
        <v>1435.36</v>
      </c>
      <c r="O1117" s="136" t="s">
        <v>1808</v>
      </c>
    </row>
    <row r="1118" spans="1:15" x14ac:dyDescent="0.3">
      <c r="A1118" s="151" t="s">
        <v>2705</v>
      </c>
      <c r="B1118" s="151" t="s">
        <v>2470</v>
      </c>
      <c r="C1118" s="151" t="s">
        <v>2909</v>
      </c>
      <c r="D1118" s="151" t="s">
        <v>2399</v>
      </c>
      <c r="E1118" s="152" t="s">
        <v>2078</v>
      </c>
      <c r="F1118" s="151" t="s">
        <v>2911</v>
      </c>
      <c r="G1118" s="152" t="s">
        <v>2723</v>
      </c>
      <c r="H1118" s="151" t="s">
        <v>2723</v>
      </c>
      <c r="I1118" s="151" t="s">
        <v>2723</v>
      </c>
      <c r="J1118" s="151" t="s">
        <v>2474</v>
      </c>
      <c r="K1118" s="153">
        <v>4781.09</v>
      </c>
      <c r="L1118" s="147">
        <v>4781.09</v>
      </c>
      <c r="M1118" s="147">
        <v>356.08</v>
      </c>
      <c r="N1118" s="148">
        <v>4425.01</v>
      </c>
      <c r="O1118" s="136" t="s">
        <v>1808</v>
      </c>
    </row>
    <row r="1119" spans="1:15" x14ac:dyDescent="0.3">
      <c r="A1119" s="151" t="s">
        <v>2705</v>
      </c>
      <c r="B1119" s="151" t="s">
        <v>2470</v>
      </c>
      <c r="C1119" s="151" t="s">
        <v>2909</v>
      </c>
      <c r="D1119" s="151" t="s">
        <v>2399</v>
      </c>
      <c r="E1119" s="152" t="s">
        <v>2079</v>
      </c>
      <c r="F1119" s="151" t="s">
        <v>2902</v>
      </c>
      <c r="G1119" s="152" t="s">
        <v>2723</v>
      </c>
      <c r="H1119" s="151" t="s">
        <v>2723</v>
      </c>
      <c r="I1119" s="151" t="s">
        <v>2723</v>
      </c>
      <c r="J1119" s="151" t="s">
        <v>2474</v>
      </c>
      <c r="K1119" s="153">
        <v>1191.3599999999999</v>
      </c>
      <c r="L1119" s="147">
        <v>1191.3599999999999</v>
      </c>
      <c r="M1119" s="147">
        <v>88.73</v>
      </c>
      <c r="N1119" s="148">
        <v>1102.6299999999999</v>
      </c>
      <c r="O1119" s="136" t="s">
        <v>1810</v>
      </c>
    </row>
    <row r="1120" spans="1:15" x14ac:dyDescent="0.3">
      <c r="A1120" s="151" t="s">
        <v>2705</v>
      </c>
      <c r="B1120" s="151" t="s">
        <v>2470</v>
      </c>
      <c r="C1120" s="151" t="s">
        <v>2909</v>
      </c>
      <c r="D1120" s="151" t="s">
        <v>2399</v>
      </c>
      <c r="E1120" s="152" t="s">
        <v>2066</v>
      </c>
      <c r="F1120" s="151" t="s">
        <v>2884</v>
      </c>
      <c r="G1120" s="152" t="s">
        <v>2723</v>
      </c>
      <c r="H1120" s="151" t="s">
        <v>2723</v>
      </c>
      <c r="I1120" s="151" t="s">
        <v>2723</v>
      </c>
      <c r="J1120" s="151" t="s">
        <v>2474</v>
      </c>
      <c r="K1120" s="153">
        <v>755.82</v>
      </c>
      <c r="L1120" s="147">
        <v>755.82</v>
      </c>
      <c r="M1120" s="147">
        <v>56.29</v>
      </c>
      <c r="N1120" s="148">
        <v>699.53000000000009</v>
      </c>
      <c r="O1120" s="136" t="s">
        <v>1808</v>
      </c>
    </row>
    <row r="1121" spans="1:15" x14ac:dyDescent="0.3">
      <c r="A1121" s="151" t="s">
        <v>2705</v>
      </c>
      <c r="B1121" s="151" t="s">
        <v>2470</v>
      </c>
      <c r="C1121" s="151" t="s">
        <v>2909</v>
      </c>
      <c r="D1121" s="151" t="s">
        <v>2399</v>
      </c>
      <c r="E1121" s="152" t="s">
        <v>2081</v>
      </c>
      <c r="F1121" s="151" t="s">
        <v>2892</v>
      </c>
      <c r="G1121" s="152" t="s">
        <v>2723</v>
      </c>
      <c r="H1121" s="151" t="s">
        <v>2723</v>
      </c>
      <c r="I1121" s="151" t="s">
        <v>2723</v>
      </c>
      <c r="J1121" s="151" t="s">
        <v>2474</v>
      </c>
      <c r="K1121" s="153">
        <v>5240.3100000000004</v>
      </c>
      <c r="L1121" s="147">
        <v>5240.3100000000004</v>
      </c>
      <c r="M1121" s="147">
        <v>390.29</v>
      </c>
      <c r="N1121" s="148">
        <v>4850.0200000000004</v>
      </c>
      <c r="O1121" s="136" t="s">
        <v>1808</v>
      </c>
    </row>
    <row r="1122" spans="1:15" x14ac:dyDescent="0.3">
      <c r="A1122" s="151" t="s">
        <v>2705</v>
      </c>
      <c r="B1122" s="151" t="s">
        <v>2470</v>
      </c>
      <c r="C1122" s="151" t="s">
        <v>2909</v>
      </c>
      <c r="D1122" s="151" t="s">
        <v>2399</v>
      </c>
      <c r="E1122" s="152" t="s">
        <v>2094</v>
      </c>
      <c r="F1122" s="151" t="s">
        <v>2884</v>
      </c>
      <c r="G1122" s="152" t="s">
        <v>2723</v>
      </c>
      <c r="H1122" s="151" t="s">
        <v>2723</v>
      </c>
      <c r="I1122" s="151" t="s">
        <v>2723</v>
      </c>
      <c r="J1122" s="151" t="s">
        <v>2474</v>
      </c>
      <c r="K1122" s="153">
        <v>6594.29</v>
      </c>
      <c r="L1122" s="147">
        <v>6594.29</v>
      </c>
      <c r="M1122" s="147">
        <v>491.13</v>
      </c>
      <c r="N1122" s="148">
        <v>6103.16</v>
      </c>
      <c r="O1122" s="136" t="s">
        <v>1808</v>
      </c>
    </row>
    <row r="1123" spans="1:15" x14ac:dyDescent="0.3">
      <c r="A1123" s="151" t="s">
        <v>2705</v>
      </c>
      <c r="B1123" s="151" t="s">
        <v>2470</v>
      </c>
      <c r="C1123" s="151" t="s">
        <v>2909</v>
      </c>
      <c r="D1123" s="151" t="s">
        <v>2399</v>
      </c>
      <c r="E1123" s="152" t="s">
        <v>2082</v>
      </c>
      <c r="F1123" s="151" t="s">
        <v>2884</v>
      </c>
      <c r="G1123" s="152" t="s">
        <v>2723</v>
      </c>
      <c r="H1123" s="151" t="s">
        <v>2723</v>
      </c>
      <c r="I1123" s="151" t="s">
        <v>2723</v>
      </c>
      <c r="J1123" s="151" t="s">
        <v>2474</v>
      </c>
      <c r="K1123" s="153">
        <v>972.84</v>
      </c>
      <c r="L1123" s="147">
        <v>972.84</v>
      </c>
      <c r="M1123" s="147">
        <v>72.45</v>
      </c>
      <c r="N1123" s="148">
        <v>900.39</v>
      </c>
      <c r="O1123" s="136" t="s">
        <v>1808</v>
      </c>
    </row>
    <row r="1124" spans="1:15" x14ac:dyDescent="0.3">
      <c r="A1124" s="151" t="s">
        <v>2705</v>
      </c>
      <c r="B1124" s="151" t="s">
        <v>2470</v>
      </c>
      <c r="C1124" s="151" t="s">
        <v>2909</v>
      </c>
      <c r="D1124" s="151" t="s">
        <v>2399</v>
      </c>
      <c r="E1124" s="152" t="s">
        <v>2087</v>
      </c>
      <c r="F1124" s="151" t="s">
        <v>2901</v>
      </c>
      <c r="G1124" s="152" t="s">
        <v>2723</v>
      </c>
      <c r="H1124" s="151" t="s">
        <v>2723</v>
      </c>
      <c r="I1124" s="151" t="s">
        <v>2723</v>
      </c>
      <c r="J1124" s="151" t="s">
        <v>2474</v>
      </c>
      <c r="K1124" s="153">
        <v>1774.36</v>
      </c>
      <c r="L1124" s="147">
        <v>1774.36</v>
      </c>
      <c r="M1124" s="147">
        <v>132.15</v>
      </c>
      <c r="N1124" s="148">
        <v>1642.2099999999998</v>
      </c>
      <c r="O1124" s="136" t="s">
        <v>1801</v>
      </c>
    </row>
    <row r="1125" spans="1:15" x14ac:dyDescent="0.3">
      <c r="A1125" s="151" t="s">
        <v>2705</v>
      </c>
      <c r="B1125" s="151" t="s">
        <v>2470</v>
      </c>
      <c r="C1125" s="151" t="s">
        <v>2909</v>
      </c>
      <c r="D1125" s="151" t="s">
        <v>2399</v>
      </c>
      <c r="E1125" s="152" t="s">
        <v>2091</v>
      </c>
      <c r="F1125" s="151" t="s">
        <v>2899</v>
      </c>
      <c r="G1125" s="152" t="s">
        <v>2723</v>
      </c>
      <c r="H1125" s="151" t="s">
        <v>2723</v>
      </c>
      <c r="I1125" s="151" t="s">
        <v>2723</v>
      </c>
      <c r="J1125" s="151" t="s">
        <v>2474</v>
      </c>
      <c r="K1125" s="153">
        <v>7007.17</v>
      </c>
      <c r="L1125" s="147">
        <v>7007.17</v>
      </c>
      <c r="M1125" s="147">
        <v>521.88</v>
      </c>
      <c r="N1125" s="148">
        <v>6485.29</v>
      </c>
      <c r="O1125" s="136" t="s">
        <v>1804</v>
      </c>
    </row>
    <row r="1126" spans="1:15" x14ac:dyDescent="0.3">
      <c r="A1126" s="151" t="s">
        <v>2705</v>
      </c>
      <c r="B1126" s="151" t="s">
        <v>2470</v>
      </c>
      <c r="C1126" s="151" t="s">
        <v>2909</v>
      </c>
      <c r="D1126" s="151" t="s">
        <v>2399</v>
      </c>
      <c r="E1126" s="152" t="s">
        <v>2088</v>
      </c>
      <c r="F1126" s="151" t="s">
        <v>2902</v>
      </c>
      <c r="G1126" s="152" t="s">
        <v>2723</v>
      </c>
      <c r="H1126" s="151" t="s">
        <v>2723</v>
      </c>
      <c r="I1126" s="151" t="s">
        <v>2723</v>
      </c>
      <c r="J1126" s="151" t="s">
        <v>2474</v>
      </c>
      <c r="K1126" s="153">
        <v>4049.43</v>
      </c>
      <c r="L1126" s="147">
        <v>4049.43</v>
      </c>
      <c r="M1126" s="147">
        <v>301.58999999999997</v>
      </c>
      <c r="N1126" s="148">
        <v>3747.8399999999997</v>
      </c>
      <c r="O1126" s="136" t="s">
        <v>1808</v>
      </c>
    </row>
    <row r="1127" spans="1:15" x14ac:dyDescent="0.3">
      <c r="A1127" s="151" t="s">
        <v>2705</v>
      </c>
      <c r="B1127" s="151" t="s">
        <v>2470</v>
      </c>
      <c r="C1127" s="151" t="s">
        <v>2909</v>
      </c>
      <c r="D1127" s="151" t="s">
        <v>2399</v>
      </c>
      <c r="E1127" s="152" t="s">
        <v>2089</v>
      </c>
      <c r="F1127" s="151" t="s">
        <v>2900</v>
      </c>
      <c r="G1127" s="152" t="s">
        <v>2723</v>
      </c>
      <c r="H1127" s="151" t="s">
        <v>2723</v>
      </c>
      <c r="I1127" s="151" t="s">
        <v>2723</v>
      </c>
      <c r="J1127" s="151" t="s">
        <v>2474</v>
      </c>
      <c r="K1127" s="153">
        <v>2953.54</v>
      </c>
      <c r="L1127" s="147">
        <v>2953.54</v>
      </c>
      <c r="M1127" s="147">
        <v>219.97</v>
      </c>
      <c r="N1127" s="148">
        <v>2733.57</v>
      </c>
      <c r="O1127" s="136" t="s">
        <v>1808</v>
      </c>
    </row>
    <row r="1128" spans="1:15" x14ac:dyDescent="0.3">
      <c r="A1128" s="151" t="s">
        <v>2705</v>
      </c>
      <c r="B1128" s="151" t="s">
        <v>2470</v>
      </c>
      <c r="C1128" s="151" t="s">
        <v>2909</v>
      </c>
      <c r="D1128" s="151" t="s">
        <v>2399</v>
      </c>
      <c r="E1128" s="152" t="s">
        <v>2093</v>
      </c>
      <c r="F1128" s="151" t="s">
        <v>2903</v>
      </c>
      <c r="G1128" s="152" t="s">
        <v>2723</v>
      </c>
      <c r="H1128" s="151" t="s">
        <v>2723</v>
      </c>
      <c r="I1128" s="151" t="s">
        <v>2723</v>
      </c>
      <c r="J1128" s="151" t="s">
        <v>2474</v>
      </c>
      <c r="K1128" s="153">
        <v>42704.3</v>
      </c>
      <c r="L1128" s="147">
        <v>42704.3</v>
      </c>
      <c r="M1128" s="147">
        <v>3180.52</v>
      </c>
      <c r="N1128" s="148">
        <v>39523.780000000006</v>
      </c>
      <c r="O1128" s="136" t="s">
        <v>1810</v>
      </c>
    </row>
    <row r="1129" spans="1:15" x14ac:dyDescent="0.3">
      <c r="A1129" s="151" t="s">
        <v>2705</v>
      </c>
      <c r="B1129" s="151" t="s">
        <v>2470</v>
      </c>
      <c r="C1129" s="151" t="s">
        <v>2909</v>
      </c>
      <c r="D1129" s="151" t="s">
        <v>2399</v>
      </c>
      <c r="E1129" s="152" t="s">
        <v>2121</v>
      </c>
      <c r="F1129" s="151" t="s">
        <v>2912</v>
      </c>
      <c r="G1129" s="152" t="s">
        <v>2723</v>
      </c>
      <c r="H1129" s="151" t="s">
        <v>2723</v>
      </c>
      <c r="I1129" s="151" t="s">
        <v>2723</v>
      </c>
      <c r="J1129" s="151" t="s">
        <v>2474</v>
      </c>
      <c r="K1129" s="153">
        <v>1383507.77</v>
      </c>
      <c r="L1129" s="147">
        <v>1383507.77</v>
      </c>
      <c r="M1129" s="147">
        <v>103040.53</v>
      </c>
      <c r="N1129" s="148">
        <v>1280467.24</v>
      </c>
      <c r="O1129" s="136" t="s">
        <v>1808</v>
      </c>
    </row>
    <row r="1130" spans="1:15" x14ac:dyDescent="0.3">
      <c r="A1130" s="151" t="s">
        <v>2705</v>
      </c>
      <c r="B1130" s="151" t="s">
        <v>2470</v>
      </c>
      <c r="C1130" s="151" t="s">
        <v>2909</v>
      </c>
      <c r="D1130" s="151" t="s">
        <v>2399</v>
      </c>
      <c r="E1130" s="152" t="s">
        <v>2151</v>
      </c>
      <c r="F1130" s="151" t="s">
        <v>2913</v>
      </c>
      <c r="G1130" s="152" t="s">
        <v>2723</v>
      </c>
      <c r="H1130" s="151" t="s">
        <v>2723</v>
      </c>
      <c r="I1130" s="151" t="s">
        <v>2723</v>
      </c>
      <c r="J1130" s="151" t="s">
        <v>2474</v>
      </c>
      <c r="K1130" s="153">
        <v>28696.15</v>
      </c>
      <c r="L1130" s="147">
        <v>28696.15</v>
      </c>
      <c r="M1130" s="147">
        <v>2137.2199999999998</v>
      </c>
      <c r="N1130" s="148">
        <v>26558.93</v>
      </c>
      <c r="O1130" s="136" t="s">
        <v>1808</v>
      </c>
    </row>
    <row r="1131" spans="1:15" x14ac:dyDescent="0.3">
      <c r="A1131" s="151" t="s">
        <v>2705</v>
      </c>
      <c r="B1131" s="151" t="s">
        <v>2470</v>
      </c>
      <c r="C1131" s="151" t="s">
        <v>2909</v>
      </c>
      <c r="D1131" s="151" t="s">
        <v>2399</v>
      </c>
      <c r="E1131" s="152" t="s">
        <v>2098</v>
      </c>
      <c r="F1131" s="151" t="s">
        <v>2914</v>
      </c>
      <c r="G1131" s="152" t="s">
        <v>2723</v>
      </c>
      <c r="H1131" s="151" t="s">
        <v>2723</v>
      </c>
      <c r="I1131" s="151" t="s">
        <v>2723</v>
      </c>
      <c r="J1131" s="151" t="s">
        <v>2474</v>
      </c>
      <c r="K1131" s="153">
        <v>35461.86</v>
      </c>
      <c r="L1131" s="147">
        <v>35461.86</v>
      </c>
      <c r="M1131" s="147">
        <v>2641.12</v>
      </c>
      <c r="N1131" s="148">
        <v>32820.74</v>
      </c>
      <c r="O1131" s="136" t="s">
        <v>1808</v>
      </c>
    </row>
    <row r="1132" spans="1:15" x14ac:dyDescent="0.3">
      <c r="A1132" s="151" t="s">
        <v>2705</v>
      </c>
      <c r="B1132" s="151" t="s">
        <v>2470</v>
      </c>
      <c r="C1132" s="151" t="s">
        <v>2909</v>
      </c>
      <c r="D1132" s="151" t="s">
        <v>2399</v>
      </c>
      <c r="E1132" s="152" t="s">
        <v>2120</v>
      </c>
      <c r="F1132" s="151" t="s">
        <v>2915</v>
      </c>
      <c r="G1132" s="152" t="s">
        <v>2723</v>
      </c>
      <c r="H1132" s="151" t="s">
        <v>2723</v>
      </c>
      <c r="I1132" s="151" t="s">
        <v>2723</v>
      </c>
      <c r="J1132" s="151" t="s">
        <v>2474</v>
      </c>
      <c r="K1132" s="153">
        <v>2160476.81</v>
      </c>
      <c r="L1132" s="147">
        <v>2160476.81</v>
      </c>
      <c r="M1132" s="147">
        <v>160907.42000000001</v>
      </c>
      <c r="N1132" s="148">
        <v>1999569.3900000001</v>
      </c>
      <c r="O1132" s="136" t="s">
        <v>1914</v>
      </c>
    </row>
    <row r="1133" spans="1:15" x14ac:dyDescent="0.3">
      <c r="A1133" s="151" t="s">
        <v>2705</v>
      </c>
      <c r="B1133" s="151" t="s">
        <v>2470</v>
      </c>
      <c r="C1133" s="151" t="s">
        <v>2909</v>
      </c>
      <c r="D1133" s="151" t="s">
        <v>2399</v>
      </c>
      <c r="E1133" s="152" t="s">
        <v>2125</v>
      </c>
      <c r="F1133" s="151" t="s">
        <v>2916</v>
      </c>
      <c r="G1133" s="152" t="s">
        <v>2723</v>
      </c>
      <c r="H1133" s="151" t="s">
        <v>2723</v>
      </c>
      <c r="I1133" s="151" t="s">
        <v>2723</v>
      </c>
      <c r="J1133" s="151" t="s">
        <v>2474</v>
      </c>
      <c r="K1133" s="153">
        <v>1301763.51</v>
      </c>
      <c r="L1133" s="147">
        <v>1301763.51</v>
      </c>
      <c r="M1133" s="147">
        <v>96952.4</v>
      </c>
      <c r="N1133" s="148">
        <v>1204811.1100000001</v>
      </c>
      <c r="O1133" s="136" t="s">
        <v>1800</v>
      </c>
    </row>
    <row r="1134" spans="1:15" x14ac:dyDescent="0.3">
      <c r="A1134" s="151" t="s">
        <v>2705</v>
      </c>
      <c r="B1134" s="151" t="s">
        <v>2470</v>
      </c>
      <c r="C1134" s="151" t="s">
        <v>2909</v>
      </c>
      <c r="D1134" s="151" t="s">
        <v>2399</v>
      </c>
      <c r="E1134" s="152" t="s">
        <v>2099</v>
      </c>
      <c r="F1134" s="151" t="s">
        <v>2917</v>
      </c>
      <c r="G1134" s="152" t="s">
        <v>2723</v>
      </c>
      <c r="H1134" s="151" t="s">
        <v>2723</v>
      </c>
      <c r="I1134" s="151" t="s">
        <v>2723</v>
      </c>
      <c r="J1134" s="151" t="s">
        <v>2474</v>
      </c>
      <c r="K1134" s="153">
        <v>12659.97</v>
      </c>
      <c r="L1134" s="147">
        <v>12659.97</v>
      </c>
      <c r="M1134" s="147">
        <v>942.89</v>
      </c>
      <c r="N1134" s="148">
        <v>11717.08</v>
      </c>
      <c r="O1134" s="136" t="s">
        <v>2100</v>
      </c>
    </row>
    <row r="1135" spans="1:15" x14ac:dyDescent="0.3">
      <c r="A1135" s="151" t="s">
        <v>2705</v>
      </c>
      <c r="B1135" s="151" t="s">
        <v>2470</v>
      </c>
      <c r="C1135" s="151" t="s">
        <v>2909</v>
      </c>
      <c r="D1135" s="151" t="s">
        <v>2399</v>
      </c>
      <c r="E1135" s="152" t="s">
        <v>2162</v>
      </c>
      <c r="F1135" s="151" t="s">
        <v>2917</v>
      </c>
      <c r="G1135" s="152" t="s">
        <v>2723</v>
      </c>
      <c r="H1135" s="151" t="s">
        <v>2723</v>
      </c>
      <c r="I1135" s="151" t="s">
        <v>2723</v>
      </c>
      <c r="J1135" s="151" t="s">
        <v>2474</v>
      </c>
      <c r="K1135" s="153">
        <v>376.52</v>
      </c>
      <c r="L1135" s="147">
        <v>376.52</v>
      </c>
      <c r="M1135" s="147">
        <v>28.04</v>
      </c>
      <c r="N1135" s="148">
        <v>348.47999999999996</v>
      </c>
      <c r="O1135" s="136" t="s">
        <v>1804</v>
      </c>
    </row>
    <row r="1136" spans="1:15" x14ac:dyDescent="0.3">
      <c r="A1136" s="151" t="s">
        <v>2705</v>
      </c>
      <c r="B1136" s="151" t="s">
        <v>2470</v>
      </c>
      <c r="C1136" s="151" t="s">
        <v>2909</v>
      </c>
      <c r="D1136" s="151" t="s">
        <v>2399</v>
      </c>
      <c r="E1136" s="152" t="s">
        <v>2101</v>
      </c>
      <c r="F1136" s="151" t="s">
        <v>2918</v>
      </c>
      <c r="G1136" s="152" t="s">
        <v>2723</v>
      </c>
      <c r="H1136" s="151" t="s">
        <v>2723</v>
      </c>
      <c r="I1136" s="151" t="s">
        <v>2723</v>
      </c>
      <c r="J1136" s="151" t="s">
        <v>2474</v>
      </c>
      <c r="K1136" s="153">
        <v>7498.51</v>
      </c>
      <c r="L1136" s="147">
        <v>7498.51</v>
      </c>
      <c r="M1136" s="147">
        <v>558.47</v>
      </c>
      <c r="N1136" s="148">
        <v>6940.04</v>
      </c>
      <c r="O1136" s="136" t="s">
        <v>1801</v>
      </c>
    </row>
    <row r="1137" spans="1:15" x14ac:dyDescent="0.3">
      <c r="A1137" s="151" t="s">
        <v>2705</v>
      </c>
      <c r="B1137" s="151" t="s">
        <v>2470</v>
      </c>
      <c r="C1137" s="151" t="s">
        <v>2909</v>
      </c>
      <c r="D1137" s="151" t="s">
        <v>2399</v>
      </c>
      <c r="E1137" s="152" t="s">
        <v>2119</v>
      </c>
      <c r="F1137" s="151" t="s">
        <v>2919</v>
      </c>
      <c r="G1137" s="152" t="s">
        <v>2723</v>
      </c>
      <c r="H1137" s="151" t="s">
        <v>2723</v>
      </c>
      <c r="I1137" s="151" t="s">
        <v>2723</v>
      </c>
      <c r="J1137" s="151" t="s">
        <v>2474</v>
      </c>
      <c r="K1137" s="153">
        <v>150130.82</v>
      </c>
      <c r="L1137" s="147">
        <v>150130.82</v>
      </c>
      <c r="M1137" s="147">
        <v>11181.4</v>
      </c>
      <c r="N1137" s="148">
        <v>138949.42000000001</v>
      </c>
      <c r="O1137" s="136" t="s">
        <v>1808</v>
      </c>
    </row>
    <row r="1138" spans="1:15" x14ac:dyDescent="0.3">
      <c r="A1138" s="151" t="s">
        <v>2705</v>
      </c>
      <c r="B1138" s="151" t="s">
        <v>2470</v>
      </c>
      <c r="C1138" s="151" t="s">
        <v>2909</v>
      </c>
      <c r="D1138" s="151" t="s">
        <v>2399</v>
      </c>
      <c r="E1138" s="152" t="s">
        <v>2150</v>
      </c>
      <c r="F1138" s="151" t="s">
        <v>2920</v>
      </c>
      <c r="G1138" s="152" t="s">
        <v>2723</v>
      </c>
      <c r="H1138" s="151" t="s">
        <v>2723</v>
      </c>
      <c r="I1138" s="151" t="s">
        <v>2723</v>
      </c>
      <c r="J1138" s="151" t="s">
        <v>2474</v>
      </c>
      <c r="K1138" s="153">
        <v>39885.040000000001</v>
      </c>
      <c r="L1138" s="147">
        <v>39885.040000000001</v>
      </c>
      <c r="M1138" s="147">
        <v>2970.55</v>
      </c>
      <c r="N1138" s="148">
        <v>36914.49</v>
      </c>
      <c r="O1138" s="136" t="s">
        <v>1808</v>
      </c>
    </row>
    <row r="1139" spans="1:15" x14ac:dyDescent="0.3">
      <c r="A1139" s="151" t="s">
        <v>2705</v>
      </c>
      <c r="B1139" s="151" t="s">
        <v>2470</v>
      </c>
      <c r="C1139" s="151" t="s">
        <v>2909</v>
      </c>
      <c r="D1139" s="151" t="s">
        <v>2399</v>
      </c>
      <c r="E1139" s="152" t="s">
        <v>2167</v>
      </c>
      <c r="F1139" s="151" t="s">
        <v>2921</v>
      </c>
      <c r="G1139" s="152" t="s">
        <v>2723</v>
      </c>
      <c r="H1139" s="151" t="s">
        <v>2723</v>
      </c>
      <c r="I1139" s="151" t="s">
        <v>2723</v>
      </c>
      <c r="J1139" s="151" t="s">
        <v>2474</v>
      </c>
      <c r="K1139" s="153">
        <v>4487.54</v>
      </c>
      <c r="L1139" s="147">
        <v>4487.54</v>
      </c>
      <c r="M1139" s="147">
        <v>334.22</v>
      </c>
      <c r="N1139" s="148">
        <v>4153.32</v>
      </c>
      <c r="O1139" s="136" t="s">
        <v>1808</v>
      </c>
    </row>
    <row r="1140" spans="1:15" x14ac:dyDescent="0.3">
      <c r="A1140" s="151" t="s">
        <v>2705</v>
      </c>
      <c r="B1140" s="151" t="s">
        <v>2470</v>
      </c>
      <c r="C1140" s="151" t="s">
        <v>2909</v>
      </c>
      <c r="D1140" s="151" t="s">
        <v>2399</v>
      </c>
      <c r="E1140" s="152" t="s">
        <v>2149</v>
      </c>
      <c r="F1140" s="151" t="s">
        <v>2913</v>
      </c>
      <c r="G1140" s="152" t="s">
        <v>2723</v>
      </c>
      <c r="H1140" s="151" t="s">
        <v>2723</v>
      </c>
      <c r="I1140" s="151" t="s">
        <v>2723</v>
      </c>
      <c r="J1140" s="151" t="s">
        <v>2474</v>
      </c>
      <c r="K1140" s="153">
        <v>865.04</v>
      </c>
      <c r="L1140" s="147">
        <v>865.04</v>
      </c>
      <c r="M1140" s="147">
        <v>64.430000000000007</v>
      </c>
      <c r="N1140" s="148">
        <v>800.6099999999999</v>
      </c>
      <c r="O1140" s="136" t="s">
        <v>1808</v>
      </c>
    </row>
    <row r="1141" spans="1:15" x14ac:dyDescent="0.3">
      <c r="A1141" s="151" t="s">
        <v>2705</v>
      </c>
      <c r="B1141" s="151" t="s">
        <v>2470</v>
      </c>
      <c r="C1141" s="151" t="s">
        <v>2909</v>
      </c>
      <c r="D1141" s="151" t="s">
        <v>2399</v>
      </c>
      <c r="E1141" s="152" t="s">
        <v>2130</v>
      </c>
      <c r="F1141" s="151" t="s">
        <v>2922</v>
      </c>
      <c r="G1141" s="152" t="s">
        <v>2723</v>
      </c>
      <c r="H1141" s="151" t="s">
        <v>2723</v>
      </c>
      <c r="I1141" s="151" t="s">
        <v>2723</v>
      </c>
      <c r="J1141" s="151" t="s">
        <v>2474</v>
      </c>
      <c r="K1141" s="153">
        <v>147993.49</v>
      </c>
      <c r="L1141" s="147">
        <v>147993.49</v>
      </c>
      <c r="M1141" s="147">
        <v>11022.22</v>
      </c>
      <c r="N1141" s="148">
        <v>136971.26999999999</v>
      </c>
      <c r="O1141" s="136" t="s">
        <v>1803</v>
      </c>
    </row>
    <row r="1142" spans="1:15" x14ac:dyDescent="0.3">
      <c r="A1142" s="151" t="s">
        <v>2705</v>
      </c>
      <c r="B1142" s="151" t="s">
        <v>2470</v>
      </c>
      <c r="C1142" s="151" t="s">
        <v>2909</v>
      </c>
      <c r="D1142" s="151" t="s">
        <v>2399</v>
      </c>
      <c r="E1142" s="152" t="s">
        <v>2102</v>
      </c>
      <c r="F1142" s="151" t="s">
        <v>2923</v>
      </c>
      <c r="G1142" s="152" t="s">
        <v>2723</v>
      </c>
      <c r="H1142" s="151" t="s">
        <v>2723</v>
      </c>
      <c r="I1142" s="151" t="s">
        <v>2723</v>
      </c>
      <c r="J1142" s="151" t="s">
        <v>2474</v>
      </c>
      <c r="K1142" s="153">
        <v>2380.6799999999998</v>
      </c>
      <c r="L1142" s="147">
        <v>2380.6799999999998</v>
      </c>
      <c r="M1142" s="147">
        <v>177.31</v>
      </c>
      <c r="N1142" s="148">
        <v>2203.37</v>
      </c>
      <c r="O1142" s="136" t="s">
        <v>1809</v>
      </c>
    </row>
    <row r="1143" spans="1:15" x14ac:dyDescent="0.3">
      <c r="A1143" s="151" t="s">
        <v>2705</v>
      </c>
      <c r="B1143" s="151" t="s">
        <v>2470</v>
      </c>
      <c r="C1143" s="151" t="s">
        <v>2909</v>
      </c>
      <c r="D1143" s="151" t="s">
        <v>2399</v>
      </c>
      <c r="E1143" s="152" t="s">
        <v>2118</v>
      </c>
      <c r="F1143" s="151" t="s">
        <v>2924</v>
      </c>
      <c r="G1143" s="152" t="s">
        <v>2723</v>
      </c>
      <c r="H1143" s="151" t="s">
        <v>2723</v>
      </c>
      <c r="I1143" s="151" t="s">
        <v>2723</v>
      </c>
      <c r="J1143" s="151" t="s">
        <v>2474</v>
      </c>
      <c r="K1143" s="153">
        <v>1051.95</v>
      </c>
      <c r="L1143" s="147">
        <v>1051.95</v>
      </c>
      <c r="M1143" s="147">
        <v>78.349999999999994</v>
      </c>
      <c r="N1143" s="148">
        <v>973.6</v>
      </c>
      <c r="O1143" s="136" t="s">
        <v>1808</v>
      </c>
    </row>
    <row r="1144" spans="1:15" x14ac:dyDescent="0.3">
      <c r="A1144" s="151" t="s">
        <v>2705</v>
      </c>
      <c r="B1144" s="151" t="s">
        <v>2470</v>
      </c>
      <c r="C1144" s="151" t="s">
        <v>2909</v>
      </c>
      <c r="D1144" s="151" t="s">
        <v>2399</v>
      </c>
      <c r="E1144" s="152" t="s">
        <v>2148</v>
      </c>
      <c r="F1144" s="151" t="s">
        <v>2925</v>
      </c>
      <c r="G1144" s="152" t="s">
        <v>2723</v>
      </c>
      <c r="H1144" s="151" t="s">
        <v>2723</v>
      </c>
      <c r="I1144" s="151" t="s">
        <v>2723</v>
      </c>
      <c r="J1144" s="151" t="s">
        <v>2474</v>
      </c>
      <c r="K1144" s="153">
        <v>29164.7</v>
      </c>
      <c r="L1144" s="147">
        <v>29164.7</v>
      </c>
      <c r="M1144" s="147">
        <v>2172.12</v>
      </c>
      <c r="N1144" s="148">
        <v>26992.58</v>
      </c>
      <c r="O1144" s="136" t="s">
        <v>1808</v>
      </c>
    </row>
    <row r="1145" spans="1:15" x14ac:dyDescent="0.3">
      <c r="A1145" s="151" t="s">
        <v>2705</v>
      </c>
      <c r="B1145" s="151" t="s">
        <v>2470</v>
      </c>
      <c r="C1145" s="151" t="s">
        <v>2909</v>
      </c>
      <c r="D1145" s="151" t="s">
        <v>2399</v>
      </c>
      <c r="E1145" s="152" t="s">
        <v>2147</v>
      </c>
      <c r="F1145" s="151" t="s">
        <v>2925</v>
      </c>
      <c r="G1145" s="152" t="s">
        <v>2723</v>
      </c>
      <c r="H1145" s="151" t="s">
        <v>2723</v>
      </c>
      <c r="I1145" s="151" t="s">
        <v>2723</v>
      </c>
      <c r="J1145" s="151" t="s">
        <v>2474</v>
      </c>
      <c r="K1145" s="153">
        <v>25157.23</v>
      </c>
      <c r="L1145" s="147">
        <v>25157.23</v>
      </c>
      <c r="M1145" s="147">
        <v>1873.65</v>
      </c>
      <c r="N1145" s="148">
        <v>23283.579999999998</v>
      </c>
      <c r="O1145" s="136" t="s">
        <v>1808</v>
      </c>
    </row>
    <row r="1146" spans="1:15" x14ac:dyDescent="0.3">
      <c r="A1146" s="151" t="s">
        <v>2705</v>
      </c>
      <c r="B1146" s="151" t="s">
        <v>2470</v>
      </c>
      <c r="C1146" s="151" t="s">
        <v>2909</v>
      </c>
      <c r="D1146" s="151" t="s">
        <v>2399</v>
      </c>
      <c r="E1146" s="152" t="s">
        <v>2104</v>
      </c>
      <c r="F1146" s="151" t="s">
        <v>2926</v>
      </c>
      <c r="G1146" s="152" t="s">
        <v>2723</v>
      </c>
      <c r="H1146" s="151" t="s">
        <v>2723</v>
      </c>
      <c r="I1146" s="151" t="s">
        <v>2723</v>
      </c>
      <c r="J1146" s="151" t="s">
        <v>2474</v>
      </c>
      <c r="K1146" s="153">
        <v>6420.67</v>
      </c>
      <c r="L1146" s="147">
        <v>6420.67</v>
      </c>
      <c r="M1146" s="147">
        <v>478.2</v>
      </c>
      <c r="N1146" s="148">
        <v>5942.47</v>
      </c>
      <c r="O1146" s="136" t="s">
        <v>1808</v>
      </c>
    </row>
    <row r="1147" spans="1:15" x14ac:dyDescent="0.3">
      <c r="A1147" s="151" t="s">
        <v>2705</v>
      </c>
      <c r="B1147" s="151" t="s">
        <v>2470</v>
      </c>
      <c r="C1147" s="151" t="s">
        <v>2909</v>
      </c>
      <c r="D1147" s="151" t="s">
        <v>2399</v>
      </c>
      <c r="E1147" s="152" t="s">
        <v>2156</v>
      </c>
      <c r="F1147" s="151" t="s">
        <v>2927</v>
      </c>
      <c r="G1147" s="152" t="s">
        <v>2723</v>
      </c>
      <c r="H1147" s="151" t="s">
        <v>2723</v>
      </c>
      <c r="I1147" s="151" t="s">
        <v>2723</v>
      </c>
      <c r="J1147" s="151" t="s">
        <v>2474</v>
      </c>
      <c r="K1147" s="153">
        <v>3787.99</v>
      </c>
      <c r="L1147" s="147">
        <v>3787.99</v>
      </c>
      <c r="M1147" s="147">
        <v>282.12</v>
      </c>
      <c r="N1147" s="148">
        <v>3505.87</v>
      </c>
      <c r="O1147" s="136" t="s">
        <v>1811</v>
      </c>
    </row>
    <row r="1148" spans="1:15" x14ac:dyDescent="0.3">
      <c r="A1148" s="151" t="s">
        <v>2705</v>
      </c>
      <c r="B1148" s="151" t="s">
        <v>2470</v>
      </c>
      <c r="C1148" s="151" t="s">
        <v>2909</v>
      </c>
      <c r="D1148" s="151" t="s">
        <v>2399</v>
      </c>
      <c r="E1148" s="152" t="s">
        <v>2146</v>
      </c>
      <c r="F1148" s="151" t="s">
        <v>2928</v>
      </c>
      <c r="G1148" s="152" t="s">
        <v>2723</v>
      </c>
      <c r="H1148" s="151" t="s">
        <v>2723</v>
      </c>
      <c r="I1148" s="151" t="s">
        <v>2723</v>
      </c>
      <c r="J1148" s="151" t="s">
        <v>2474</v>
      </c>
      <c r="K1148" s="153">
        <v>96424.12</v>
      </c>
      <c r="L1148" s="147">
        <v>96424.12</v>
      </c>
      <c r="M1148" s="147">
        <v>7181.45</v>
      </c>
      <c r="N1148" s="148">
        <v>89242.67</v>
      </c>
      <c r="O1148" s="136" t="s">
        <v>1801</v>
      </c>
    </row>
    <row r="1149" spans="1:15" x14ac:dyDescent="0.3">
      <c r="A1149" s="151" t="s">
        <v>2705</v>
      </c>
      <c r="B1149" s="151" t="s">
        <v>2470</v>
      </c>
      <c r="C1149" s="151" t="s">
        <v>2909</v>
      </c>
      <c r="D1149" s="151" t="s">
        <v>2399</v>
      </c>
      <c r="E1149" s="152" t="s">
        <v>2145</v>
      </c>
      <c r="F1149" s="151" t="s">
        <v>2929</v>
      </c>
      <c r="G1149" s="152" t="s">
        <v>2723</v>
      </c>
      <c r="H1149" s="151" t="s">
        <v>2723</v>
      </c>
      <c r="I1149" s="151" t="s">
        <v>2723</v>
      </c>
      <c r="J1149" s="151" t="s">
        <v>2474</v>
      </c>
      <c r="K1149" s="153">
        <v>65911.289999999994</v>
      </c>
      <c r="L1149" s="147">
        <v>65911.289999999994</v>
      </c>
      <c r="M1149" s="147">
        <v>4908.92</v>
      </c>
      <c r="N1149" s="148">
        <v>61002.369999999995</v>
      </c>
      <c r="O1149" s="136" t="s">
        <v>1801</v>
      </c>
    </row>
    <row r="1150" spans="1:15" x14ac:dyDescent="0.3">
      <c r="A1150" s="151" t="s">
        <v>2705</v>
      </c>
      <c r="B1150" s="151" t="s">
        <v>2470</v>
      </c>
      <c r="C1150" s="151" t="s">
        <v>2909</v>
      </c>
      <c r="D1150" s="151" t="s">
        <v>2399</v>
      </c>
      <c r="E1150" s="152" t="s">
        <v>2128</v>
      </c>
      <c r="F1150" s="151" t="s">
        <v>2930</v>
      </c>
      <c r="G1150" s="152" t="s">
        <v>2723</v>
      </c>
      <c r="H1150" s="151" t="s">
        <v>2723</v>
      </c>
      <c r="I1150" s="151" t="s">
        <v>2723</v>
      </c>
      <c r="J1150" s="151" t="s">
        <v>2474</v>
      </c>
      <c r="K1150" s="153">
        <v>50974.3</v>
      </c>
      <c r="L1150" s="147">
        <v>50974.3</v>
      </c>
      <c r="M1150" s="147">
        <v>3796.45</v>
      </c>
      <c r="N1150" s="148">
        <v>47177.850000000006</v>
      </c>
      <c r="O1150" s="136" t="s">
        <v>1808</v>
      </c>
    </row>
    <row r="1151" spans="1:15" x14ac:dyDescent="0.3">
      <c r="A1151" s="151" t="s">
        <v>2705</v>
      </c>
      <c r="B1151" s="151" t="s">
        <v>2470</v>
      </c>
      <c r="C1151" s="151" t="s">
        <v>2909</v>
      </c>
      <c r="D1151" s="151" t="s">
        <v>2399</v>
      </c>
      <c r="E1151" s="152" t="s">
        <v>2129</v>
      </c>
      <c r="F1151" s="151" t="s">
        <v>2930</v>
      </c>
      <c r="G1151" s="152" t="s">
        <v>2723</v>
      </c>
      <c r="H1151" s="151" t="s">
        <v>2723</v>
      </c>
      <c r="I1151" s="151" t="s">
        <v>2723</v>
      </c>
      <c r="J1151" s="151" t="s">
        <v>2474</v>
      </c>
      <c r="K1151" s="153">
        <v>59352.91</v>
      </c>
      <c r="L1151" s="147">
        <v>59352.91</v>
      </c>
      <c r="M1151" s="147">
        <v>4420.47</v>
      </c>
      <c r="N1151" s="148">
        <v>54932.44</v>
      </c>
      <c r="O1151" s="136" t="s">
        <v>1800</v>
      </c>
    </row>
    <row r="1152" spans="1:15" x14ac:dyDescent="0.3">
      <c r="A1152" s="151" t="s">
        <v>2705</v>
      </c>
      <c r="B1152" s="151" t="s">
        <v>2470</v>
      </c>
      <c r="C1152" s="151" t="s">
        <v>2909</v>
      </c>
      <c r="D1152" s="151" t="s">
        <v>2399</v>
      </c>
      <c r="E1152" s="152" t="s">
        <v>2127</v>
      </c>
      <c r="F1152" s="151" t="s">
        <v>2930</v>
      </c>
      <c r="G1152" s="152" t="s">
        <v>2723</v>
      </c>
      <c r="H1152" s="151" t="s">
        <v>2723</v>
      </c>
      <c r="I1152" s="151" t="s">
        <v>2723</v>
      </c>
      <c r="J1152" s="151" t="s">
        <v>2474</v>
      </c>
      <c r="K1152" s="153">
        <v>109994.54</v>
      </c>
      <c r="L1152" s="147">
        <v>109994.54</v>
      </c>
      <c r="M1152" s="147">
        <v>8192.14</v>
      </c>
      <c r="N1152" s="148">
        <v>101802.4</v>
      </c>
      <c r="O1152" s="136" t="s">
        <v>1800</v>
      </c>
    </row>
    <row r="1153" spans="1:15" x14ac:dyDescent="0.3">
      <c r="A1153" s="151" t="s">
        <v>2705</v>
      </c>
      <c r="B1153" s="151" t="s">
        <v>2470</v>
      </c>
      <c r="C1153" s="151" t="s">
        <v>2909</v>
      </c>
      <c r="D1153" s="151" t="s">
        <v>2399</v>
      </c>
      <c r="E1153" s="152" t="s">
        <v>2117</v>
      </c>
      <c r="F1153" s="151" t="s">
        <v>2931</v>
      </c>
      <c r="G1153" s="152" t="s">
        <v>2723</v>
      </c>
      <c r="H1153" s="151" t="s">
        <v>2723</v>
      </c>
      <c r="I1153" s="151" t="s">
        <v>2723</v>
      </c>
      <c r="J1153" s="151" t="s">
        <v>2474</v>
      </c>
      <c r="K1153" s="153">
        <v>10810.21</v>
      </c>
      <c r="L1153" s="147">
        <v>10810.21</v>
      </c>
      <c r="M1153" s="147">
        <v>805.12</v>
      </c>
      <c r="N1153" s="148">
        <v>10005.089999999998</v>
      </c>
      <c r="O1153" s="136" t="s">
        <v>1810</v>
      </c>
    </row>
    <row r="1154" spans="1:15" x14ac:dyDescent="0.3">
      <c r="A1154" s="151" t="s">
        <v>2705</v>
      </c>
      <c r="B1154" s="151" t="s">
        <v>2470</v>
      </c>
      <c r="C1154" s="151" t="s">
        <v>2909</v>
      </c>
      <c r="D1154" s="151" t="s">
        <v>2399</v>
      </c>
      <c r="E1154" s="152" t="s">
        <v>2144</v>
      </c>
      <c r="F1154" s="151" t="s">
        <v>2914</v>
      </c>
      <c r="G1154" s="152" t="s">
        <v>2723</v>
      </c>
      <c r="H1154" s="151" t="s">
        <v>2723</v>
      </c>
      <c r="I1154" s="151" t="s">
        <v>2723</v>
      </c>
      <c r="J1154" s="151" t="s">
        <v>2474</v>
      </c>
      <c r="K1154" s="153">
        <v>1053.07</v>
      </c>
      <c r="L1154" s="147">
        <v>1053.07</v>
      </c>
      <c r="M1154" s="147">
        <v>78.430000000000007</v>
      </c>
      <c r="N1154" s="148">
        <v>974.63999999999987</v>
      </c>
      <c r="O1154" s="136" t="s">
        <v>1808</v>
      </c>
    </row>
    <row r="1155" spans="1:15" x14ac:dyDescent="0.3">
      <c r="A1155" s="151" t="s">
        <v>2705</v>
      </c>
      <c r="B1155" s="151" t="s">
        <v>2470</v>
      </c>
      <c r="C1155" s="151" t="s">
        <v>2909</v>
      </c>
      <c r="D1155" s="151" t="s">
        <v>2399</v>
      </c>
      <c r="E1155" s="152" t="s">
        <v>2105</v>
      </c>
      <c r="F1155" s="151" t="s">
        <v>2932</v>
      </c>
      <c r="G1155" s="152" t="s">
        <v>2723</v>
      </c>
      <c r="H1155" s="151" t="s">
        <v>2723</v>
      </c>
      <c r="I1155" s="151" t="s">
        <v>2723</v>
      </c>
      <c r="J1155" s="151" t="s">
        <v>2474</v>
      </c>
      <c r="K1155" s="153">
        <v>48220.639999999999</v>
      </c>
      <c r="L1155" s="147">
        <v>48220.639999999999</v>
      </c>
      <c r="M1155" s="147">
        <v>3591.36</v>
      </c>
      <c r="N1155" s="148">
        <v>44629.279999999999</v>
      </c>
      <c r="O1155" s="136" t="s">
        <v>1808</v>
      </c>
    </row>
    <row r="1156" spans="1:15" x14ac:dyDescent="0.3">
      <c r="A1156" s="151" t="s">
        <v>2705</v>
      </c>
      <c r="B1156" s="151" t="s">
        <v>2470</v>
      </c>
      <c r="C1156" s="151" t="s">
        <v>2909</v>
      </c>
      <c r="D1156" s="151" t="s">
        <v>2399</v>
      </c>
      <c r="E1156" s="152" t="s">
        <v>2256</v>
      </c>
      <c r="F1156" s="151" t="s">
        <v>2933</v>
      </c>
      <c r="G1156" s="152" t="s">
        <v>2723</v>
      </c>
      <c r="H1156" s="151" t="s">
        <v>2723</v>
      </c>
      <c r="I1156" s="151" t="s">
        <v>2723</v>
      </c>
      <c r="J1156" s="151" t="s">
        <v>2474</v>
      </c>
      <c r="K1156" s="153">
        <v>171.46</v>
      </c>
      <c r="L1156" s="147">
        <v>171.46</v>
      </c>
      <c r="M1156" s="147">
        <v>12.77</v>
      </c>
      <c r="N1156" s="148">
        <v>158.69</v>
      </c>
      <c r="O1156" s="136" t="s">
        <v>1808</v>
      </c>
    </row>
    <row r="1157" spans="1:15" x14ac:dyDescent="0.3">
      <c r="A1157" s="151" t="s">
        <v>2705</v>
      </c>
      <c r="B1157" s="151" t="s">
        <v>2470</v>
      </c>
      <c r="C1157" s="151" t="s">
        <v>2909</v>
      </c>
      <c r="D1157" s="151" t="s">
        <v>2399</v>
      </c>
      <c r="E1157" s="152" t="s">
        <v>2106</v>
      </c>
      <c r="F1157" s="151" t="s">
        <v>2914</v>
      </c>
      <c r="G1157" s="152" t="s">
        <v>2723</v>
      </c>
      <c r="H1157" s="151" t="s">
        <v>2723</v>
      </c>
      <c r="I1157" s="151" t="s">
        <v>2723</v>
      </c>
      <c r="J1157" s="151" t="s">
        <v>2474</v>
      </c>
      <c r="K1157" s="153">
        <v>13061.65</v>
      </c>
      <c r="L1157" s="147">
        <v>13061.65</v>
      </c>
      <c r="M1157" s="147">
        <v>972.8</v>
      </c>
      <c r="N1157" s="148">
        <v>12088.85</v>
      </c>
      <c r="O1157" s="136" t="s">
        <v>1808</v>
      </c>
    </row>
    <row r="1158" spans="1:15" x14ac:dyDescent="0.3">
      <c r="A1158" s="151" t="s">
        <v>2705</v>
      </c>
      <c r="B1158" s="151" t="s">
        <v>2470</v>
      </c>
      <c r="C1158" s="151" t="s">
        <v>2909</v>
      </c>
      <c r="D1158" s="151" t="s">
        <v>2399</v>
      </c>
      <c r="E1158" s="152" t="s">
        <v>2123</v>
      </c>
      <c r="F1158" s="151" t="s">
        <v>2934</v>
      </c>
      <c r="G1158" s="152" t="s">
        <v>2723</v>
      </c>
      <c r="H1158" s="151" t="s">
        <v>2723</v>
      </c>
      <c r="I1158" s="151" t="s">
        <v>2723</v>
      </c>
      <c r="J1158" s="151" t="s">
        <v>2474</v>
      </c>
      <c r="K1158" s="153">
        <v>5950.67</v>
      </c>
      <c r="L1158" s="147">
        <v>5950.67</v>
      </c>
      <c r="M1158" s="147">
        <v>443.19</v>
      </c>
      <c r="N1158" s="148">
        <v>5507.4800000000005</v>
      </c>
      <c r="O1158" s="136" t="s">
        <v>1800</v>
      </c>
    </row>
    <row r="1159" spans="1:15" x14ac:dyDescent="0.3">
      <c r="A1159" s="151" t="s">
        <v>2705</v>
      </c>
      <c r="B1159" s="151" t="s">
        <v>2470</v>
      </c>
      <c r="C1159" s="151" t="s">
        <v>2909</v>
      </c>
      <c r="D1159" s="151" t="s">
        <v>2399</v>
      </c>
      <c r="E1159" s="152" t="s">
        <v>2165</v>
      </c>
      <c r="F1159" s="151" t="s">
        <v>2921</v>
      </c>
      <c r="G1159" s="152" t="s">
        <v>2723</v>
      </c>
      <c r="H1159" s="151" t="s">
        <v>2723</v>
      </c>
      <c r="I1159" s="151" t="s">
        <v>2723</v>
      </c>
      <c r="J1159" s="151" t="s">
        <v>2474</v>
      </c>
      <c r="K1159" s="153">
        <v>9969.83</v>
      </c>
      <c r="L1159" s="147">
        <v>9969.83</v>
      </c>
      <c r="M1159" s="147">
        <v>742.53</v>
      </c>
      <c r="N1159" s="148">
        <v>9227.2999999999993</v>
      </c>
      <c r="O1159" s="136" t="s">
        <v>1808</v>
      </c>
    </row>
    <row r="1160" spans="1:15" x14ac:dyDescent="0.3">
      <c r="A1160" s="151" t="s">
        <v>2705</v>
      </c>
      <c r="B1160" s="151" t="s">
        <v>2470</v>
      </c>
      <c r="C1160" s="151" t="s">
        <v>2909</v>
      </c>
      <c r="D1160" s="151" t="s">
        <v>2399</v>
      </c>
      <c r="E1160" s="152" t="s">
        <v>2122</v>
      </c>
      <c r="F1160" s="151" t="s">
        <v>2932</v>
      </c>
      <c r="G1160" s="152" t="s">
        <v>2723</v>
      </c>
      <c r="H1160" s="151" t="s">
        <v>2723</v>
      </c>
      <c r="I1160" s="151" t="s">
        <v>2723</v>
      </c>
      <c r="J1160" s="151" t="s">
        <v>2474</v>
      </c>
      <c r="K1160" s="153">
        <v>2202.25</v>
      </c>
      <c r="L1160" s="147">
        <v>2202.25</v>
      </c>
      <c r="M1160" s="147">
        <v>164.02</v>
      </c>
      <c r="N1160" s="148">
        <v>2038.23</v>
      </c>
      <c r="O1160" s="136" t="s">
        <v>1924</v>
      </c>
    </row>
    <row r="1161" spans="1:15" x14ac:dyDescent="0.3">
      <c r="A1161" s="151" t="s">
        <v>2705</v>
      </c>
      <c r="B1161" s="151" t="s">
        <v>2470</v>
      </c>
      <c r="C1161" s="151" t="s">
        <v>2909</v>
      </c>
      <c r="D1161" s="151" t="s">
        <v>2399</v>
      </c>
      <c r="E1161" s="152" t="s">
        <v>2154</v>
      </c>
      <c r="F1161" s="151" t="s">
        <v>2920</v>
      </c>
      <c r="G1161" s="152" t="s">
        <v>2723</v>
      </c>
      <c r="H1161" s="151" t="s">
        <v>2723</v>
      </c>
      <c r="I1161" s="151" t="s">
        <v>2723</v>
      </c>
      <c r="J1161" s="151" t="s">
        <v>2474</v>
      </c>
      <c r="K1161" s="153">
        <v>9069.89</v>
      </c>
      <c r="L1161" s="147">
        <v>9069.89</v>
      </c>
      <c r="M1161" s="147">
        <v>675.5</v>
      </c>
      <c r="N1161" s="148">
        <v>8394.39</v>
      </c>
      <c r="O1161" s="136" t="s">
        <v>1808</v>
      </c>
    </row>
    <row r="1162" spans="1:15" x14ac:dyDescent="0.3">
      <c r="A1162" s="151" t="s">
        <v>2705</v>
      </c>
      <c r="B1162" s="151" t="s">
        <v>2470</v>
      </c>
      <c r="C1162" s="151" t="s">
        <v>2909</v>
      </c>
      <c r="D1162" s="151" t="s">
        <v>2399</v>
      </c>
      <c r="E1162" s="152" t="s">
        <v>2116</v>
      </c>
      <c r="F1162" s="151" t="s">
        <v>2935</v>
      </c>
      <c r="G1162" s="152" t="s">
        <v>2723</v>
      </c>
      <c r="H1162" s="151" t="s">
        <v>2723</v>
      </c>
      <c r="I1162" s="151" t="s">
        <v>2723</v>
      </c>
      <c r="J1162" s="151" t="s">
        <v>2474</v>
      </c>
      <c r="K1162" s="153">
        <v>3812.39</v>
      </c>
      <c r="L1162" s="147">
        <v>3812.39</v>
      </c>
      <c r="M1162" s="147">
        <v>283.94</v>
      </c>
      <c r="N1162" s="148">
        <v>3528.45</v>
      </c>
      <c r="O1162" s="136" t="s">
        <v>1811</v>
      </c>
    </row>
    <row r="1163" spans="1:15" x14ac:dyDescent="0.3">
      <c r="A1163" s="151" t="s">
        <v>2705</v>
      </c>
      <c r="B1163" s="151" t="s">
        <v>2470</v>
      </c>
      <c r="C1163" s="151" t="s">
        <v>2909</v>
      </c>
      <c r="D1163" s="151" t="s">
        <v>2399</v>
      </c>
      <c r="E1163" s="152" t="s">
        <v>2107</v>
      </c>
      <c r="F1163" s="151" t="s">
        <v>2935</v>
      </c>
      <c r="G1163" s="152" t="s">
        <v>2723</v>
      </c>
      <c r="H1163" s="151" t="s">
        <v>2723</v>
      </c>
      <c r="I1163" s="151" t="s">
        <v>2723</v>
      </c>
      <c r="J1163" s="151" t="s">
        <v>2474</v>
      </c>
      <c r="K1163" s="153">
        <v>3432.7</v>
      </c>
      <c r="L1163" s="147">
        <v>3432.7</v>
      </c>
      <c r="M1163" s="147">
        <v>255.66</v>
      </c>
      <c r="N1163" s="148">
        <v>3177.04</v>
      </c>
      <c r="O1163" s="136" t="s">
        <v>1811</v>
      </c>
    </row>
    <row r="1164" spans="1:15" x14ac:dyDescent="0.3">
      <c r="A1164" s="151" t="s">
        <v>2705</v>
      </c>
      <c r="B1164" s="151" t="s">
        <v>2470</v>
      </c>
      <c r="C1164" s="151" t="s">
        <v>2909</v>
      </c>
      <c r="D1164" s="151" t="s">
        <v>2399</v>
      </c>
      <c r="E1164" s="152" t="s">
        <v>2108</v>
      </c>
      <c r="F1164" s="151" t="s">
        <v>2935</v>
      </c>
      <c r="G1164" s="152" t="s">
        <v>2723</v>
      </c>
      <c r="H1164" s="151" t="s">
        <v>2723</v>
      </c>
      <c r="I1164" s="151" t="s">
        <v>2723</v>
      </c>
      <c r="J1164" s="151" t="s">
        <v>2474</v>
      </c>
      <c r="K1164" s="153">
        <v>4023.19</v>
      </c>
      <c r="L1164" s="147">
        <v>4023.19</v>
      </c>
      <c r="M1164" s="147">
        <v>299.64</v>
      </c>
      <c r="N1164" s="148">
        <v>3723.55</v>
      </c>
      <c r="O1164" s="136" t="s">
        <v>1811</v>
      </c>
    </row>
    <row r="1165" spans="1:15" x14ac:dyDescent="0.3">
      <c r="A1165" s="151" t="s">
        <v>2705</v>
      </c>
      <c r="B1165" s="151" t="s">
        <v>2470</v>
      </c>
      <c r="C1165" s="151" t="s">
        <v>2909</v>
      </c>
      <c r="D1165" s="151" t="s">
        <v>2399</v>
      </c>
      <c r="E1165" s="152" t="s">
        <v>2115</v>
      </c>
      <c r="F1165" s="151" t="s">
        <v>2935</v>
      </c>
      <c r="G1165" s="152" t="s">
        <v>2723</v>
      </c>
      <c r="H1165" s="151" t="s">
        <v>2723</v>
      </c>
      <c r="I1165" s="151" t="s">
        <v>2723</v>
      </c>
      <c r="J1165" s="151" t="s">
        <v>2474</v>
      </c>
      <c r="K1165" s="153">
        <v>1494.82</v>
      </c>
      <c r="L1165" s="147">
        <v>1494.82</v>
      </c>
      <c r="M1165" s="147">
        <v>111.33</v>
      </c>
      <c r="N1165" s="148">
        <v>1383.49</v>
      </c>
      <c r="O1165" s="136" t="s">
        <v>1811</v>
      </c>
    </row>
    <row r="1166" spans="1:15" x14ac:dyDescent="0.3">
      <c r="A1166" s="151" t="s">
        <v>2705</v>
      </c>
      <c r="B1166" s="151" t="s">
        <v>2470</v>
      </c>
      <c r="C1166" s="151" t="s">
        <v>2909</v>
      </c>
      <c r="D1166" s="151" t="s">
        <v>2399</v>
      </c>
      <c r="E1166" s="152" t="s">
        <v>2114</v>
      </c>
      <c r="F1166" s="151" t="s">
        <v>2917</v>
      </c>
      <c r="G1166" s="152" t="s">
        <v>2723</v>
      </c>
      <c r="H1166" s="151" t="s">
        <v>2723</v>
      </c>
      <c r="I1166" s="151" t="s">
        <v>2723</v>
      </c>
      <c r="J1166" s="151" t="s">
        <v>2474</v>
      </c>
      <c r="K1166" s="153">
        <v>11993.02</v>
      </c>
      <c r="L1166" s="147">
        <v>11993.02</v>
      </c>
      <c r="M1166" s="147">
        <v>893.21</v>
      </c>
      <c r="N1166" s="148">
        <v>11099.810000000001</v>
      </c>
      <c r="O1166" s="136" t="s">
        <v>1811</v>
      </c>
    </row>
    <row r="1167" spans="1:15" x14ac:dyDescent="0.3">
      <c r="A1167" s="151" t="s">
        <v>2705</v>
      </c>
      <c r="B1167" s="151" t="s">
        <v>2470</v>
      </c>
      <c r="C1167" s="151" t="s">
        <v>2909</v>
      </c>
      <c r="D1167" s="151" t="s">
        <v>2399</v>
      </c>
      <c r="E1167" s="152" t="s">
        <v>2172</v>
      </c>
      <c r="F1167" s="151" t="s">
        <v>2926</v>
      </c>
      <c r="G1167" s="152" t="s">
        <v>2723</v>
      </c>
      <c r="H1167" s="151" t="s">
        <v>2723</v>
      </c>
      <c r="I1167" s="151" t="s">
        <v>2723</v>
      </c>
      <c r="J1167" s="151" t="s">
        <v>2474</v>
      </c>
      <c r="K1167" s="153">
        <v>24651.89</v>
      </c>
      <c r="L1167" s="147">
        <v>24651.89</v>
      </c>
      <c r="M1167" s="147">
        <v>1836.02</v>
      </c>
      <c r="N1167" s="148">
        <v>22815.87</v>
      </c>
      <c r="O1167" s="136" t="s">
        <v>1808</v>
      </c>
    </row>
    <row r="1168" spans="1:15" x14ac:dyDescent="0.3">
      <c r="A1168" s="151" t="s">
        <v>2705</v>
      </c>
      <c r="B1168" s="151" t="s">
        <v>2470</v>
      </c>
      <c r="C1168" s="151" t="s">
        <v>2909</v>
      </c>
      <c r="D1168" s="151" t="s">
        <v>2399</v>
      </c>
      <c r="E1168" s="152" t="s">
        <v>2109</v>
      </c>
      <c r="F1168" s="151" t="s">
        <v>2934</v>
      </c>
      <c r="G1168" s="152" t="s">
        <v>2723</v>
      </c>
      <c r="H1168" s="151" t="s">
        <v>2723</v>
      </c>
      <c r="I1168" s="151" t="s">
        <v>2723</v>
      </c>
      <c r="J1168" s="151" t="s">
        <v>2474</v>
      </c>
      <c r="K1168" s="153">
        <v>42331.07</v>
      </c>
      <c r="L1168" s="147">
        <v>42331.07</v>
      </c>
      <c r="M1168" s="147">
        <v>3152.72</v>
      </c>
      <c r="N1168" s="148">
        <v>39178.35</v>
      </c>
      <c r="O1168" s="136" t="s">
        <v>1808</v>
      </c>
    </row>
    <row r="1169" spans="1:15" x14ac:dyDescent="0.3">
      <c r="A1169" s="151" t="s">
        <v>2705</v>
      </c>
      <c r="B1169" s="151" t="s">
        <v>2470</v>
      </c>
      <c r="C1169" s="151" t="s">
        <v>2909</v>
      </c>
      <c r="D1169" s="151" t="s">
        <v>2399</v>
      </c>
      <c r="E1169" s="152" t="s">
        <v>2112</v>
      </c>
      <c r="F1169" s="151" t="s">
        <v>2914</v>
      </c>
      <c r="G1169" s="152" t="s">
        <v>2723</v>
      </c>
      <c r="H1169" s="151" t="s">
        <v>2723</v>
      </c>
      <c r="I1169" s="151" t="s">
        <v>2723</v>
      </c>
      <c r="J1169" s="151" t="s">
        <v>2474</v>
      </c>
      <c r="K1169" s="153">
        <v>876.67</v>
      </c>
      <c r="L1169" s="147">
        <v>876.67</v>
      </c>
      <c r="M1169" s="147">
        <v>65.290000000000006</v>
      </c>
      <c r="N1169" s="148">
        <v>811.38</v>
      </c>
      <c r="O1169" s="136" t="s">
        <v>1808</v>
      </c>
    </row>
    <row r="1170" spans="1:15" x14ac:dyDescent="0.3">
      <c r="A1170" s="151" t="s">
        <v>2705</v>
      </c>
      <c r="B1170" s="151" t="s">
        <v>2470</v>
      </c>
      <c r="C1170" s="151" t="s">
        <v>2909</v>
      </c>
      <c r="D1170" s="151" t="s">
        <v>2399</v>
      </c>
      <c r="E1170" s="152" t="s">
        <v>2110</v>
      </c>
      <c r="F1170" s="151" t="s">
        <v>2926</v>
      </c>
      <c r="G1170" s="152" t="s">
        <v>2723</v>
      </c>
      <c r="H1170" s="151" t="s">
        <v>2723</v>
      </c>
      <c r="I1170" s="151" t="s">
        <v>2723</v>
      </c>
      <c r="J1170" s="151" t="s">
        <v>2474</v>
      </c>
      <c r="K1170" s="153">
        <v>3859.82</v>
      </c>
      <c r="L1170" s="147">
        <v>3859.82</v>
      </c>
      <c r="M1170" s="147">
        <v>287.47000000000003</v>
      </c>
      <c r="N1170" s="148">
        <v>3572.3500000000004</v>
      </c>
      <c r="O1170" s="136" t="s">
        <v>1808</v>
      </c>
    </row>
    <row r="1171" spans="1:15" x14ac:dyDescent="0.3">
      <c r="A1171" s="151" t="s">
        <v>2705</v>
      </c>
      <c r="B1171" s="151" t="s">
        <v>2470</v>
      </c>
      <c r="C1171" s="151" t="s">
        <v>2909</v>
      </c>
      <c r="D1171" s="151" t="s">
        <v>2399</v>
      </c>
      <c r="E1171" s="152" t="s">
        <v>2126</v>
      </c>
      <c r="F1171" s="151" t="s">
        <v>2936</v>
      </c>
      <c r="G1171" s="152" t="s">
        <v>2723</v>
      </c>
      <c r="H1171" s="151" t="s">
        <v>2723</v>
      </c>
      <c r="I1171" s="151" t="s">
        <v>2723</v>
      </c>
      <c r="J1171" s="151" t="s">
        <v>2474</v>
      </c>
      <c r="K1171" s="153">
        <v>2165.31</v>
      </c>
      <c r="L1171" s="147">
        <v>2165.31</v>
      </c>
      <c r="M1171" s="147">
        <v>161.27000000000001</v>
      </c>
      <c r="N1171" s="148">
        <v>2004.04</v>
      </c>
      <c r="O1171" s="136" t="s">
        <v>1808</v>
      </c>
    </row>
    <row r="1172" spans="1:15" x14ac:dyDescent="0.3">
      <c r="A1172" s="151" t="s">
        <v>2705</v>
      </c>
      <c r="B1172" s="151" t="s">
        <v>2470</v>
      </c>
      <c r="C1172" s="151" t="s">
        <v>2909</v>
      </c>
      <c r="D1172" s="151" t="s">
        <v>2399</v>
      </c>
      <c r="E1172" s="152" t="s">
        <v>2139</v>
      </c>
      <c r="F1172" s="151" t="s">
        <v>2937</v>
      </c>
      <c r="G1172" s="152" t="s">
        <v>2723</v>
      </c>
      <c r="H1172" s="151" t="s">
        <v>2723</v>
      </c>
      <c r="I1172" s="151" t="s">
        <v>2723</v>
      </c>
      <c r="J1172" s="151" t="s">
        <v>2474</v>
      </c>
      <c r="K1172" s="153">
        <v>2287.35</v>
      </c>
      <c r="L1172" s="147">
        <v>2287.35</v>
      </c>
      <c r="M1172" s="147">
        <v>170.36</v>
      </c>
      <c r="N1172" s="148">
        <v>2116.9899999999998</v>
      </c>
      <c r="O1172" s="136" t="s">
        <v>1808</v>
      </c>
    </row>
    <row r="1173" spans="1:15" x14ac:dyDescent="0.3">
      <c r="A1173" s="151" t="s">
        <v>2705</v>
      </c>
      <c r="B1173" s="151" t="s">
        <v>2470</v>
      </c>
      <c r="C1173" s="151" t="s">
        <v>2909</v>
      </c>
      <c r="D1173" s="151" t="s">
        <v>2399</v>
      </c>
      <c r="E1173" s="152" t="s">
        <v>2111</v>
      </c>
      <c r="F1173" s="151" t="s">
        <v>2917</v>
      </c>
      <c r="G1173" s="152" t="s">
        <v>2723</v>
      </c>
      <c r="H1173" s="151" t="s">
        <v>2723</v>
      </c>
      <c r="I1173" s="151" t="s">
        <v>2723</v>
      </c>
      <c r="J1173" s="151" t="s">
        <v>2474</v>
      </c>
      <c r="K1173" s="153">
        <v>1804.97</v>
      </c>
      <c r="L1173" s="147">
        <v>1804.97</v>
      </c>
      <c r="M1173" s="147">
        <v>134.43</v>
      </c>
      <c r="N1173" s="148">
        <v>1670.54</v>
      </c>
      <c r="O1173" s="136" t="s">
        <v>1804</v>
      </c>
    </row>
    <row r="1174" spans="1:15" x14ac:dyDescent="0.3">
      <c r="A1174" s="151" t="s">
        <v>2705</v>
      </c>
      <c r="B1174" s="151" t="s">
        <v>2470</v>
      </c>
      <c r="C1174" s="151" t="s">
        <v>2909</v>
      </c>
      <c r="D1174" s="151" t="s">
        <v>2399</v>
      </c>
      <c r="E1174" s="152" t="s">
        <v>2138</v>
      </c>
      <c r="F1174" s="151" t="s">
        <v>2937</v>
      </c>
      <c r="G1174" s="152" t="s">
        <v>2723</v>
      </c>
      <c r="H1174" s="151" t="s">
        <v>2723</v>
      </c>
      <c r="I1174" s="151" t="s">
        <v>2723</v>
      </c>
      <c r="J1174" s="151" t="s">
        <v>2474</v>
      </c>
      <c r="K1174" s="153">
        <v>2384.2600000000002</v>
      </c>
      <c r="L1174" s="147">
        <v>2384.2600000000002</v>
      </c>
      <c r="M1174" s="147">
        <v>177.57</v>
      </c>
      <c r="N1174" s="148">
        <v>2206.69</v>
      </c>
      <c r="O1174" s="136" t="s">
        <v>1808</v>
      </c>
    </row>
    <row r="1175" spans="1:15" x14ac:dyDescent="0.3">
      <c r="A1175" s="151" t="s">
        <v>2705</v>
      </c>
      <c r="B1175" s="151" t="s">
        <v>2470</v>
      </c>
      <c r="C1175" s="151" t="s">
        <v>2909</v>
      </c>
      <c r="D1175" s="151" t="s">
        <v>2399</v>
      </c>
      <c r="E1175" s="152" t="s">
        <v>2137</v>
      </c>
      <c r="F1175" s="151" t="s">
        <v>2914</v>
      </c>
      <c r="G1175" s="152" t="s">
        <v>2723</v>
      </c>
      <c r="H1175" s="151" t="s">
        <v>2723</v>
      </c>
      <c r="I1175" s="151" t="s">
        <v>2723</v>
      </c>
      <c r="J1175" s="151" t="s">
        <v>2474</v>
      </c>
      <c r="K1175" s="153">
        <v>611.55999999999995</v>
      </c>
      <c r="L1175" s="147">
        <v>611.55999999999995</v>
      </c>
      <c r="M1175" s="147">
        <v>45.55</v>
      </c>
      <c r="N1175" s="148">
        <v>566.01</v>
      </c>
      <c r="O1175" s="136" t="s">
        <v>1808</v>
      </c>
    </row>
    <row r="1176" spans="1:15" x14ac:dyDescent="0.3">
      <c r="A1176" s="151" t="s">
        <v>2705</v>
      </c>
      <c r="B1176" s="151" t="s">
        <v>2470</v>
      </c>
      <c r="C1176" s="151" t="s">
        <v>2909</v>
      </c>
      <c r="D1176" s="151" t="s">
        <v>2399</v>
      </c>
      <c r="E1176" s="152" t="s">
        <v>2136</v>
      </c>
      <c r="F1176" s="151" t="s">
        <v>2920</v>
      </c>
      <c r="G1176" s="152" t="s">
        <v>2723</v>
      </c>
      <c r="H1176" s="151" t="s">
        <v>2723</v>
      </c>
      <c r="I1176" s="151" t="s">
        <v>2723</v>
      </c>
      <c r="J1176" s="151" t="s">
        <v>2474</v>
      </c>
      <c r="K1176" s="153">
        <v>1443.18</v>
      </c>
      <c r="L1176" s="147">
        <v>1443.18</v>
      </c>
      <c r="M1176" s="147">
        <v>107.48</v>
      </c>
      <c r="N1176" s="148">
        <v>1335.7</v>
      </c>
      <c r="O1176" s="136" t="s">
        <v>1808</v>
      </c>
    </row>
    <row r="1177" spans="1:15" x14ac:dyDescent="0.3">
      <c r="A1177" s="151" t="s">
        <v>2705</v>
      </c>
      <c r="B1177" s="151" t="s">
        <v>2470</v>
      </c>
      <c r="C1177" s="151" t="s">
        <v>2909</v>
      </c>
      <c r="D1177" s="151" t="s">
        <v>2399</v>
      </c>
      <c r="E1177" s="152" t="s">
        <v>2096</v>
      </c>
      <c r="F1177" s="151" t="s">
        <v>2938</v>
      </c>
      <c r="G1177" s="152" t="s">
        <v>2723</v>
      </c>
      <c r="H1177" s="151" t="s">
        <v>2723</v>
      </c>
      <c r="I1177" s="151" t="s">
        <v>2723</v>
      </c>
      <c r="J1177" s="151" t="s">
        <v>2474</v>
      </c>
      <c r="K1177" s="153">
        <v>13912.58</v>
      </c>
      <c r="L1177" s="147">
        <v>13912.58</v>
      </c>
      <c r="M1177" s="147">
        <v>1036.18</v>
      </c>
      <c r="N1177" s="148">
        <v>12876.4</v>
      </c>
      <c r="O1177" s="136" t="s">
        <v>1809</v>
      </c>
    </row>
    <row r="1178" spans="1:15" x14ac:dyDescent="0.3">
      <c r="A1178" s="151" t="s">
        <v>2705</v>
      </c>
      <c r="B1178" s="151" t="s">
        <v>2470</v>
      </c>
      <c r="C1178" s="151" t="s">
        <v>2939</v>
      </c>
      <c r="D1178" s="151" t="s">
        <v>2399</v>
      </c>
      <c r="E1178" s="152" t="s">
        <v>2168</v>
      </c>
      <c r="F1178" s="151" t="s">
        <v>2912</v>
      </c>
      <c r="G1178" s="152" t="s">
        <v>2723</v>
      </c>
      <c r="H1178" s="151" t="s">
        <v>2723</v>
      </c>
      <c r="I1178" s="151" t="s">
        <v>2723</v>
      </c>
      <c r="J1178" s="151" t="s">
        <v>2474</v>
      </c>
      <c r="K1178" s="153">
        <v>1706308</v>
      </c>
      <c r="L1178" s="147">
        <v>1706308</v>
      </c>
      <c r="M1178" s="147">
        <v>91160.07</v>
      </c>
      <c r="N1178" s="148">
        <v>1615147.93</v>
      </c>
      <c r="O1178" s="136" t="s">
        <v>1808</v>
      </c>
    </row>
    <row r="1179" spans="1:15" x14ac:dyDescent="0.3">
      <c r="A1179" s="151" t="s">
        <v>2705</v>
      </c>
      <c r="B1179" s="151" t="s">
        <v>2470</v>
      </c>
      <c r="C1179" s="151" t="s">
        <v>2939</v>
      </c>
      <c r="D1179" s="151" t="s">
        <v>2399</v>
      </c>
      <c r="E1179" s="152" t="s">
        <v>2190</v>
      </c>
      <c r="F1179" s="151" t="s">
        <v>2926</v>
      </c>
      <c r="G1179" s="152" t="s">
        <v>2723</v>
      </c>
      <c r="H1179" s="151" t="s">
        <v>2723</v>
      </c>
      <c r="I1179" s="151" t="s">
        <v>2723</v>
      </c>
      <c r="J1179" s="151" t="s">
        <v>2474</v>
      </c>
      <c r="K1179" s="153">
        <v>174.85</v>
      </c>
      <c r="L1179" s="147">
        <v>174.85</v>
      </c>
      <c r="M1179" s="147">
        <v>9.34</v>
      </c>
      <c r="N1179" s="148">
        <v>165.51</v>
      </c>
      <c r="O1179" s="136" t="s">
        <v>1808</v>
      </c>
    </row>
    <row r="1180" spans="1:15" x14ac:dyDescent="0.3">
      <c r="A1180" s="151" t="s">
        <v>2705</v>
      </c>
      <c r="B1180" s="151" t="s">
        <v>2470</v>
      </c>
      <c r="C1180" s="151" t="s">
        <v>2939</v>
      </c>
      <c r="D1180" s="151" t="s">
        <v>2399</v>
      </c>
      <c r="E1180" s="152" t="s">
        <v>2189</v>
      </c>
      <c r="F1180" s="151" t="s">
        <v>2914</v>
      </c>
      <c r="G1180" s="152" t="s">
        <v>2723</v>
      </c>
      <c r="H1180" s="151" t="s">
        <v>2723</v>
      </c>
      <c r="I1180" s="151" t="s">
        <v>2723</v>
      </c>
      <c r="J1180" s="151" t="s">
        <v>2474</v>
      </c>
      <c r="K1180" s="153">
        <v>23006.57</v>
      </c>
      <c r="L1180" s="147">
        <v>23006.57</v>
      </c>
      <c r="M1180" s="147">
        <v>1229.1300000000001</v>
      </c>
      <c r="N1180" s="148">
        <v>21777.439999999999</v>
      </c>
      <c r="O1180" s="136" t="s">
        <v>1808</v>
      </c>
    </row>
    <row r="1181" spans="1:15" x14ac:dyDescent="0.3">
      <c r="A1181" s="151" t="s">
        <v>2705</v>
      </c>
      <c r="B1181" s="151" t="s">
        <v>2470</v>
      </c>
      <c r="C1181" s="151" t="s">
        <v>2939</v>
      </c>
      <c r="D1181" s="151" t="s">
        <v>2399</v>
      </c>
      <c r="E1181" s="152" t="s">
        <v>2143</v>
      </c>
      <c r="F1181" s="151" t="s">
        <v>2940</v>
      </c>
      <c r="G1181" s="152" t="s">
        <v>2723</v>
      </c>
      <c r="H1181" s="151" t="s">
        <v>2723</v>
      </c>
      <c r="I1181" s="151" t="s">
        <v>2723</v>
      </c>
      <c r="J1181" s="151" t="s">
        <v>2474</v>
      </c>
      <c r="K1181" s="153">
        <v>33457.449999999997</v>
      </c>
      <c r="L1181" s="147">
        <v>33457.449999999997</v>
      </c>
      <c r="M1181" s="147">
        <v>1787.48</v>
      </c>
      <c r="N1181" s="148">
        <v>31669.969999999998</v>
      </c>
      <c r="O1181" s="136" t="s">
        <v>1808</v>
      </c>
    </row>
    <row r="1182" spans="1:15" x14ac:dyDescent="0.3">
      <c r="A1182" s="151" t="s">
        <v>2705</v>
      </c>
      <c r="B1182" s="151" t="s">
        <v>2470</v>
      </c>
      <c r="C1182" s="151" t="s">
        <v>2939</v>
      </c>
      <c r="D1182" s="151" t="s">
        <v>2399</v>
      </c>
      <c r="E1182" s="152" t="s">
        <v>2166</v>
      </c>
      <c r="F1182" s="151" t="s">
        <v>2926</v>
      </c>
      <c r="G1182" s="152" t="s">
        <v>2723</v>
      </c>
      <c r="H1182" s="151" t="s">
        <v>2723</v>
      </c>
      <c r="I1182" s="151" t="s">
        <v>2723</v>
      </c>
      <c r="J1182" s="151" t="s">
        <v>2474</v>
      </c>
      <c r="K1182" s="153">
        <v>15966.38</v>
      </c>
      <c r="L1182" s="147">
        <v>15966.38</v>
      </c>
      <c r="M1182" s="147">
        <v>853.01</v>
      </c>
      <c r="N1182" s="148">
        <v>15113.369999999999</v>
      </c>
      <c r="O1182" s="136" t="s">
        <v>1808</v>
      </c>
    </row>
    <row r="1183" spans="1:15" x14ac:dyDescent="0.3">
      <c r="A1183" s="151" t="s">
        <v>2705</v>
      </c>
      <c r="B1183" s="151" t="s">
        <v>2470</v>
      </c>
      <c r="C1183" s="151" t="s">
        <v>2939</v>
      </c>
      <c r="D1183" s="151" t="s">
        <v>2399</v>
      </c>
      <c r="E1183" s="152" t="s">
        <v>2161</v>
      </c>
      <c r="F1183" s="151" t="s">
        <v>2934</v>
      </c>
      <c r="G1183" s="152" t="s">
        <v>2723</v>
      </c>
      <c r="H1183" s="151" t="s">
        <v>2723</v>
      </c>
      <c r="I1183" s="151" t="s">
        <v>2723</v>
      </c>
      <c r="J1183" s="151" t="s">
        <v>2474</v>
      </c>
      <c r="K1183" s="153">
        <v>23380.46</v>
      </c>
      <c r="L1183" s="147">
        <v>23380.46</v>
      </c>
      <c r="M1183" s="147">
        <v>1249.1099999999999</v>
      </c>
      <c r="N1183" s="148">
        <v>22131.35</v>
      </c>
      <c r="O1183" s="136" t="s">
        <v>1808</v>
      </c>
    </row>
    <row r="1184" spans="1:15" x14ac:dyDescent="0.3">
      <c r="A1184" s="151" t="s">
        <v>2705</v>
      </c>
      <c r="B1184" s="151" t="s">
        <v>2470</v>
      </c>
      <c r="C1184" s="151" t="s">
        <v>2939</v>
      </c>
      <c r="D1184" s="151" t="s">
        <v>2399</v>
      </c>
      <c r="E1184" s="152" t="s">
        <v>2155</v>
      </c>
      <c r="F1184" s="151" t="s">
        <v>2926</v>
      </c>
      <c r="G1184" s="152" t="s">
        <v>2723</v>
      </c>
      <c r="H1184" s="151" t="s">
        <v>2723</v>
      </c>
      <c r="I1184" s="151" t="s">
        <v>2723</v>
      </c>
      <c r="J1184" s="151" t="s">
        <v>2474</v>
      </c>
      <c r="K1184" s="153">
        <v>15294.34</v>
      </c>
      <c r="L1184" s="147">
        <v>15294.34</v>
      </c>
      <c r="M1184" s="147">
        <v>817.11</v>
      </c>
      <c r="N1184" s="148">
        <v>14477.23</v>
      </c>
      <c r="O1184" s="136" t="s">
        <v>1802</v>
      </c>
    </row>
    <row r="1185" spans="1:15" x14ac:dyDescent="0.3">
      <c r="A1185" s="151" t="s">
        <v>2705</v>
      </c>
      <c r="B1185" s="151" t="s">
        <v>2470</v>
      </c>
      <c r="C1185" s="151" t="s">
        <v>2939</v>
      </c>
      <c r="D1185" s="151" t="s">
        <v>2399</v>
      </c>
      <c r="E1185" s="152" t="s">
        <v>2142</v>
      </c>
      <c r="F1185" s="151" t="s">
        <v>2941</v>
      </c>
      <c r="G1185" s="152" t="s">
        <v>2723</v>
      </c>
      <c r="H1185" s="151" t="s">
        <v>2723</v>
      </c>
      <c r="I1185" s="151" t="s">
        <v>2723</v>
      </c>
      <c r="J1185" s="151" t="s">
        <v>2474</v>
      </c>
      <c r="K1185" s="153">
        <v>1054.48</v>
      </c>
      <c r="L1185" s="147">
        <v>1054.48</v>
      </c>
      <c r="M1185" s="147">
        <v>56.34</v>
      </c>
      <c r="N1185" s="148">
        <v>998.14</v>
      </c>
      <c r="O1185" s="136" t="s">
        <v>1808</v>
      </c>
    </row>
    <row r="1186" spans="1:15" x14ac:dyDescent="0.3">
      <c r="A1186" s="151" t="s">
        <v>2705</v>
      </c>
      <c r="B1186" s="151" t="s">
        <v>2470</v>
      </c>
      <c r="C1186" s="151" t="s">
        <v>2939</v>
      </c>
      <c r="D1186" s="151" t="s">
        <v>2399</v>
      </c>
      <c r="E1186" s="152" t="s">
        <v>2141</v>
      </c>
      <c r="F1186" s="151" t="s">
        <v>2932</v>
      </c>
      <c r="G1186" s="152" t="s">
        <v>2723</v>
      </c>
      <c r="H1186" s="151" t="s">
        <v>2723</v>
      </c>
      <c r="I1186" s="151" t="s">
        <v>2723</v>
      </c>
      <c r="J1186" s="151" t="s">
        <v>2474</v>
      </c>
      <c r="K1186" s="153">
        <v>5405.98</v>
      </c>
      <c r="L1186" s="147">
        <v>5405.98</v>
      </c>
      <c r="M1186" s="147">
        <v>288.82</v>
      </c>
      <c r="N1186" s="148">
        <v>5117.16</v>
      </c>
      <c r="O1186" s="136" t="s">
        <v>1924</v>
      </c>
    </row>
    <row r="1187" spans="1:15" x14ac:dyDescent="0.3">
      <c r="A1187" s="151" t="s">
        <v>2705</v>
      </c>
      <c r="B1187" s="151" t="s">
        <v>2470</v>
      </c>
      <c r="C1187" s="151" t="s">
        <v>2939</v>
      </c>
      <c r="D1187" s="151" t="s">
        <v>2399</v>
      </c>
      <c r="E1187" s="152" t="s">
        <v>2169</v>
      </c>
      <c r="F1187" s="151" t="s">
        <v>2942</v>
      </c>
      <c r="G1187" s="152" t="s">
        <v>2723</v>
      </c>
      <c r="H1187" s="151" t="s">
        <v>2723</v>
      </c>
      <c r="I1187" s="151" t="s">
        <v>2723</v>
      </c>
      <c r="J1187" s="151" t="s">
        <v>2474</v>
      </c>
      <c r="K1187" s="153">
        <v>824.03</v>
      </c>
      <c r="L1187" s="147">
        <v>824.03</v>
      </c>
      <c r="M1187" s="147">
        <v>44.02</v>
      </c>
      <c r="N1187" s="148">
        <v>780.01</v>
      </c>
      <c r="O1187" s="136" t="s">
        <v>1808</v>
      </c>
    </row>
    <row r="1188" spans="1:15" x14ac:dyDescent="0.3">
      <c r="A1188" s="151" t="s">
        <v>2705</v>
      </c>
      <c r="B1188" s="151" t="s">
        <v>2470</v>
      </c>
      <c r="C1188" s="151" t="s">
        <v>2939</v>
      </c>
      <c r="D1188" s="151" t="s">
        <v>2399</v>
      </c>
      <c r="E1188" s="152" t="s">
        <v>2215</v>
      </c>
      <c r="F1188" s="151" t="s">
        <v>2942</v>
      </c>
      <c r="G1188" s="152" t="s">
        <v>2723</v>
      </c>
      <c r="H1188" s="151" t="s">
        <v>2723</v>
      </c>
      <c r="I1188" s="151" t="s">
        <v>2723</v>
      </c>
      <c r="J1188" s="151" t="s">
        <v>2474</v>
      </c>
      <c r="K1188" s="153">
        <v>5501.21</v>
      </c>
      <c r="L1188" s="147">
        <v>5501.21</v>
      </c>
      <c r="M1188" s="147">
        <v>293.89999999999998</v>
      </c>
      <c r="N1188" s="148">
        <v>5207.3100000000004</v>
      </c>
      <c r="O1188" s="136" t="s">
        <v>1808</v>
      </c>
    </row>
    <row r="1189" spans="1:15" x14ac:dyDescent="0.3">
      <c r="A1189" s="151" t="s">
        <v>2705</v>
      </c>
      <c r="B1189" s="151" t="s">
        <v>2470</v>
      </c>
      <c r="C1189" s="151" t="s">
        <v>2939</v>
      </c>
      <c r="D1189" s="151" t="s">
        <v>2399</v>
      </c>
      <c r="E1189" s="152" t="s">
        <v>2140</v>
      </c>
      <c r="F1189" s="151" t="s">
        <v>2941</v>
      </c>
      <c r="G1189" s="152" t="s">
        <v>2723</v>
      </c>
      <c r="H1189" s="151" t="s">
        <v>2723</v>
      </c>
      <c r="I1189" s="151" t="s">
        <v>2723</v>
      </c>
      <c r="J1189" s="151" t="s">
        <v>2474</v>
      </c>
      <c r="K1189" s="153">
        <v>4533.47</v>
      </c>
      <c r="L1189" s="147">
        <v>4533.47</v>
      </c>
      <c r="M1189" s="147">
        <v>242.2</v>
      </c>
      <c r="N1189" s="148">
        <v>4291.2700000000004</v>
      </c>
      <c r="O1189" s="136" t="s">
        <v>1808</v>
      </c>
    </row>
    <row r="1190" spans="1:15" x14ac:dyDescent="0.3">
      <c r="A1190" s="151" t="s">
        <v>2705</v>
      </c>
      <c r="B1190" s="151" t="s">
        <v>2470</v>
      </c>
      <c r="C1190" s="151" t="s">
        <v>2939</v>
      </c>
      <c r="D1190" s="151" t="s">
        <v>2399</v>
      </c>
      <c r="E1190" s="152" t="s">
        <v>2247</v>
      </c>
      <c r="F1190" s="151" t="s">
        <v>2936</v>
      </c>
      <c r="G1190" s="152" t="s">
        <v>2723</v>
      </c>
      <c r="H1190" s="151" t="s">
        <v>2723</v>
      </c>
      <c r="I1190" s="151" t="s">
        <v>2723</v>
      </c>
      <c r="J1190" s="151" t="s">
        <v>2474</v>
      </c>
      <c r="K1190" s="153">
        <v>4936.3999999999996</v>
      </c>
      <c r="L1190" s="147">
        <v>4936.3999999999996</v>
      </c>
      <c r="M1190" s="147">
        <v>263.73</v>
      </c>
      <c r="N1190" s="148">
        <v>4672.67</v>
      </c>
      <c r="O1190" s="136" t="s">
        <v>1808</v>
      </c>
    </row>
    <row r="1191" spans="1:15" x14ac:dyDescent="0.3">
      <c r="A1191" s="151" t="s">
        <v>2705</v>
      </c>
      <c r="B1191" s="151" t="s">
        <v>2470</v>
      </c>
      <c r="C1191" s="151" t="s">
        <v>2939</v>
      </c>
      <c r="D1191" s="151" t="s">
        <v>2399</v>
      </c>
      <c r="E1191" s="152" t="s">
        <v>2124</v>
      </c>
      <c r="F1191" s="151" t="s">
        <v>2941</v>
      </c>
      <c r="G1191" s="152" t="s">
        <v>2723</v>
      </c>
      <c r="H1191" s="151" t="s">
        <v>2723</v>
      </c>
      <c r="I1191" s="151" t="s">
        <v>2723</v>
      </c>
      <c r="J1191" s="151" t="s">
        <v>2474</v>
      </c>
      <c r="K1191" s="153">
        <v>327.33</v>
      </c>
      <c r="L1191" s="147">
        <v>327.33</v>
      </c>
      <c r="M1191" s="147">
        <v>17.489999999999998</v>
      </c>
      <c r="N1191" s="148">
        <v>309.83999999999997</v>
      </c>
      <c r="O1191" s="136" t="s">
        <v>1810</v>
      </c>
    </row>
    <row r="1192" spans="1:15" x14ac:dyDescent="0.3">
      <c r="A1192" s="151" t="s">
        <v>2705</v>
      </c>
      <c r="B1192" s="151" t="s">
        <v>2470</v>
      </c>
      <c r="C1192" s="151" t="s">
        <v>2939</v>
      </c>
      <c r="D1192" s="151" t="s">
        <v>2399</v>
      </c>
      <c r="E1192" s="152" t="s">
        <v>2246</v>
      </c>
      <c r="F1192" s="151" t="s">
        <v>2914</v>
      </c>
      <c r="G1192" s="152" t="s">
        <v>2723</v>
      </c>
      <c r="H1192" s="151" t="s">
        <v>2723</v>
      </c>
      <c r="I1192" s="151" t="s">
        <v>2723</v>
      </c>
      <c r="J1192" s="151" t="s">
        <v>2474</v>
      </c>
      <c r="K1192" s="153">
        <v>12940.31</v>
      </c>
      <c r="L1192" s="147">
        <v>12940.31</v>
      </c>
      <c r="M1192" s="147">
        <v>691.34</v>
      </c>
      <c r="N1192" s="148">
        <v>12248.97</v>
      </c>
      <c r="O1192" s="136" t="s">
        <v>1808</v>
      </c>
    </row>
    <row r="1193" spans="1:15" x14ac:dyDescent="0.3">
      <c r="A1193" s="151" t="s">
        <v>2705</v>
      </c>
      <c r="B1193" s="151" t="s">
        <v>2470</v>
      </c>
      <c r="C1193" s="151" t="s">
        <v>2939</v>
      </c>
      <c r="D1193" s="151" t="s">
        <v>2399</v>
      </c>
      <c r="E1193" s="152" t="s">
        <v>2214</v>
      </c>
      <c r="F1193" s="151" t="s">
        <v>2920</v>
      </c>
      <c r="G1193" s="152" t="s">
        <v>2723</v>
      </c>
      <c r="H1193" s="151" t="s">
        <v>2723</v>
      </c>
      <c r="I1193" s="151" t="s">
        <v>2723</v>
      </c>
      <c r="J1193" s="151" t="s">
        <v>2474</v>
      </c>
      <c r="K1193" s="153">
        <v>39393.31</v>
      </c>
      <c r="L1193" s="147">
        <v>39393.31</v>
      </c>
      <c r="M1193" s="147">
        <v>2104.6</v>
      </c>
      <c r="N1193" s="148">
        <v>37288.71</v>
      </c>
      <c r="O1193" s="136" t="s">
        <v>1808</v>
      </c>
    </row>
    <row r="1194" spans="1:15" x14ac:dyDescent="0.3">
      <c r="A1194" s="151" t="s">
        <v>2705</v>
      </c>
      <c r="B1194" s="151" t="s">
        <v>2470</v>
      </c>
      <c r="C1194" s="151" t="s">
        <v>2939</v>
      </c>
      <c r="D1194" s="151" t="s">
        <v>2399</v>
      </c>
      <c r="E1194" s="152" t="s">
        <v>2153</v>
      </c>
      <c r="F1194" s="151" t="s">
        <v>2926</v>
      </c>
      <c r="G1194" s="152" t="s">
        <v>2723</v>
      </c>
      <c r="H1194" s="151" t="s">
        <v>2723</v>
      </c>
      <c r="I1194" s="151" t="s">
        <v>2723</v>
      </c>
      <c r="J1194" s="151" t="s">
        <v>2474</v>
      </c>
      <c r="K1194" s="153">
        <v>9368.27</v>
      </c>
      <c r="L1194" s="147">
        <v>9368.27</v>
      </c>
      <c r="M1194" s="147">
        <v>500.5</v>
      </c>
      <c r="N1194" s="148">
        <v>8867.77</v>
      </c>
      <c r="O1194" s="136" t="s">
        <v>1808</v>
      </c>
    </row>
    <row r="1195" spans="1:15" x14ac:dyDescent="0.3">
      <c r="A1195" s="151" t="s">
        <v>2705</v>
      </c>
      <c r="B1195" s="151" t="s">
        <v>2470</v>
      </c>
      <c r="C1195" s="151" t="s">
        <v>2939</v>
      </c>
      <c r="D1195" s="151" t="s">
        <v>2399</v>
      </c>
      <c r="E1195" s="152" t="s">
        <v>2245</v>
      </c>
      <c r="F1195" s="151" t="s">
        <v>2926</v>
      </c>
      <c r="G1195" s="152" t="s">
        <v>2723</v>
      </c>
      <c r="H1195" s="151" t="s">
        <v>2723</v>
      </c>
      <c r="I1195" s="151" t="s">
        <v>2723</v>
      </c>
      <c r="J1195" s="151" t="s">
        <v>2474</v>
      </c>
      <c r="K1195" s="153">
        <v>2115.61</v>
      </c>
      <c r="L1195" s="147">
        <v>2115.61</v>
      </c>
      <c r="M1195" s="147">
        <v>113.03</v>
      </c>
      <c r="N1195" s="148">
        <v>2002.5800000000002</v>
      </c>
      <c r="O1195" s="136" t="s">
        <v>1808</v>
      </c>
    </row>
    <row r="1196" spans="1:15" x14ac:dyDescent="0.3">
      <c r="A1196" s="151" t="s">
        <v>2705</v>
      </c>
      <c r="B1196" s="151" t="s">
        <v>2470</v>
      </c>
      <c r="C1196" s="151" t="s">
        <v>2939</v>
      </c>
      <c r="D1196" s="151" t="s">
        <v>2399</v>
      </c>
      <c r="E1196" s="152" t="s">
        <v>2244</v>
      </c>
      <c r="F1196" s="151" t="s">
        <v>2924</v>
      </c>
      <c r="G1196" s="152" t="s">
        <v>2723</v>
      </c>
      <c r="H1196" s="151" t="s">
        <v>2723</v>
      </c>
      <c r="I1196" s="151" t="s">
        <v>2723</v>
      </c>
      <c r="J1196" s="151" t="s">
        <v>2474</v>
      </c>
      <c r="K1196" s="153">
        <v>698.38</v>
      </c>
      <c r="L1196" s="147">
        <v>698.38</v>
      </c>
      <c r="M1196" s="147">
        <v>37.31</v>
      </c>
      <c r="N1196" s="148">
        <v>661.06999999999994</v>
      </c>
      <c r="O1196" s="136" t="s">
        <v>1800</v>
      </c>
    </row>
    <row r="1197" spans="1:15" x14ac:dyDescent="0.3">
      <c r="A1197" s="151" t="s">
        <v>2705</v>
      </c>
      <c r="B1197" s="151" t="s">
        <v>2470</v>
      </c>
      <c r="C1197" s="151" t="s">
        <v>2939</v>
      </c>
      <c r="D1197" s="151" t="s">
        <v>2399</v>
      </c>
      <c r="E1197" s="152" t="s">
        <v>2243</v>
      </c>
      <c r="F1197" s="151" t="s">
        <v>2920</v>
      </c>
      <c r="G1197" s="152" t="s">
        <v>2723</v>
      </c>
      <c r="H1197" s="151" t="s">
        <v>2723</v>
      </c>
      <c r="I1197" s="151" t="s">
        <v>2723</v>
      </c>
      <c r="J1197" s="151" t="s">
        <v>2474</v>
      </c>
      <c r="K1197" s="153">
        <v>1290.9000000000001</v>
      </c>
      <c r="L1197" s="147">
        <v>1290.9000000000001</v>
      </c>
      <c r="M1197" s="147">
        <v>68.97</v>
      </c>
      <c r="N1197" s="148">
        <v>1221.93</v>
      </c>
      <c r="O1197" s="136" t="s">
        <v>1800</v>
      </c>
    </row>
    <row r="1198" spans="1:15" x14ac:dyDescent="0.3">
      <c r="A1198" s="151" t="s">
        <v>2705</v>
      </c>
      <c r="B1198" s="151" t="s">
        <v>2470</v>
      </c>
      <c r="C1198" s="151" t="s">
        <v>2939</v>
      </c>
      <c r="D1198" s="151" t="s">
        <v>2399</v>
      </c>
      <c r="E1198" s="152" t="s">
        <v>2213</v>
      </c>
      <c r="F1198" s="151" t="s">
        <v>2926</v>
      </c>
      <c r="G1198" s="152" t="s">
        <v>2723</v>
      </c>
      <c r="H1198" s="151" t="s">
        <v>2723</v>
      </c>
      <c r="I1198" s="151" t="s">
        <v>2723</v>
      </c>
      <c r="J1198" s="151" t="s">
        <v>2474</v>
      </c>
      <c r="K1198" s="153">
        <v>57843.23</v>
      </c>
      <c r="L1198" s="147">
        <v>57843.23</v>
      </c>
      <c r="M1198" s="147">
        <v>3090.29</v>
      </c>
      <c r="N1198" s="148">
        <v>54752.94</v>
      </c>
      <c r="O1198" s="136" t="s">
        <v>1808</v>
      </c>
    </row>
    <row r="1199" spans="1:15" x14ac:dyDescent="0.3">
      <c r="A1199" s="151" t="s">
        <v>2705</v>
      </c>
      <c r="B1199" s="151" t="s">
        <v>2470</v>
      </c>
      <c r="C1199" s="151" t="s">
        <v>2939</v>
      </c>
      <c r="D1199" s="151" t="s">
        <v>2399</v>
      </c>
      <c r="E1199" s="152" t="s">
        <v>2135</v>
      </c>
      <c r="F1199" s="151" t="s">
        <v>2932</v>
      </c>
      <c r="G1199" s="152" t="s">
        <v>2723</v>
      </c>
      <c r="H1199" s="151" t="s">
        <v>2723</v>
      </c>
      <c r="I1199" s="151" t="s">
        <v>2723</v>
      </c>
      <c r="J1199" s="151" t="s">
        <v>2474</v>
      </c>
      <c r="K1199" s="153">
        <v>15252.82</v>
      </c>
      <c r="L1199" s="147">
        <v>15252.82</v>
      </c>
      <c r="M1199" s="147">
        <v>814.89</v>
      </c>
      <c r="N1199" s="148">
        <v>14437.93</v>
      </c>
      <c r="O1199" s="136" t="s">
        <v>1810</v>
      </c>
    </row>
    <row r="1200" spans="1:15" x14ac:dyDescent="0.3">
      <c r="A1200" s="151" t="s">
        <v>2705</v>
      </c>
      <c r="B1200" s="151" t="s">
        <v>2470</v>
      </c>
      <c r="C1200" s="151" t="s">
        <v>2939</v>
      </c>
      <c r="D1200" s="151" t="s">
        <v>2399</v>
      </c>
      <c r="E1200" s="152" t="s">
        <v>2160</v>
      </c>
      <c r="F1200" s="151" t="s">
        <v>2936</v>
      </c>
      <c r="G1200" s="152" t="s">
        <v>2723</v>
      </c>
      <c r="H1200" s="151" t="s">
        <v>2723</v>
      </c>
      <c r="I1200" s="151" t="s">
        <v>2723</v>
      </c>
      <c r="J1200" s="151" t="s">
        <v>2474</v>
      </c>
      <c r="K1200" s="153">
        <v>11582.62</v>
      </c>
      <c r="L1200" s="147">
        <v>11582.62</v>
      </c>
      <c r="M1200" s="147">
        <v>618.80999999999995</v>
      </c>
      <c r="N1200" s="148">
        <v>10963.810000000001</v>
      </c>
      <c r="O1200" s="136" t="s">
        <v>1811</v>
      </c>
    </row>
    <row r="1201" spans="1:15" x14ac:dyDescent="0.3">
      <c r="A1201" s="151" t="s">
        <v>2705</v>
      </c>
      <c r="B1201" s="151" t="s">
        <v>2470</v>
      </c>
      <c r="C1201" s="151" t="s">
        <v>2939</v>
      </c>
      <c r="D1201" s="151" t="s">
        <v>2399</v>
      </c>
      <c r="E1201" s="152" t="s">
        <v>2188</v>
      </c>
      <c r="F1201" s="151" t="s">
        <v>2943</v>
      </c>
      <c r="G1201" s="152" t="s">
        <v>2723</v>
      </c>
      <c r="H1201" s="151" t="s">
        <v>2723</v>
      </c>
      <c r="I1201" s="151" t="s">
        <v>2723</v>
      </c>
      <c r="J1201" s="151" t="s">
        <v>2474</v>
      </c>
      <c r="K1201" s="153">
        <v>59048.54</v>
      </c>
      <c r="L1201" s="147">
        <v>59048.54</v>
      </c>
      <c r="M1201" s="147">
        <v>3154.69</v>
      </c>
      <c r="N1201" s="148">
        <v>55893.85</v>
      </c>
      <c r="O1201" s="136" t="s">
        <v>1803</v>
      </c>
    </row>
    <row r="1202" spans="1:15" x14ac:dyDescent="0.3">
      <c r="A1202" s="151" t="s">
        <v>2705</v>
      </c>
      <c r="B1202" s="151" t="s">
        <v>2470</v>
      </c>
      <c r="C1202" s="151" t="s">
        <v>2939</v>
      </c>
      <c r="D1202" s="151" t="s">
        <v>2399</v>
      </c>
      <c r="E1202" s="152" t="s">
        <v>2134</v>
      </c>
      <c r="F1202" s="151" t="s">
        <v>2932</v>
      </c>
      <c r="G1202" s="152" t="s">
        <v>2723</v>
      </c>
      <c r="H1202" s="151" t="s">
        <v>2723</v>
      </c>
      <c r="I1202" s="151" t="s">
        <v>2723</v>
      </c>
      <c r="J1202" s="151" t="s">
        <v>2474</v>
      </c>
      <c r="K1202" s="153">
        <v>15442.13</v>
      </c>
      <c r="L1202" s="147">
        <v>15442.13</v>
      </c>
      <c r="M1202" s="147">
        <v>825</v>
      </c>
      <c r="N1202" s="148">
        <v>14617.13</v>
      </c>
      <c r="O1202" s="136" t="s">
        <v>1924</v>
      </c>
    </row>
    <row r="1203" spans="1:15" x14ac:dyDescent="0.3">
      <c r="A1203" s="151" t="s">
        <v>2705</v>
      </c>
      <c r="B1203" s="151" t="s">
        <v>2470</v>
      </c>
      <c r="C1203" s="151" t="s">
        <v>2939</v>
      </c>
      <c r="D1203" s="151" t="s">
        <v>2399</v>
      </c>
      <c r="E1203" s="152" t="s">
        <v>2159</v>
      </c>
      <c r="F1203" s="151" t="s">
        <v>2936</v>
      </c>
      <c r="G1203" s="152" t="s">
        <v>2723</v>
      </c>
      <c r="H1203" s="151" t="s">
        <v>2723</v>
      </c>
      <c r="I1203" s="151" t="s">
        <v>2723</v>
      </c>
      <c r="J1203" s="151" t="s">
        <v>2474</v>
      </c>
      <c r="K1203" s="153">
        <v>3739.1</v>
      </c>
      <c r="L1203" s="147">
        <v>3739.1</v>
      </c>
      <c r="M1203" s="147">
        <v>199.76</v>
      </c>
      <c r="N1203" s="148">
        <v>3539.34</v>
      </c>
      <c r="O1203" s="136" t="s">
        <v>1801</v>
      </c>
    </row>
    <row r="1204" spans="1:15" x14ac:dyDescent="0.3">
      <c r="A1204" s="151" t="s">
        <v>2705</v>
      </c>
      <c r="B1204" s="151" t="s">
        <v>2470</v>
      </c>
      <c r="C1204" s="151" t="s">
        <v>2939</v>
      </c>
      <c r="D1204" s="151" t="s">
        <v>2399</v>
      </c>
      <c r="E1204" s="152" t="s">
        <v>2187</v>
      </c>
      <c r="F1204" s="151" t="s">
        <v>2944</v>
      </c>
      <c r="G1204" s="152" t="s">
        <v>2723</v>
      </c>
      <c r="H1204" s="151" t="s">
        <v>2723</v>
      </c>
      <c r="I1204" s="151" t="s">
        <v>2723</v>
      </c>
      <c r="J1204" s="151" t="s">
        <v>2474</v>
      </c>
      <c r="K1204" s="153">
        <v>3246.88</v>
      </c>
      <c r="L1204" s="147">
        <v>3246.88</v>
      </c>
      <c r="M1204" s="147">
        <v>173.47</v>
      </c>
      <c r="N1204" s="148">
        <v>3073.4100000000003</v>
      </c>
      <c r="O1204" s="136" t="s">
        <v>1808</v>
      </c>
    </row>
    <row r="1205" spans="1:15" x14ac:dyDescent="0.3">
      <c r="A1205" s="151" t="s">
        <v>2705</v>
      </c>
      <c r="B1205" s="151" t="s">
        <v>2470</v>
      </c>
      <c r="C1205" s="151" t="s">
        <v>2939</v>
      </c>
      <c r="D1205" s="151" t="s">
        <v>2399</v>
      </c>
      <c r="E1205" s="152" t="s">
        <v>2133</v>
      </c>
      <c r="F1205" s="151" t="s">
        <v>2914</v>
      </c>
      <c r="G1205" s="152" t="s">
        <v>2723</v>
      </c>
      <c r="H1205" s="151" t="s">
        <v>2723</v>
      </c>
      <c r="I1205" s="151" t="s">
        <v>2723</v>
      </c>
      <c r="J1205" s="151" t="s">
        <v>2474</v>
      </c>
      <c r="K1205" s="153">
        <v>4089.4</v>
      </c>
      <c r="L1205" s="147">
        <v>4089.4</v>
      </c>
      <c r="M1205" s="147">
        <v>218.48</v>
      </c>
      <c r="N1205" s="148">
        <v>3870.92</v>
      </c>
      <c r="O1205" s="136" t="s">
        <v>1808</v>
      </c>
    </row>
    <row r="1206" spans="1:15" x14ac:dyDescent="0.3">
      <c r="A1206" s="151" t="s">
        <v>2705</v>
      </c>
      <c r="B1206" s="151" t="s">
        <v>2470</v>
      </c>
      <c r="C1206" s="151" t="s">
        <v>2939</v>
      </c>
      <c r="D1206" s="151" t="s">
        <v>2399</v>
      </c>
      <c r="E1206" s="152" t="s">
        <v>2132</v>
      </c>
      <c r="F1206" s="151" t="s">
        <v>2945</v>
      </c>
      <c r="G1206" s="152" t="s">
        <v>2723</v>
      </c>
      <c r="H1206" s="151" t="s">
        <v>2723</v>
      </c>
      <c r="I1206" s="151" t="s">
        <v>2723</v>
      </c>
      <c r="J1206" s="151" t="s">
        <v>2474</v>
      </c>
      <c r="K1206" s="153">
        <v>409.46</v>
      </c>
      <c r="L1206" s="147">
        <v>409.46</v>
      </c>
      <c r="M1206" s="147">
        <v>21.88</v>
      </c>
      <c r="N1206" s="148">
        <v>387.58</v>
      </c>
      <c r="O1206" s="136" t="s">
        <v>1801</v>
      </c>
    </row>
    <row r="1207" spans="1:15" x14ac:dyDescent="0.3">
      <c r="A1207" s="151" t="s">
        <v>2705</v>
      </c>
      <c r="B1207" s="151" t="s">
        <v>2470</v>
      </c>
      <c r="C1207" s="151" t="s">
        <v>2939</v>
      </c>
      <c r="D1207" s="151" t="s">
        <v>2399</v>
      </c>
      <c r="E1207" s="152" t="s">
        <v>2212</v>
      </c>
      <c r="F1207" s="151" t="s">
        <v>2920</v>
      </c>
      <c r="G1207" s="152" t="s">
        <v>2723</v>
      </c>
      <c r="H1207" s="151" t="s">
        <v>2723</v>
      </c>
      <c r="I1207" s="151" t="s">
        <v>2723</v>
      </c>
      <c r="J1207" s="151" t="s">
        <v>2474</v>
      </c>
      <c r="K1207" s="153">
        <v>892.31</v>
      </c>
      <c r="L1207" s="147">
        <v>892.31</v>
      </c>
      <c r="M1207" s="147">
        <v>47.67</v>
      </c>
      <c r="N1207" s="148">
        <v>844.64</v>
      </c>
      <c r="O1207" s="136" t="s">
        <v>1800</v>
      </c>
    </row>
    <row r="1208" spans="1:15" x14ac:dyDescent="0.3">
      <c r="A1208" s="151" t="s">
        <v>2705</v>
      </c>
      <c r="B1208" s="151" t="s">
        <v>2470</v>
      </c>
      <c r="C1208" s="151" t="s">
        <v>2939</v>
      </c>
      <c r="D1208" s="151" t="s">
        <v>2399</v>
      </c>
      <c r="E1208" s="152" t="s">
        <v>2223</v>
      </c>
      <c r="F1208" s="151" t="s">
        <v>2946</v>
      </c>
      <c r="G1208" s="152" t="s">
        <v>2723</v>
      </c>
      <c r="H1208" s="151" t="s">
        <v>2723</v>
      </c>
      <c r="I1208" s="151" t="s">
        <v>2723</v>
      </c>
      <c r="J1208" s="151" t="s">
        <v>2474</v>
      </c>
      <c r="K1208" s="153">
        <v>21406.45</v>
      </c>
      <c r="L1208" s="147">
        <v>21406.45</v>
      </c>
      <c r="M1208" s="147">
        <v>1143.6500000000001</v>
      </c>
      <c r="N1208" s="148">
        <v>20262.8</v>
      </c>
      <c r="O1208" s="136" t="s">
        <v>1808</v>
      </c>
    </row>
    <row r="1209" spans="1:15" x14ac:dyDescent="0.3">
      <c r="A1209" s="151" t="s">
        <v>2705</v>
      </c>
      <c r="B1209" s="151" t="s">
        <v>2470</v>
      </c>
      <c r="C1209" s="151" t="s">
        <v>2939</v>
      </c>
      <c r="D1209" s="151" t="s">
        <v>2399</v>
      </c>
      <c r="E1209" s="152" t="s">
        <v>2158</v>
      </c>
      <c r="F1209" s="151" t="s">
        <v>2936</v>
      </c>
      <c r="G1209" s="152" t="s">
        <v>2723</v>
      </c>
      <c r="H1209" s="151" t="s">
        <v>2723</v>
      </c>
      <c r="I1209" s="151" t="s">
        <v>2723</v>
      </c>
      <c r="J1209" s="151" t="s">
        <v>2474</v>
      </c>
      <c r="K1209" s="153">
        <v>2003.41</v>
      </c>
      <c r="L1209" s="147">
        <v>2003.41</v>
      </c>
      <c r="M1209" s="147">
        <v>107.03</v>
      </c>
      <c r="N1209" s="148">
        <v>1896.38</v>
      </c>
      <c r="O1209" s="136" t="s">
        <v>1801</v>
      </c>
    </row>
    <row r="1210" spans="1:15" x14ac:dyDescent="0.3">
      <c r="A1210" s="151" t="s">
        <v>2705</v>
      </c>
      <c r="B1210" s="151" t="s">
        <v>2470</v>
      </c>
      <c r="C1210" s="151" t="s">
        <v>2939</v>
      </c>
      <c r="D1210" s="151" t="s">
        <v>2399</v>
      </c>
      <c r="E1210" s="152" t="s">
        <v>2174</v>
      </c>
      <c r="F1210" s="151" t="s">
        <v>2940</v>
      </c>
      <c r="G1210" s="152" t="s">
        <v>2723</v>
      </c>
      <c r="H1210" s="151" t="s">
        <v>2723</v>
      </c>
      <c r="I1210" s="151" t="s">
        <v>2723</v>
      </c>
      <c r="J1210" s="151" t="s">
        <v>2474</v>
      </c>
      <c r="K1210" s="153">
        <v>770.52</v>
      </c>
      <c r="L1210" s="147">
        <v>770.52</v>
      </c>
      <c r="M1210" s="147">
        <v>41.17</v>
      </c>
      <c r="N1210" s="148">
        <v>729.35</v>
      </c>
      <c r="O1210" s="136" t="s">
        <v>1808</v>
      </c>
    </row>
    <row r="1211" spans="1:15" x14ac:dyDescent="0.3">
      <c r="A1211" s="151" t="s">
        <v>2705</v>
      </c>
      <c r="B1211" s="151" t="s">
        <v>2470</v>
      </c>
      <c r="C1211" s="151" t="s">
        <v>2939</v>
      </c>
      <c r="D1211" s="151" t="s">
        <v>2399</v>
      </c>
      <c r="E1211" s="152" t="s">
        <v>2170</v>
      </c>
      <c r="F1211" s="151" t="s">
        <v>2914</v>
      </c>
      <c r="G1211" s="152" t="s">
        <v>2723</v>
      </c>
      <c r="H1211" s="151" t="s">
        <v>2723</v>
      </c>
      <c r="I1211" s="151" t="s">
        <v>2723</v>
      </c>
      <c r="J1211" s="151" t="s">
        <v>2474</v>
      </c>
      <c r="K1211" s="153">
        <v>3789.76</v>
      </c>
      <c r="L1211" s="147">
        <v>3789.76</v>
      </c>
      <c r="M1211" s="147">
        <v>202.47</v>
      </c>
      <c r="N1211" s="148">
        <v>3587.2900000000004</v>
      </c>
      <c r="O1211" s="136" t="s">
        <v>1808</v>
      </c>
    </row>
    <row r="1212" spans="1:15" x14ac:dyDescent="0.3">
      <c r="A1212" s="151" t="s">
        <v>2705</v>
      </c>
      <c r="B1212" s="151" t="s">
        <v>2470</v>
      </c>
      <c r="C1212" s="151" t="s">
        <v>2939</v>
      </c>
      <c r="D1212" s="151" t="s">
        <v>2399</v>
      </c>
      <c r="E1212" s="152" t="s">
        <v>2211</v>
      </c>
      <c r="F1212" s="151" t="s">
        <v>2940</v>
      </c>
      <c r="G1212" s="152" t="s">
        <v>2723</v>
      </c>
      <c r="H1212" s="151" t="s">
        <v>2723</v>
      </c>
      <c r="I1212" s="151" t="s">
        <v>2723</v>
      </c>
      <c r="J1212" s="151" t="s">
        <v>2474</v>
      </c>
      <c r="K1212" s="153">
        <v>5427</v>
      </c>
      <c r="L1212" s="147">
        <v>5427</v>
      </c>
      <c r="M1212" s="147">
        <v>289.94</v>
      </c>
      <c r="N1212" s="148">
        <v>5137.0600000000004</v>
      </c>
      <c r="O1212" s="136" t="s">
        <v>1808</v>
      </c>
    </row>
    <row r="1213" spans="1:15" x14ac:dyDescent="0.3">
      <c r="A1213" s="151" t="s">
        <v>2705</v>
      </c>
      <c r="B1213" s="151" t="s">
        <v>2470</v>
      </c>
      <c r="C1213" s="151" t="s">
        <v>2939</v>
      </c>
      <c r="D1213" s="151" t="s">
        <v>2399</v>
      </c>
      <c r="E1213" s="152" t="s">
        <v>2210</v>
      </c>
      <c r="F1213" s="151" t="s">
        <v>2940</v>
      </c>
      <c r="G1213" s="152" t="s">
        <v>2723</v>
      </c>
      <c r="H1213" s="151" t="s">
        <v>2723</v>
      </c>
      <c r="I1213" s="151" t="s">
        <v>2723</v>
      </c>
      <c r="J1213" s="151" t="s">
        <v>2474</v>
      </c>
      <c r="K1213" s="153">
        <v>2427.6</v>
      </c>
      <c r="L1213" s="147">
        <v>2427.6</v>
      </c>
      <c r="M1213" s="147">
        <v>129.69999999999999</v>
      </c>
      <c r="N1213" s="148">
        <v>2297.9</v>
      </c>
      <c r="O1213" s="136" t="s">
        <v>1808</v>
      </c>
    </row>
    <row r="1214" spans="1:15" x14ac:dyDescent="0.3">
      <c r="A1214" s="151" t="s">
        <v>2705</v>
      </c>
      <c r="B1214" s="151" t="s">
        <v>2470</v>
      </c>
      <c r="C1214" s="151" t="s">
        <v>2939</v>
      </c>
      <c r="D1214" s="151" t="s">
        <v>2399</v>
      </c>
      <c r="E1214" s="152" t="s">
        <v>2209</v>
      </c>
      <c r="F1214" s="151" t="s">
        <v>2940</v>
      </c>
      <c r="G1214" s="152" t="s">
        <v>2723</v>
      </c>
      <c r="H1214" s="151" t="s">
        <v>2723</v>
      </c>
      <c r="I1214" s="151" t="s">
        <v>2723</v>
      </c>
      <c r="J1214" s="151" t="s">
        <v>2474</v>
      </c>
      <c r="K1214" s="153">
        <v>2049.5500000000002</v>
      </c>
      <c r="L1214" s="147">
        <v>2049.5500000000002</v>
      </c>
      <c r="M1214" s="147">
        <v>109.5</v>
      </c>
      <c r="N1214" s="148">
        <v>1940.0500000000002</v>
      </c>
      <c r="O1214" s="136" t="s">
        <v>1808</v>
      </c>
    </row>
    <row r="1215" spans="1:15" x14ac:dyDescent="0.3">
      <c r="A1215" s="151" t="s">
        <v>2705</v>
      </c>
      <c r="B1215" s="151" t="s">
        <v>2470</v>
      </c>
      <c r="C1215" s="151" t="s">
        <v>2939</v>
      </c>
      <c r="D1215" s="151" t="s">
        <v>2399</v>
      </c>
      <c r="E1215" s="152" t="s">
        <v>2173</v>
      </c>
      <c r="F1215" s="151" t="s">
        <v>2947</v>
      </c>
      <c r="G1215" s="152" t="s">
        <v>2723</v>
      </c>
      <c r="H1215" s="151" t="s">
        <v>2723</v>
      </c>
      <c r="I1215" s="151" t="s">
        <v>2723</v>
      </c>
      <c r="J1215" s="151" t="s">
        <v>2474</v>
      </c>
      <c r="K1215" s="153">
        <v>4542.22</v>
      </c>
      <c r="L1215" s="147">
        <v>4542.22</v>
      </c>
      <c r="M1215" s="147">
        <v>242.67</v>
      </c>
      <c r="N1215" s="148">
        <v>4299.55</v>
      </c>
      <c r="O1215" s="136" t="s">
        <v>1808</v>
      </c>
    </row>
    <row r="1216" spans="1:15" x14ac:dyDescent="0.3">
      <c r="A1216" s="151" t="s">
        <v>2705</v>
      </c>
      <c r="B1216" s="151" t="s">
        <v>2470</v>
      </c>
      <c r="C1216" s="151" t="s">
        <v>2939</v>
      </c>
      <c r="D1216" s="151" t="s">
        <v>2399</v>
      </c>
      <c r="E1216" s="152" t="s">
        <v>2157</v>
      </c>
      <c r="F1216" s="151" t="s">
        <v>2913</v>
      </c>
      <c r="G1216" s="152" t="s">
        <v>2723</v>
      </c>
      <c r="H1216" s="151" t="s">
        <v>2723</v>
      </c>
      <c r="I1216" s="151" t="s">
        <v>2723</v>
      </c>
      <c r="J1216" s="151" t="s">
        <v>2474</v>
      </c>
      <c r="K1216" s="153">
        <v>1675.49</v>
      </c>
      <c r="L1216" s="147">
        <v>1675.49</v>
      </c>
      <c r="M1216" s="147">
        <v>89.51</v>
      </c>
      <c r="N1216" s="148">
        <v>1585.98</v>
      </c>
      <c r="O1216" s="136" t="s">
        <v>1808</v>
      </c>
    </row>
    <row r="1217" spans="1:15" x14ac:dyDescent="0.3">
      <c r="A1217" s="151" t="s">
        <v>2705</v>
      </c>
      <c r="B1217" s="151" t="s">
        <v>2470</v>
      </c>
      <c r="C1217" s="151" t="s">
        <v>2939</v>
      </c>
      <c r="D1217" s="151" t="s">
        <v>2399</v>
      </c>
      <c r="E1217" s="152" t="s">
        <v>2186</v>
      </c>
      <c r="F1217" s="151" t="s">
        <v>2913</v>
      </c>
      <c r="G1217" s="152" t="s">
        <v>2723</v>
      </c>
      <c r="H1217" s="151" t="s">
        <v>2723</v>
      </c>
      <c r="I1217" s="151" t="s">
        <v>2723</v>
      </c>
      <c r="J1217" s="151" t="s">
        <v>2474</v>
      </c>
      <c r="K1217" s="153">
        <v>2044.9</v>
      </c>
      <c r="L1217" s="147">
        <v>2044.9</v>
      </c>
      <c r="M1217" s="147">
        <v>109.25</v>
      </c>
      <c r="N1217" s="148">
        <v>1935.65</v>
      </c>
      <c r="O1217" s="136" t="s">
        <v>1808</v>
      </c>
    </row>
    <row r="1218" spans="1:15" x14ac:dyDescent="0.3">
      <c r="A1218" s="151" t="s">
        <v>2705</v>
      </c>
      <c r="B1218" s="151" t="s">
        <v>2470</v>
      </c>
      <c r="C1218" s="151" t="s">
        <v>2939</v>
      </c>
      <c r="D1218" s="151" t="s">
        <v>2399</v>
      </c>
      <c r="E1218" s="152" t="s">
        <v>2208</v>
      </c>
      <c r="F1218" s="151" t="s">
        <v>2913</v>
      </c>
      <c r="G1218" s="152" t="s">
        <v>2723</v>
      </c>
      <c r="H1218" s="151" t="s">
        <v>2723</v>
      </c>
      <c r="I1218" s="151" t="s">
        <v>2723</v>
      </c>
      <c r="J1218" s="151" t="s">
        <v>2474</v>
      </c>
      <c r="K1218" s="153">
        <v>2615.34</v>
      </c>
      <c r="L1218" s="147">
        <v>2615.34</v>
      </c>
      <c r="M1218" s="147">
        <v>139.72999999999999</v>
      </c>
      <c r="N1218" s="148">
        <v>2475.61</v>
      </c>
      <c r="O1218" s="136" t="s">
        <v>1812</v>
      </c>
    </row>
    <row r="1219" spans="1:15" x14ac:dyDescent="0.3">
      <c r="A1219" s="151" t="s">
        <v>2705</v>
      </c>
      <c r="B1219" s="151" t="s">
        <v>2470</v>
      </c>
      <c r="C1219" s="151" t="s">
        <v>2939</v>
      </c>
      <c r="D1219" s="151" t="s">
        <v>2399</v>
      </c>
      <c r="E1219" s="152" t="s">
        <v>2185</v>
      </c>
      <c r="F1219" s="151" t="s">
        <v>2948</v>
      </c>
      <c r="G1219" s="152" t="s">
        <v>2723</v>
      </c>
      <c r="H1219" s="151" t="s">
        <v>2723</v>
      </c>
      <c r="I1219" s="151" t="s">
        <v>2723</v>
      </c>
      <c r="J1219" s="151" t="s">
        <v>2474</v>
      </c>
      <c r="K1219" s="153">
        <v>1080.81</v>
      </c>
      <c r="L1219" s="147">
        <v>1080.81</v>
      </c>
      <c r="M1219" s="147">
        <v>57.74</v>
      </c>
      <c r="N1219" s="148">
        <v>1023.0699999999999</v>
      </c>
      <c r="O1219" s="136" t="s">
        <v>1804</v>
      </c>
    </row>
    <row r="1220" spans="1:15" x14ac:dyDescent="0.3">
      <c r="A1220" s="151" t="s">
        <v>2705</v>
      </c>
      <c r="B1220" s="151" t="s">
        <v>2470</v>
      </c>
      <c r="C1220" s="151" t="s">
        <v>2939</v>
      </c>
      <c r="D1220" s="151" t="s">
        <v>2399</v>
      </c>
      <c r="E1220" s="152" t="s">
        <v>2207</v>
      </c>
      <c r="F1220" s="151" t="s">
        <v>2913</v>
      </c>
      <c r="G1220" s="152" t="s">
        <v>2723</v>
      </c>
      <c r="H1220" s="151" t="s">
        <v>2723</v>
      </c>
      <c r="I1220" s="151" t="s">
        <v>2723</v>
      </c>
      <c r="J1220" s="151" t="s">
        <v>2474</v>
      </c>
      <c r="K1220" s="153">
        <v>891.41</v>
      </c>
      <c r="L1220" s="147">
        <v>891.41</v>
      </c>
      <c r="M1220" s="147">
        <v>47.62</v>
      </c>
      <c r="N1220" s="148">
        <v>843.79</v>
      </c>
      <c r="O1220" s="136" t="s">
        <v>1808</v>
      </c>
    </row>
    <row r="1221" spans="1:15" x14ac:dyDescent="0.3">
      <c r="A1221" s="151" t="s">
        <v>2705</v>
      </c>
      <c r="B1221" s="151" t="s">
        <v>2470</v>
      </c>
      <c r="C1221" s="151" t="s">
        <v>2939</v>
      </c>
      <c r="D1221" s="151" t="s">
        <v>2399</v>
      </c>
      <c r="E1221" s="152" t="s">
        <v>2163</v>
      </c>
      <c r="F1221" s="151" t="s">
        <v>2920</v>
      </c>
      <c r="G1221" s="152" t="s">
        <v>2723</v>
      </c>
      <c r="H1221" s="151" t="s">
        <v>2723</v>
      </c>
      <c r="I1221" s="151" t="s">
        <v>2723</v>
      </c>
      <c r="J1221" s="151" t="s">
        <v>2474</v>
      </c>
      <c r="K1221" s="153">
        <v>4513</v>
      </c>
      <c r="L1221" s="147">
        <v>4513</v>
      </c>
      <c r="M1221" s="147">
        <v>241.11</v>
      </c>
      <c r="N1221" s="148">
        <v>4271.8900000000003</v>
      </c>
      <c r="O1221" s="136" t="s">
        <v>1808</v>
      </c>
    </row>
    <row r="1222" spans="1:15" x14ac:dyDescent="0.3">
      <c r="A1222" s="151" t="s">
        <v>2705</v>
      </c>
      <c r="B1222" s="151" t="s">
        <v>2470</v>
      </c>
      <c r="C1222" s="151" t="s">
        <v>2939</v>
      </c>
      <c r="D1222" s="151" t="s">
        <v>2399</v>
      </c>
      <c r="E1222" s="152" t="s">
        <v>2184</v>
      </c>
      <c r="F1222" s="151" t="s">
        <v>2926</v>
      </c>
      <c r="G1222" s="152" t="s">
        <v>2723</v>
      </c>
      <c r="H1222" s="151" t="s">
        <v>2723</v>
      </c>
      <c r="I1222" s="151" t="s">
        <v>2723</v>
      </c>
      <c r="J1222" s="151" t="s">
        <v>2474</v>
      </c>
      <c r="K1222" s="153">
        <v>3215.03</v>
      </c>
      <c r="L1222" s="147">
        <v>3215.03</v>
      </c>
      <c r="M1222" s="147">
        <v>171.76</v>
      </c>
      <c r="N1222" s="148">
        <v>3043.2700000000004</v>
      </c>
      <c r="O1222" s="136" t="s">
        <v>1808</v>
      </c>
    </row>
    <row r="1223" spans="1:15" x14ac:dyDescent="0.3">
      <c r="A1223" s="151" t="s">
        <v>2705</v>
      </c>
      <c r="B1223" s="151" t="s">
        <v>2470</v>
      </c>
      <c r="C1223" s="151" t="s">
        <v>2939</v>
      </c>
      <c r="D1223" s="151" t="s">
        <v>2399</v>
      </c>
      <c r="E1223" s="152" t="s">
        <v>2242</v>
      </c>
      <c r="F1223" s="151" t="s">
        <v>2924</v>
      </c>
      <c r="G1223" s="152" t="s">
        <v>2723</v>
      </c>
      <c r="H1223" s="151" t="s">
        <v>2723</v>
      </c>
      <c r="I1223" s="151" t="s">
        <v>2723</v>
      </c>
      <c r="J1223" s="151" t="s">
        <v>2474</v>
      </c>
      <c r="K1223" s="153">
        <v>973.39</v>
      </c>
      <c r="L1223" s="147">
        <v>973.39</v>
      </c>
      <c r="M1223" s="147">
        <v>52</v>
      </c>
      <c r="N1223" s="148">
        <v>921.39</v>
      </c>
      <c r="O1223" s="136" t="s">
        <v>1808</v>
      </c>
    </row>
    <row r="1224" spans="1:15" x14ac:dyDescent="0.3">
      <c r="A1224" s="151" t="s">
        <v>2705</v>
      </c>
      <c r="B1224" s="151" t="s">
        <v>2470</v>
      </c>
      <c r="C1224" s="151" t="s">
        <v>2939</v>
      </c>
      <c r="D1224" s="151" t="s">
        <v>2399</v>
      </c>
      <c r="E1224" s="152" t="s">
        <v>2171</v>
      </c>
      <c r="F1224" s="151" t="s">
        <v>2914</v>
      </c>
      <c r="G1224" s="152" t="s">
        <v>2723</v>
      </c>
      <c r="H1224" s="151" t="s">
        <v>2723</v>
      </c>
      <c r="I1224" s="151" t="s">
        <v>2723</v>
      </c>
      <c r="J1224" s="151" t="s">
        <v>2474</v>
      </c>
      <c r="K1224" s="153">
        <v>3242.17</v>
      </c>
      <c r="L1224" s="147">
        <v>3242.17</v>
      </c>
      <c r="M1224" s="147">
        <v>173.21</v>
      </c>
      <c r="N1224" s="148">
        <v>3068.96</v>
      </c>
      <c r="O1224" s="136" t="s">
        <v>1808</v>
      </c>
    </row>
    <row r="1225" spans="1:15" x14ac:dyDescent="0.3">
      <c r="A1225" s="151" t="s">
        <v>2705</v>
      </c>
      <c r="B1225" s="151" t="s">
        <v>2470</v>
      </c>
      <c r="C1225" s="151" t="s">
        <v>2939</v>
      </c>
      <c r="D1225" s="151" t="s">
        <v>2399</v>
      </c>
      <c r="E1225" s="152" t="s">
        <v>2206</v>
      </c>
      <c r="F1225" s="151" t="s">
        <v>2928</v>
      </c>
      <c r="G1225" s="152" t="s">
        <v>2723</v>
      </c>
      <c r="H1225" s="151" t="s">
        <v>2723</v>
      </c>
      <c r="I1225" s="151" t="s">
        <v>2723</v>
      </c>
      <c r="J1225" s="151" t="s">
        <v>2474</v>
      </c>
      <c r="K1225" s="153">
        <v>2929.9</v>
      </c>
      <c r="L1225" s="147">
        <v>2929.9</v>
      </c>
      <c r="M1225" s="147">
        <v>156.53</v>
      </c>
      <c r="N1225" s="148">
        <v>2773.37</v>
      </c>
      <c r="O1225" s="136" t="s">
        <v>1804</v>
      </c>
    </row>
    <row r="1226" spans="1:15" x14ac:dyDescent="0.3">
      <c r="A1226" s="151" t="s">
        <v>2705</v>
      </c>
      <c r="B1226" s="151" t="s">
        <v>2470</v>
      </c>
      <c r="C1226" s="151" t="s">
        <v>2939</v>
      </c>
      <c r="D1226" s="151" t="s">
        <v>2399</v>
      </c>
      <c r="E1226" s="152" t="s">
        <v>2241</v>
      </c>
      <c r="F1226" s="151" t="s">
        <v>2949</v>
      </c>
      <c r="G1226" s="152" t="s">
        <v>2723</v>
      </c>
      <c r="H1226" s="151" t="s">
        <v>2723</v>
      </c>
      <c r="I1226" s="151" t="s">
        <v>2723</v>
      </c>
      <c r="J1226" s="151" t="s">
        <v>2474</v>
      </c>
      <c r="K1226" s="153">
        <v>6314.19</v>
      </c>
      <c r="L1226" s="147">
        <v>6314.19</v>
      </c>
      <c r="M1226" s="147">
        <v>337.34</v>
      </c>
      <c r="N1226" s="148">
        <v>5976.8499999999995</v>
      </c>
      <c r="O1226" s="136" t="s">
        <v>1804</v>
      </c>
    </row>
    <row r="1227" spans="1:15" x14ac:dyDescent="0.3">
      <c r="A1227" s="151" t="s">
        <v>2705</v>
      </c>
      <c r="B1227" s="151" t="s">
        <v>2470</v>
      </c>
      <c r="C1227" s="151" t="s">
        <v>2939</v>
      </c>
      <c r="D1227" s="151" t="s">
        <v>2399</v>
      </c>
      <c r="E1227" s="152" t="s">
        <v>2240</v>
      </c>
      <c r="F1227" s="151" t="s">
        <v>2936</v>
      </c>
      <c r="G1227" s="152" t="s">
        <v>2723</v>
      </c>
      <c r="H1227" s="151" t="s">
        <v>2723</v>
      </c>
      <c r="I1227" s="151" t="s">
        <v>2723</v>
      </c>
      <c r="J1227" s="151" t="s">
        <v>2474</v>
      </c>
      <c r="K1227" s="153">
        <v>10638.83</v>
      </c>
      <c r="L1227" s="147">
        <v>10638.83</v>
      </c>
      <c r="M1227" s="147">
        <v>568.38</v>
      </c>
      <c r="N1227" s="148">
        <v>10070.450000000001</v>
      </c>
      <c r="O1227" s="136" t="s">
        <v>1801</v>
      </c>
    </row>
    <row r="1228" spans="1:15" x14ac:dyDescent="0.3">
      <c r="A1228" s="151" t="s">
        <v>2705</v>
      </c>
      <c r="B1228" s="151" t="s">
        <v>2470</v>
      </c>
      <c r="C1228" s="151" t="s">
        <v>2939</v>
      </c>
      <c r="D1228" s="151" t="s">
        <v>2399</v>
      </c>
      <c r="E1228" s="152" t="s">
        <v>2205</v>
      </c>
      <c r="F1228" s="151" t="s">
        <v>2950</v>
      </c>
      <c r="G1228" s="152" t="s">
        <v>2723</v>
      </c>
      <c r="H1228" s="151" t="s">
        <v>2723</v>
      </c>
      <c r="I1228" s="151" t="s">
        <v>2723</v>
      </c>
      <c r="J1228" s="151" t="s">
        <v>2474</v>
      </c>
      <c r="K1228" s="153">
        <v>14553.97</v>
      </c>
      <c r="L1228" s="147">
        <v>14553.97</v>
      </c>
      <c r="M1228" s="147">
        <v>777.55</v>
      </c>
      <c r="N1228" s="148">
        <v>13776.42</v>
      </c>
      <c r="O1228" s="136" t="s">
        <v>1808</v>
      </c>
    </row>
    <row r="1229" spans="1:15" x14ac:dyDescent="0.3">
      <c r="A1229" s="151" t="s">
        <v>2705</v>
      </c>
      <c r="B1229" s="151" t="s">
        <v>2470</v>
      </c>
      <c r="C1229" s="151" t="s">
        <v>2939</v>
      </c>
      <c r="D1229" s="151" t="s">
        <v>2399</v>
      </c>
      <c r="E1229" s="152" t="s">
        <v>2204</v>
      </c>
      <c r="F1229" s="151" t="s">
        <v>2951</v>
      </c>
      <c r="G1229" s="152" t="s">
        <v>2723</v>
      </c>
      <c r="H1229" s="151" t="s">
        <v>2723</v>
      </c>
      <c r="I1229" s="151" t="s">
        <v>2723</v>
      </c>
      <c r="J1229" s="151" t="s">
        <v>2474</v>
      </c>
      <c r="K1229" s="153">
        <v>21892.81</v>
      </c>
      <c r="L1229" s="147">
        <v>21892.81</v>
      </c>
      <c r="M1229" s="147">
        <v>1169.6300000000001</v>
      </c>
      <c r="N1229" s="148">
        <v>20723.18</v>
      </c>
      <c r="O1229" s="136" t="s">
        <v>1808</v>
      </c>
    </row>
    <row r="1230" spans="1:15" x14ac:dyDescent="0.3">
      <c r="A1230" s="151" t="s">
        <v>2705</v>
      </c>
      <c r="B1230" s="151" t="s">
        <v>2470</v>
      </c>
      <c r="C1230" s="151" t="s">
        <v>2939</v>
      </c>
      <c r="D1230" s="151" t="s">
        <v>2399</v>
      </c>
      <c r="E1230" s="152" t="s">
        <v>2203</v>
      </c>
      <c r="F1230" s="151" t="s">
        <v>2914</v>
      </c>
      <c r="G1230" s="152" t="s">
        <v>2723</v>
      </c>
      <c r="H1230" s="151" t="s">
        <v>2723</v>
      </c>
      <c r="I1230" s="151" t="s">
        <v>2723</v>
      </c>
      <c r="J1230" s="151" t="s">
        <v>2474</v>
      </c>
      <c r="K1230" s="153">
        <v>8386.2999999999993</v>
      </c>
      <c r="L1230" s="147">
        <v>8386.2999999999993</v>
      </c>
      <c r="M1230" s="147">
        <v>448.04</v>
      </c>
      <c r="N1230" s="148">
        <v>7938.2599999999993</v>
      </c>
      <c r="O1230" s="136" t="s">
        <v>1808</v>
      </c>
    </row>
    <row r="1231" spans="1:15" x14ac:dyDescent="0.3">
      <c r="A1231" s="151" t="s">
        <v>2705</v>
      </c>
      <c r="B1231" s="151" t="s">
        <v>2470</v>
      </c>
      <c r="C1231" s="151" t="s">
        <v>2939</v>
      </c>
      <c r="D1231" s="151" t="s">
        <v>2399</v>
      </c>
      <c r="E1231" s="152" t="s">
        <v>2222</v>
      </c>
      <c r="F1231" s="151" t="s">
        <v>2937</v>
      </c>
      <c r="G1231" s="152" t="s">
        <v>2723</v>
      </c>
      <c r="H1231" s="151" t="s">
        <v>2723</v>
      </c>
      <c r="I1231" s="151" t="s">
        <v>2723</v>
      </c>
      <c r="J1231" s="151" t="s">
        <v>2474</v>
      </c>
      <c r="K1231" s="153">
        <v>65217.85</v>
      </c>
      <c r="L1231" s="147">
        <v>65217.85</v>
      </c>
      <c r="M1231" s="147">
        <v>3484.29</v>
      </c>
      <c r="N1231" s="148">
        <v>61733.56</v>
      </c>
      <c r="O1231" s="136" t="s">
        <v>1801</v>
      </c>
    </row>
    <row r="1232" spans="1:15" x14ac:dyDescent="0.3">
      <c r="A1232" s="151" t="s">
        <v>2705</v>
      </c>
      <c r="B1232" s="151" t="s">
        <v>2470</v>
      </c>
      <c r="C1232" s="151" t="s">
        <v>2939</v>
      </c>
      <c r="D1232" s="151" t="s">
        <v>2399</v>
      </c>
      <c r="E1232" s="152" t="s">
        <v>2221</v>
      </c>
      <c r="F1232" s="151" t="s">
        <v>2937</v>
      </c>
      <c r="G1232" s="152" t="s">
        <v>2723</v>
      </c>
      <c r="H1232" s="151" t="s">
        <v>2723</v>
      </c>
      <c r="I1232" s="151" t="s">
        <v>2723</v>
      </c>
      <c r="J1232" s="151" t="s">
        <v>2474</v>
      </c>
      <c r="K1232" s="153">
        <v>63969.82</v>
      </c>
      <c r="L1232" s="147">
        <v>63969.82</v>
      </c>
      <c r="M1232" s="147">
        <v>3417.61</v>
      </c>
      <c r="N1232" s="148">
        <v>60552.21</v>
      </c>
      <c r="O1232" s="136" t="s">
        <v>1801</v>
      </c>
    </row>
    <row r="1233" spans="1:15" x14ac:dyDescent="0.3">
      <c r="A1233" s="151" t="s">
        <v>2705</v>
      </c>
      <c r="B1233" s="151" t="s">
        <v>2470</v>
      </c>
      <c r="C1233" s="151" t="s">
        <v>2939</v>
      </c>
      <c r="D1233" s="151" t="s">
        <v>2399</v>
      </c>
      <c r="E1233" s="152" t="s">
        <v>2220</v>
      </c>
      <c r="F1233" s="151" t="s">
        <v>2937</v>
      </c>
      <c r="G1233" s="152" t="s">
        <v>2723</v>
      </c>
      <c r="H1233" s="151" t="s">
        <v>2723</v>
      </c>
      <c r="I1233" s="151" t="s">
        <v>2723</v>
      </c>
      <c r="J1233" s="151" t="s">
        <v>2474</v>
      </c>
      <c r="K1233" s="153">
        <v>46981.69</v>
      </c>
      <c r="L1233" s="147">
        <v>46981.69</v>
      </c>
      <c r="M1233" s="147">
        <v>2510.0100000000002</v>
      </c>
      <c r="N1233" s="148">
        <v>44471.68</v>
      </c>
      <c r="O1233" s="136" t="s">
        <v>1801</v>
      </c>
    </row>
    <row r="1234" spans="1:15" x14ac:dyDescent="0.3">
      <c r="A1234" s="151" t="s">
        <v>2705</v>
      </c>
      <c r="B1234" s="151" t="s">
        <v>2470</v>
      </c>
      <c r="C1234" s="151" t="s">
        <v>2939</v>
      </c>
      <c r="D1234" s="151" t="s">
        <v>2399</v>
      </c>
      <c r="E1234" s="152" t="s">
        <v>2254</v>
      </c>
      <c r="F1234" s="151" t="s">
        <v>2952</v>
      </c>
      <c r="G1234" s="152" t="s">
        <v>2723</v>
      </c>
      <c r="H1234" s="151" t="s">
        <v>2723</v>
      </c>
      <c r="I1234" s="151" t="s">
        <v>2723</v>
      </c>
      <c r="J1234" s="151" t="s">
        <v>2474</v>
      </c>
      <c r="K1234" s="153">
        <v>60116.87</v>
      </c>
      <c r="L1234" s="147">
        <v>60116.87</v>
      </c>
      <c r="M1234" s="147">
        <v>3211.76</v>
      </c>
      <c r="N1234" s="148">
        <v>56905.11</v>
      </c>
      <c r="O1234" s="136" t="s">
        <v>1801</v>
      </c>
    </row>
    <row r="1235" spans="1:15" x14ac:dyDescent="0.3">
      <c r="A1235" s="151" t="s">
        <v>2705</v>
      </c>
      <c r="B1235" s="151" t="s">
        <v>2470</v>
      </c>
      <c r="C1235" s="151" t="s">
        <v>2939</v>
      </c>
      <c r="D1235" s="151" t="s">
        <v>2399</v>
      </c>
      <c r="E1235" s="152" t="s">
        <v>2239</v>
      </c>
      <c r="F1235" s="151" t="s">
        <v>2947</v>
      </c>
      <c r="G1235" s="152" t="s">
        <v>2723</v>
      </c>
      <c r="H1235" s="151" t="s">
        <v>2723</v>
      </c>
      <c r="I1235" s="151" t="s">
        <v>2723</v>
      </c>
      <c r="J1235" s="151" t="s">
        <v>2474</v>
      </c>
      <c r="K1235" s="153">
        <v>41875.72</v>
      </c>
      <c r="L1235" s="147">
        <v>41875.72</v>
      </c>
      <c r="M1235" s="147">
        <v>2237.2199999999998</v>
      </c>
      <c r="N1235" s="148">
        <v>39638.5</v>
      </c>
      <c r="O1235" s="136" t="s">
        <v>1808</v>
      </c>
    </row>
    <row r="1236" spans="1:15" x14ac:dyDescent="0.3">
      <c r="A1236" s="151" t="s">
        <v>2705</v>
      </c>
      <c r="B1236" s="151" t="s">
        <v>2470</v>
      </c>
      <c r="C1236" s="151" t="s">
        <v>2939</v>
      </c>
      <c r="D1236" s="151" t="s">
        <v>2399</v>
      </c>
      <c r="E1236" s="152" t="s">
        <v>2183</v>
      </c>
      <c r="F1236" s="151" t="s">
        <v>2920</v>
      </c>
      <c r="G1236" s="152" t="s">
        <v>2723</v>
      </c>
      <c r="H1236" s="151" t="s">
        <v>2723</v>
      </c>
      <c r="I1236" s="151" t="s">
        <v>2723</v>
      </c>
      <c r="J1236" s="151" t="s">
        <v>2474</v>
      </c>
      <c r="K1236" s="153">
        <v>1345.63</v>
      </c>
      <c r="L1236" s="147">
        <v>1345.63</v>
      </c>
      <c r="M1236" s="147">
        <v>71.89</v>
      </c>
      <c r="N1236" s="148">
        <v>1273.74</v>
      </c>
      <c r="O1236" s="136" t="s">
        <v>1808</v>
      </c>
    </row>
    <row r="1237" spans="1:15" x14ac:dyDescent="0.3">
      <c r="A1237" s="151" t="s">
        <v>2705</v>
      </c>
      <c r="B1237" s="151" t="s">
        <v>2470</v>
      </c>
      <c r="C1237" s="151" t="s">
        <v>2939</v>
      </c>
      <c r="D1237" s="151" t="s">
        <v>2399</v>
      </c>
      <c r="E1237" s="152" t="s">
        <v>2182</v>
      </c>
      <c r="F1237" s="151" t="s">
        <v>2953</v>
      </c>
      <c r="G1237" s="152" t="s">
        <v>2723</v>
      </c>
      <c r="H1237" s="151" t="s">
        <v>2723</v>
      </c>
      <c r="I1237" s="151" t="s">
        <v>2723</v>
      </c>
      <c r="J1237" s="151" t="s">
        <v>2474</v>
      </c>
      <c r="K1237" s="153">
        <v>6077.17</v>
      </c>
      <c r="L1237" s="147">
        <v>6077.17</v>
      </c>
      <c r="M1237" s="147">
        <v>324.67</v>
      </c>
      <c r="N1237" s="148">
        <v>5752.5</v>
      </c>
      <c r="O1237" s="136" t="s">
        <v>1804</v>
      </c>
    </row>
    <row r="1238" spans="1:15" x14ac:dyDescent="0.3">
      <c r="A1238" s="151" t="s">
        <v>2705</v>
      </c>
      <c r="B1238" s="151" t="s">
        <v>2470</v>
      </c>
      <c r="C1238" s="151" t="s">
        <v>2939</v>
      </c>
      <c r="D1238" s="151" t="s">
        <v>2399</v>
      </c>
      <c r="E1238" s="152" t="s">
        <v>2202</v>
      </c>
      <c r="F1238" s="151" t="s">
        <v>2954</v>
      </c>
      <c r="G1238" s="152" t="s">
        <v>2723</v>
      </c>
      <c r="H1238" s="151" t="s">
        <v>2723</v>
      </c>
      <c r="I1238" s="151" t="s">
        <v>2723</v>
      </c>
      <c r="J1238" s="151" t="s">
        <v>2474</v>
      </c>
      <c r="K1238" s="153">
        <v>5138.05</v>
      </c>
      <c r="L1238" s="147">
        <v>5138.05</v>
      </c>
      <c r="M1238" s="147">
        <v>274.5</v>
      </c>
      <c r="N1238" s="148">
        <v>4863.55</v>
      </c>
      <c r="O1238" s="136" t="s">
        <v>1808</v>
      </c>
    </row>
    <row r="1239" spans="1:15" x14ac:dyDescent="0.3">
      <c r="A1239" s="151" t="s">
        <v>2705</v>
      </c>
      <c r="B1239" s="151" t="s">
        <v>2470</v>
      </c>
      <c r="C1239" s="151" t="s">
        <v>2939</v>
      </c>
      <c r="D1239" s="151" t="s">
        <v>2399</v>
      </c>
      <c r="E1239" s="152" t="s">
        <v>2181</v>
      </c>
      <c r="F1239" s="151" t="s">
        <v>2924</v>
      </c>
      <c r="G1239" s="152" t="s">
        <v>2723</v>
      </c>
      <c r="H1239" s="151" t="s">
        <v>2723</v>
      </c>
      <c r="I1239" s="151" t="s">
        <v>2723</v>
      </c>
      <c r="J1239" s="151" t="s">
        <v>2474</v>
      </c>
      <c r="K1239" s="153">
        <v>369.66</v>
      </c>
      <c r="L1239" s="147">
        <v>369.66</v>
      </c>
      <c r="M1239" s="147">
        <v>19.75</v>
      </c>
      <c r="N1239" s="148">
        <v>349.91</v>
      </c>
      <c r="O1239" s="136" t="s">
        <v>1808</v>
      </c>
    </row>
    <row r="1240" spans="1:15" x14ac:dyDescent="0.3">
      <c r="A1240" s="151" t="s">
        <v>2705</v>
      </c>
      <c r="B1240" s="151" t="s">
        <v>2470</v>
      </c>
      <c r="C1240" s="151" t="s">
        <v>2939</v>
      </c>
      <c r="D1240" s="151" t="s">
        <v>2399</v>
      </c>
      <c r="E1240" s="152" t="s">
        <v>2180</v>
      </c>
      <c r="F1240" s="151" t="s">
        <v>2914</v>
      </c>
      <c r="G1240" s="152" t="s">
        <v>2723</v>
      </c>
      <c r="H1240" s="151" t="s">
        <v>2723</v>
      </c>
      <c r="I1240" s="151" t="s">
        <v>2723</v>
      </c>
      <c r="J1240" s="151" t="s">
        <v>2474</v>
      </c>
      <c r="K1240" s="153">
        <v>220.99</v>
      </c>
      <c r="L1240" s="147">
        <v>220.99</v>
      </c>
      <c r="M1240" s="147">
        <v>11.81</v>
      </c>
      <c r="N1240" s="148">
        <v>209.18</v>
      </c>
      <c r="O1240" s="136" t="s">
        <v>1808</v>
      </c>
    </row>
    <row r="1241" spans="1:15" x14ac:dyDescent="0.3">
      <c r="A1241" s="151" t="s">
        <v>2705</v>
      </c>
      <c r="B1241" s="151" t="s">
        <v>2470</v>
      </c>
      <c r="C1241" s="151" t="s">
        <v>2939</v>
      </c>
      <c r="D1241" s="151" t="s">
        <v>2399</v>
      </c>
      <c r="E1241" s="152" t="s">
        <v>2179</v>
      </c>
      <c r="F1241" s="151" t="s">
        <v>2955</v>
      </c>
      <c r="G1241" s="152" t="s">
        <v>2723</v>
      </c>
      <c r="H1241" s="151" t="s">
        <v>2723</v>
      </c>
      <c r="I1241" s="151" t="s">
        <v>2723</v>
      </c>
      <c r="J1241" s="151" t="s">
        <v>2474</v>
      </c>
      <c r="K1241" s="153">
        <v>380.73</v>
      </c>
      <c r="L1241" s="147">
        <v>380.73</v>
      </c>
      <c r="M1241" s="147">
        <v>20.34</v>
      </c>
      <c r="N1241" s="148">
        <v>360.39000000000004</v>
      </c>
      <c r="O1241" s="136" t="s">
        <v>1804</v>
      </c>
    </row>
    <row r="1242" spans="1:15" x14ac:dyDescent="0.3">
      <c r="A1242" s="151" t="s">
        <v>2705</v>
      </c>
      <c r="B1242" s="151" t="s">
        <v>2470</v>
      </c>
      <c r="C1242" s="151" t="s">
        <v>2939</v>
      </c>
      <c r="D1242" s="151" t="s">
        <v>2399</v>
      </c>
      <c r="E1242" s="152" t="s">
        <v>2178</v>
      </c>
      <c r="F1242" s="151" t="s">
        <v>2946</v>
      </c>
      <c r="G1242" s="152" t="s">
        <v>2723</v>
      </c>
      <c r="H1242" s="151" t="s">
        <v>2723</v>
      </c>
      <c r="I1242" s="151" t="s">
        <v>2723</v>
      </c>
      <c r="J1242" s="151" t="s">
        <v>2474</v>
      </c>
      <c r="K1242" s="153">
        <v>5434.52</v>
      </c>
      <c r="L1242" s="147">
        <v>5434.52</v>
      </c>
      <c r="M1242" s="147">
        <v>290.33999999999997</v>
      </c>
      <c r="N1242" s="148">
        <v>5144.18</v>
      </c>
      <c r="O1242" s="136" t="s">
        <v>1808</v>
      </c>
    </row>
    <row r="1243" spans="1:15" x14ac:dyDescent="0.3">
      <c r="A1243" s="151" t="s">
        <v>2705</v>
      </c>
      <c r="B1243" s="151" t="s">
        <v>2470</v>
      </c>
      <c r="C1243" s="151" t="s">
        <v>2939</v>
      </c>
      <c r="D1243" s="151" t="s">
        <v>2399</v>
      </c>
      <c r="E1243" s="152" t="s">
        <v>2177</v>
      </c>
      <c r="F1243" s="151" t="s">
        <v>2914</v>
      </c>
      <c r="G1243" s="152" t="s">
        <v>2723</v>
      </c>
      <c r="H1243" s="151" t="s">
        <v>2723</v>
      </c>
      <c r="I1243" s="151" t="s">
        <v>2723</v>
      </c>
      <c r="J1243" s="151" t="s">
        <v>2474</v>
      </c>
      <c r="K1243" s="153">
        <v>2259.4</v>
      </c>
      <c r="L1243" s="147">
        <v>2259.4</v>
      </c>
      <c r="M1243" s="147">
        <v>120.71</v>
      </c>
      <c r="N1243" s="148">
        <v>2138.69</v>
      </c>
      <c r="O1243" s="136" t="s">
        <v>1808</v>
      </c>
    </row>
    <row r="1244" spans="1:15" x14ac:dyDescent="0.3">
      <c r="A1244" s="151" t="s">
        <v>2705</v>
      </c>
      <c r="B1244" s="151" t="s">
        <v>2470</v>
      </c>
      <c r="C1244" s="151" t="s">
        <v>2939</v>
      </c>
      <c r="D1244" s="151" t="s">
        <v>2399</v>
      </c>
      <c r="E1244" s="152" t="s">
        <v>2176</v>
      </c>
      <c r="F1244" s="151" t="s">
        <v>2924</v>
      </c>
      <c r="G1244" s="152" t="s">
        <v>2723</v>
      </c>
      <c r="H1244" s="151" t="s">
        <v>2723</v>
      </c>
      <c r="I1244" s="151" t="s">
        <v>2723</v>
      </c>
      <c r="J1244" s="151" t="s">
        <v>2474</v>
      </c>
      <c r="K1244" s="153">
        <v>510.69</v>
      </c>
      <c r="L1244" s="147">
        <v>510.69</v>
      </c>
      <c r="M1244" s="147">
        <v>27.28</v>
      </c>
      <c r="N1244" s="148">
        <v>483.40999999999997</v>
      </c>
      <c r="O1244" s="136" t="s">
        <v>1808</v>
      </c>
    </row>
    <row r="1245" spans="1:15" x14ac:dyDescent="0.3">
      <c r="A1245" s="151" t="s">
        <v>2705</v>
      </c>
      <c r="B1245" s="151" t="s">
        <v>2470</v>
      </c>
      <c r="C1245" s="151" t="s">
        <v>2939</v>
      </c>
      <c r="D1245" s="151" t="s">
        <v>2399</v>
      </c>
      <c r="E1245" s="152" t="s">
        <v>2175</v>
      </c>
      <c r="F1245" s="151" t="s">
        <v>2953</v>
      </c>
      <c r="G1245" s="152" t="s">
        <v>2723</v>
      </c>
      <c r="H1245" s="151" t="s">
        <v>2723</v>
      </c>
      <c r="I1245" s="151" t="s">
        <v>2723</v>
      </c>
      <c r="J1245" s="151" t="s">
        <v>2474</v>
      </c>
      <c r="K1245" s="153">
        <v>940.98</v>
      </c>
      <c r="L1245" s="147">
        <v>940.98</v>
      </c>
      <c r="M1245" s="147">
        <v>50.27</v>
      </c>
      <c r="N1245" s="148">
        <v>890.71</v>
      </c>
      <c r="O1245" s="136" t="s">
        <v>1804</v>
      </c>
    </row>
    <row r="1246" spans="1:15" x14ac:dyDescent="0.3">
      <c r="A1246" s="151" t="s">
        <v>2705</v>
      </c>
      <c r="B1246" s="151" t="s">
        <v>2470</v>
      </c>
      <c r="C1246" s="151" t="s">
        <v>2939</v>
      </c>
      <c r="D1246" s="151" t="s">
        <v>2399</v>
      </c>
      <c r="E1246" s="152" t="s">
        <v>2238</v>
      </c>
      <c r="F1246" s="151" t="s">
        <v>2943</v>
      </c>
      <c r="G1246" s="152" t="s">
        <v>2723</v>
      </c>
      <c r="H1246" s="151" t="s">
        <v>2723</v>
      </c>
      <c r="I1246" s="151" t="s">
        <v>2723</v>
      </c>
      <c r="J1246" s="151" t="s">
        <v>2474</v>
      </c>
      <c r="K1246" s="153">
        <v>89182.2</v>
      </c>
      <c r="L1246" s="147">
        <v>89182.2</v>
      </c>
      <c r="M1246" s="147">
        <v>4764.59</v>
      </c>
      <c r="N1246" s="148">
        <v>84417.61</v>
      </c>
      <c r="O1246" s="136" t="s">
        <v>1803</v>
      </c>
    </row>
    <row r="1247" spans="1:15" x14ac:dyDescent="0.3">
      <c r="A1247" s="151" t="s">
        <v>2705</v>
      </c>
      <c r="B1247" s="151" t="s">
        <v>2470</v>
      </c>
      <c r="C1247" s="151" t="s">
        <v>2939</v>
      </c>
      <c r="D1247" s="151" t="s">
        <v>2399</v>
      </c>
      <c r="E1247" s="152" t="s">
        <v>2237</v>
      </c>
      <c r="F1247" s="151" t="s">
        <v>2928</v>
      </c>
      <c r="G1247" s="152" t="s">
        <v>2723</v>
      </c>
      <c r="H1247" s="151" t="s">
        <v>2723</v>
      </c>
      <c r="I1247" s="151" t="s">
        <v>2723</v>
      </c>
      <c r="J1247" s="151" t="s">
        <v>2474</v>
      </c>
      <c r="K1247" s="153">
        <v>667.85</v>
      </c>
      <c r="L1247" s="147">
        <v>667.85</v>
      </c>
      <c r="M1247" s="147">
        <v>35.68</v>
      </c>
      <c r="N1247" s="148">
        <v>632.17000000000007</v>
      </c>
      <c r="O1247" s="136" t="s">
        <v>1801</v>
      </c>
    </row>
    <row r="1248" spans="1:15" x14ac:dyDescent="0.3">
      <c r="A1248" s="151" t="s">
        <v>2705</v>
      </c>
      <c r="B1248" s="151" t="s">
        <v>2470</v>
      </c>
      <c r="C1248" s="151" t="s">
        <v>2939</v>
      </c>
      <c r="D1248" s="151" t="s">
        <v>2399</v>
      </c>
      <c r="E1248" s="152" t="s">
        <v>2236</v>
      </c>
      <c r="F1248" s="151" t="s">
        <v>2950</v>
      </c>
      <c r="G1248" s="152" t="s">
        <v>2723</v>
      </c>
      <c r="H1248" s="151" t="s">
        <v>2723</v>
      </c>
      <c r="I1248" s="151" t="s">
        <v>2723</v>
      </c>
      <c r="J1248" s="151" t="s">
        <v>2474</v>
      </c>
      <c r="K1248" s="153">
        <v>186358.5</v>
      </c>
      <c r="L1248" s="147">
        <v>186358.5</v>
      </c>
      <c r="M1248" s="147">
        <v>9956.26</v>
      </c>
      <c r="N1248" s="148">
        <v>176402.24</v>
      </c>
      <c r="O1248" s="136" t="s">
        <v>1808</v>
      </c>
    </row>
    <row r="1249" spans="1:15" x14ac:dyDescent="0.3">
      <c r="A1249" s="151" t="s">
        <v>2705</v>
      </c>
      <c r="B1249" s="151" t="s">
        <v>2470</v>
      </c>
      <c r="C1249" s="151" t="s">
        <v>2939</v>
      </c>
      <c r="D1249" s="151" t="s">
        <v>2399</v>
      </c>
      <c r="E1249" s="152" t="s">
        <v>2235</v>
      </c>
      <c r="F1249" s="151" t="s">
        <v>2951</v>
      </c>
      <c r="G1249" s="152" t="s">
        <v>2723</v>
      </c>
      <c r="H1249" s="151" t="s">
        <v>2723</v>
      </c>
      <c r="I1249" s="151" t="s">
        <v>2723</v>
      </c>
      <c r="J1249" s="151" t="s">
        <v>2474</v>
      </c>
      <c r="K1249" s="153">
        <v>191738.98</v>
      </c>
      <c r="L1249" s="147">
        <v>191738.98</v>
      </c>
      <c r="M1249" s="147">
        <v>10243.719999999999</v>
      </c>
      <c r="N1249" s="148">
        <v>181495.26</v>
      </c>
      <c r="O1249" s="136" t="s">
        <v>1808</v>
      </c>
    </row>
    <row r="1250" spans="1:15" x14ac:dyDescent="0.3">
      <c r="A1250" s="151" t="s">
        <v>2705</v>
      </c>
      <c r="B1250" s="151" t="s">
        <v>2470</v>
      </c>
      <c r="C1250" s="151" t="s">
        <v>2939</v>
      </c>
      <c r="D1250" s="151" t="s">
        <v>2399</v>
      </c>
      <c r="E1250" s="152" t="s">
        <v>2201</v>
      </c>
      <c r="F1250" s="151" t="s">
        <v>2932</v>
      </c>
      <c r="G1250" s="152" t="s">
        <v>2723</v>
      </c>
      <c r="H1250" s="151" t="s">
        <v>2723</v>
      </c>
      <c r="I1250" s="151" t="s">
        <v>2723</v>
      </c>
      <c r="J1250" s="151" t="s">
        <v>2474</v>
      </c>
      <c r="K1250" s="153">
        <v>2158.7800000000002</v>
      </c>
      <c r="L1250" s="147">
        <v>2158.7800000000002</v>
      </c>
      <c r="M1250" s="147">
        <v>115.33</v>
      </c>
      <c r="N1250" s="148">
        <v>2043.4500000000003</v>
      </c>
      <c r="O1250" s="136" t="s">
        <v>1924</v>
      </c>
    </row>
    <row r="1251" spans="1:15" x14ac:dyDescent="0.3">
      <c r="A1251" s="151" t="s">
        <v>2705</v>
      </c>
      <c r="B1251" s="151" t="s">
        <v>2470</v>
      </c>
      <c r="C1251" s="151" t="s">
        <v>2939</v>
      </c>
      <c r="D1251" s="151" t="s">
        <v>2399</v>
      </c>
      <c r="E1251" s="152" t="s">
        <v>2200</v>
      </c>
      <c r="F1251" s="151" t="s">
        <v>2932</v>
      </c>
      <c r="G1251" s="152" t="s">
        <v>2723</v>
      </c>
      <c r="H1251" s="151" t="s">
        <v>2723</v>
      </c>
      <c r="I1251" s="151" t="s">
        <v>2723</v>
      </c>
      <c r="J1251" s="151" t="s">
        <v>2474</v>
      </c>
      <c r="K1251" s="153">
        <v>1131.8399999999999</v>
      </c>
      <c r="L1251" s="147">
        <v>1131.8399999999999</v>
      </c>
      <c r="M1251" s="147">
        <v>60.47</v>
      </c>
      <c r="N1251" s="148">
        <v>1071.3699999999999</v>
      </c>
      <c r="O1251" s="136" t="s">
        <v>1810</v>
      </c>
    </row>
    <row r="1252" spans="1:15" x14ac:dyDescent="0.3">
      <c r="A1252" s="151" t="s">
        <v>2705</v>
      </c>
      <c r="B1252" s="151" t="s">
        <v>2470</v>
      </c>
      <c r="C1252" s="151" t="s">
        <v>2939</v>
      </c>
      <c r="D1252" s="151" t="s">
        <v>2399</v>
      </c>
      <c r="E1252" s="152" t="s">
        <v>2199</v>
      </c>
      <c r="F1252" s="151" t="s">
        <v>2947</v>
      </c>
      <c r="G1252" s="152" t="s">
        <v>2723</v>
      </c>
      <c r="H1252" s="151" t="s">
        <v>2723</v>
      </c>
      <c r="I1252" s="151" t="s">
        <v>2723</v>
      </c>
      <c r="J1252" s="151" t="s">
        <v>2474</v>
      </c>
      <c r="K1252" s="153">
        <v>17938.68</v>
      </c>
      <c r="L1252" s="147">
        <v>17938.68</v>
      </c>
      <c r="M1252" s="147">
        <v>958.38</v>
      </c>
      <c r="N1252" s="148">
        <v>16980.3</v>
      </c>
      <c r="O1252" s="136" t="s">
        <v>1808</v>
      </c>
    </row>
    <row r="1253" spans="1:15" x14ac:dyDescent="0.3">
      <c r="A1253" s="151" t="s">
        <v>2705</v>
      </c>
      <c r="B1253" s="151" t="s">
        <v>2470</v>
      </c>
      <c r="C1253" s="151" t="s">
        <v>2939</v>
      </c>
      <c r="D1253" s="151" t="s">
        <v>2399</v>
      </c>
      <c r="E1253" s="152" t="s">
        <v>2234</v>
      </c>
      <c r="F1253" s="151" t="s">
        <v>2914</v>
      </c>
      <c r="G1253" s="152" t="s">
        <v>2723</v>
      </c>
      <c r="H1253" s="151" t="s">
        <v>2723</v>
      </c>
      <c r="I1253" s="151" t="s">
        <v>2723</v>
      </c>
      <c r="J1253" s="151" t="s">
        <v>2474</v>
      </c>
      <c r="K1253" s="153">
        <v>2931.76</v>
      </c>
      <c r="L1253" s="147">
        <v>2931.76</v>
      </c>
      <c r="M1253" s="147">
        <v>156.63</v>
      </c>
      <c r="N1253" s="148">
        <v>2775.13</v>
      </c>
      <c r="O1253" s="136" t="s">
        <v>1808</v>
      </c>
    </row>
    <row r="1254" spans="1:15" x14ac:dyDescent="0.3">
      <c r="A1254" s="151" t="s">
        <v>2705</v>
      </c>
      <c r="B1254" s="151" t="s">
        <v>2470</v>
      </c>
      <c r="C1254" s="151" t="s">
        <v>2939</v>
      </c>
      <c r="D1254" s="151" t="s">
        <v>2399</v>
      </c>
      <c r="E1254" s="152" t="s">
        <v>2198</v>
      </c>
      <c r="F1254" s="151" t="s">
        <v>2932</v>
      </c>
      <c r="G1254" s="152" t="s">
        <v>2723</v>
      </c>
      <c r="H1254" s="151" t="s">
        <v>2723</v>
      </c>
      <c r="I1254" s="151" t="s">
        <v>2723</v>
      </c>
      <c r="J1254" s="151" t="s">
        <v>2474</v>
      </c>
      <c r="K1254" s="153">
        <v>21329.85</v>
      </c>
      <c r="L1254" s="147">
        <v>21329.85</v>
      </c>
      <c r="M1254" s="147">
        <v>1139.55</v>
      </c>
      <c r="N1254" s="148">
        <v>20190.3</v>
      </c>
      <c r="O1254" s="136" t="s">
        <v>1810</v>
      </c>
    </row>
    <row r="1255" spans="1:15" x14ac:dyDescent="0.3">
      <c r="A1255" s="151" t="s">
        <v>2705</v>
      </c>
      <c r="B1255" s="151" t="s">
        <v>2470</v>
      </c>
      <c r="C1255" s="151" t="s">
        <v>2939</v>
      </c>
      <c r="D1255" s="151" t="s">
        <v>2399</v>
      </c>
      <c r="E1255" s="152" t="s">
        <v>2197</v>
      </c>
      <c r="F1255" s="151" t="s">
        <v>2932</v>
      </c>
      <c r="G1255" s="152" t="s">
        <v>2723</v>
      </c>
      <c r="H1255" s="151" t="s">
        <v>2723</v>
      </c>
      <c r="I1255" s="151" t="s">
        <v>2723</v>
      </c>
      <c r="J1255" s="151" t="s">
        <v>2474</v>
      </c>
      <c r="K1255" s="153">
        <v>11353.22</v>
      </c>
      <c r="L1255" s="147">
        <v>11353.22</v>
      </c>
      <c r="M1255" s="147">
        <v>606.54999999999995</v>
      </c>
      <c r="N1255" s="148">
        <v>10746.67</v>
      </c>
      <c r="O1255" s="136" t="s">
        <v>1810</v>
      </c>
    </row>
    <row r="1256" spans="1:15" x14ac:dyDescent="0.3">
      <c r="A1256" s="151" t="s">
        <v>2705</v>
      </c>
      <c r="B1256" s="151" t="s">
        <v>2470</v>
      </c>
      <c r="C1256" s="151" t="s">
        <v>2939</v>
      </c>
      <c r="D1256" s="151" t="s">
        <v>2399</v>
      </c>
      <c r="E1256" s="152" t="s">
        <v>2233</v>
      </c>
      <c r="F1256" s="151" t="s">
        <v>2937</v>
      </c>
      <c r="G1256" s="152" t="s">
        <v>2723</v>
      </c>
      <c r="H1256" s="151" t="s">
        <v>2723</v>
      </c>
      <c r="I1256" s="151" t="s">
        <v>2723</v>
      </c>
      <c r="J1256" s="151" t="s">
        <v>2474</v>
      </c>
      <c r="K1256" s="153">
        <v>6949.45</v>
      </c>
      <c r="L1256" s="147">
        <v>6949.45</v>
      </c>
      <c r="M1256" s="147">
        <v>371.28</v>
      </c>
      <c r="N1256" s="148">
        <v>6578.17</v>
      </c>
      <c r="O1256" s="136" t="s">
        <v>1808</v>
      </c>
    </row>
    <row r="1257" spans="1:15" x14ac:dyDescent="0.3">
      <c r="A1257" s="151" t="s">
        <v>2705</v>
      </c>
      <c r="B1257" s="151" t="s">
        <v>2470</v>
      </c>
      <c r="C1257" s="151" t="s">
        <v>2939</v>
      </c>
      <c r="D1257" s="151" t="s">
        <v>2399</v>
      </c>
      <c r="E1257" s="152" t="s">
        <v>2196</v>
      </c>
      <c r="F1257" s="151" t="s">
        <v>2954</v>
      </c>
      <c r="G1257" s="152" t="s">
        <v>2723</v>
      </c>
      <c r="H1257" s="151" t="s">
        <v>2723</v>
      </c>
      <c r="I1257" s="151" t="s">
        <v>2723</v>
      </c>
      <c r="J1257" s="151" t="s">
        <v>2474</v>
      </c>
      <c r="K1257" s="153">
        <v>3261.96</v>
      </c>
      <c r="L1257" s="147">
        <v>3261.96</v>
      </c>
      <c r="M1257" s="147">
        <v>174.27</v>
      </c>
      <c r="N1257" s="148">
        <v>3087.69</v>
      </c>
      <c r="O1257" s="136" t="s">
        <v>1808</v>
      </c>
    </row>
    <row r="1258" spans="1:15" x14ac:dyDescent="0.3">
      <c r="A1258" s="151" t="s">
        <v>2705</v>
      </c>
      <c r="B1258" s="151" t="s">
        <v>2470</v>
      </c>
      <c r="C1258" s="151" t="s">
        <v>2939</v>
      </c>
      <c r="D1258" s="151" t="s">
        <v>2399</v>
      </c>
      <c r="E1258" s="152" t="s">
        <v>2252</v>
      </c>
      <c r="F1258" s="151" t="s">
        <v>2933</v>
      </c>
      <c r="G1258" s="152" t="s">
        <v>2723</v>
      </c>
      <c r="H1258" s="151" t="s">
        <v>2723</v>
      </c>
      <c r="I1258" s="151" t="s">
        <v>2723</v>
      </c>
      <c r="J1258" s="151" t="s">
        <v>2474</v>
      </c>
      <c r="K1258" s="153">
        <v>1921.28</v>
      </c>
      <c r="L1258" s="147">
        <v>1921.28</v>
      </c>
      <c r="M1258" s="147">
        <v>102.65</v>
      </c>
      <c r="N1258" s="148">
        <v>1818.6299999999999</v>
      </c>
      <c r="O1258" s="136" t="s">
        <v>1808</v>
      </c>
    </row>
    <row r="1259" spans="1:15" x14ac:dyDescent="0.3">
      <c r="A1259" s="151" t="s">
        <v>2705</v>
      </c>
      <c r="B1259" s="151" t="s">
        <v>2470</v>
      </c>
      <c r="C1259" s="151" t="s">
        <v>2939</v>
      </c>
      <c r="D1259" s="151" t="s">
        <v>2399</v>
      </c>
      <c r="E1259" s="152" t="s">
        <v>2195</v>
      </c>
      <c r="F1259" s="151" t="s">
        <v>2956</v>
      </c>
      <c r="G1259" s="152" t="s">
        <v>2723</v>
      </c>
      <c r="H1259" s="151" t="s">
        <v>2723</v>
      </c>
      <c r="I1259" s="151" t="s">
        <v>2723</v>
      </c>
      <c r="J1259" s="151" t="s">
        <v>2474</v>
      </c>
      <c r="K1259" s="153">
        <v>484.98</v>
      </c>
      <c r="L1259" s="147">
        <v>484.98</v>
      </c>
      <c r="M1259" s="147">
        <v>25.91</v>
      </c>
      <c r="N1259" s="148">
        <v>459.07</v>
      </c>
      <c r="O1259" s="136" t="s">
        <v>1801</v>
      </c>
    </row>
    <row r="1260" spans="1:15" x14ac:dyDescent="0.3">
      <c r="A1260" s="151" t="s">
        <v>2705</v>
      </c>
      <c r="B1260" s="151" t="s">
        <v>2470</v>
      </c>
      <c r="C1260" s="151" t="s">
        <v>2939</v>
      </c>
      <c r="D1260" s="151" t="s">
        <v>2399</v>
      </c>
      <c r="E1260" s="152" t="s">
        <v>2219</v>
      </c>
      <c r="F1260" s="151" t="s">
        <v>2914</v>
      </c>
      <c r="G1260" s="152" t="s">
        <v>2723</v>
      </c>
      <c r="H1260" s="151" t="s">
        <v>2723</v>
      </c>
      <c r="I1260" s="151" t="s">
        <v>2723</v>
      </c>
      <c r="J1260" s="151" t="s">
        <v>2474</v>
      </c>
      <c r="K1260" s="153">
        <v>5545.56</v>
      </c>
      <c r="L1260" s="147">
        <v>5545.56</v>
      </c>
      <c r="M1260" s="147">
        <v>296.27</v>
      </c>
      <c r="N1260" s="148">
        <v>5249.2900000000009</v>
      </c>
      <c r="O1260" s="136" t="s">
        <v>1808</v>
      </c>
    </row>
    <row r="1261" spans="1:15" x14ac:dyDescent="0.3">
      <c r="A1261" s="151" t="s">
        <v>2705</v>
      </c>
      <c r="B1261" s="151" t="s">
        <v>2470</v>
      </c>
      <c r="C1261" s="151" t="s">
        <v>2939</v>
      </c>
      <c r="D1261" s="151" t="s">
        <v>2399</v>
      </c>
      <c r="E1261" s="152" t="s">
        <v>2194</v>
      </c>
      <c r="F1261" s="151" t="s">
        <v>2928</v>
      </c>
      <c r="G1261" s="152" t="s">
        <v>2723</v>
      </c>
      <c r="H1261" s="151" t="s">
        <v>2723</v>
      </c>
      <c r="I1261" s="151" t="s">
        <v>2723</v>
      </c>
      <c r="J1261" s="151" t="s">
        <v>2474</v>
      </c>
      <c r="K1261" s="153">
        <v>1103.96</v>
      </c>
      <c r="L1261" s="147">
        <v>1103.96</v>
      </c>
      <c r="M1261" s="147">
        <v>58.98</v>
      </c>
      <c r="N1261" s="148">
        <v>1044.98</v>
      </c>
      <c r="O1261" s="136" t="s">
        <v>1801</v>
      </c>
    </row>
    <row r="1262" spans="1:15" x14ac:dyDescent="0.3">
      <c r="A1262" s="151" t="s">
        <v>2705</v>
      </c>
      <c r="B1262" s="151" t="s">
        <v>2470</v>
      </c>
      <c r="C1262" s="151" t="s">
        <v>2939</v>
      </c>
      <c r="D1262" s="151" t="s">
        <v>2399</v>
      </c>
      <c r="E1262" s="152" t="s">
        <v>2193</v>
      </c>
      <c r="F1262" s="151" t="s">
        <v>2928</v>
      </c>
      <c r="G1262" s="152" t="s">
        <v>2723</v>
      </c>
      <c r="H1262" s="151" t="s">
        <v>2723</v>
      </c>
      <c r="I1262" s="151" t="s">
        <v>2723</v>
      </c>
      <c r="J1262" s="151" t="s">
        <v>2474</v>
      </c>
      <c r="K1262" s="153">
        <v>1759.45</v>
      </c>
      <c r="L1262" s="147">
        <v>1759.45</v>
      </c>
      <c r="M1262" s="147">
        <v>94</v>
      </c>
      <c r="N1262" s="148">
        <v>1665.45</v>
      </c>
      <c r="O1262" s="136" t="s">
        <v>1801</v>
      </c>
    </row>
    <row r="1263" spans="1:15" x14ac:dyDescent="0.3">
      <c r="A1263" s="151" t="s">
        <v>2705</v>
      </c>
      <c r="B1263" s="151" t="s">
        <v>2470</v>
      </c>
      <c r="C1263" s="151" t="s">
        <v>2939</v>
      </c>
      <c r="D1263" s="151" t="s">
        <v>2399</v>
      </c>
      <c r="E1263" s="152" t="s">
        <v>2218</v>
      </c>
      <c r="F1263" s="151" t="s">
        <v>2957</v>
      </c>
      <c r="G1263" s="152" t="s">
        <v>2723</v>
      </c>
      <c r="H1263" s="151" t="s">
        <v>2723</v>
      </c>
      <c r="I1263" s="151" t="s">
        <v>2723</v>
      </c>
      <c r="J1263" s="151" t="s">
        <v>2474</v>
      </c>
      <c r="K1263" s="153">
        <v>753.13</v>
      </c>
      <c r="L1263" s="147">
        <v>753.13</v>
      </c>
      <c r="M1263" s="147">
        <v>40.24</v>
      </c>
      <c r="N1263" s="148">
        <v>712.89</v>
      </c>
      <c r="O1263" s="136" t="s">
        <v>1812</v>
      </c>
    </row>
    <row r="1264" spans="1:15" x14ac:dyDescent="0.3">
      <c r="A1264" s="151" t="s">
        <v>2705</v>
      </c>
      <c r="B1264" s="151" t="s">
        <v>2470</v>
      </c>
      <c r="C1264" s="151" t="s">
        <v>2939</v>
      </c>
      <c r="D1264" s="151" t="s">
        <v>2399</v>
      </c>
      <c r="E1264" s="152" t="s">
        <v>2192</v>
      </c>
      <c r="F1264" s="151" t="s">
        <v>2928</v>
      </c>
      <c r="G1264" s="152" t="s">
        <v>2723</v>
      </c>
      <c r="H1264" s="151" t="s">
        <v>2723</v>
      </c>
      <c r="I1264" s="151" t="s">
        <v>2723</v>
      </c>
      <c r="J1264" s="151" t="s">
        <v>2474</v>
      </c>
      <c r="K1264" s="153">
        <v>1059.45</v>
      </c>
      <c r="L1264" s="147">
        <v>1059.45</v>
      </c>
      <c r="M1264" s="147">
        <v>56.6</v>
      </c>
      <c r="N1264" s="148">
        <v>1002.85</v>
      </c>
      <c r="O1264" s="136" t="s">
        <v>1801</v>
      </c>
    </row>
    <row r="1265" spans="1:15" x14ac:dyDescent="0.3">
      <c r="A1265" s="151" t="s">
        <v>2705</v>
      </c>
      <c r="B1265" s="151" t="s">
        <v>2470</v>
      </c>
      <c r="C1265" s="151" t="s">
        <v>2939</v>
      </c>
      <c r="D1265" s="151" t="s">
        <v>2399</v>
      </c>
      <c r="E1265" s="152" t="s">
        <v>2191</v>
      </c>
      <c r="F1265" s="151" t="s">
        <v>2947</v>
      </c>
      <c r="G1265" s="152" t="s">
        <v>2723</v>
      </c>
      <c r="H1265" s="151" t="s">
        <v>2723</v>
      </c>
      <c r="I1265" s="151" t="s">
        <v>2723</v>
      </c>
      <c r="J1265" s="151" t="s">
        <v>2474</v>
      </c>
      <c r="K1265" s="153">
        <v>1849.39</v>
      </c>
      <c r="L1265" s="147">
        <v>1849.39</v>
      </c>
      <c r="M1265" s="147">
        <v>98.8</v>
      </c>
      <c r="N1265" s="148">
        <v>1750.5900000000001</v>
      </c>
      <c r="O1265" s="136" t="s">
        <v>1808</v>
      </c>
    </row>
    <row r="1266" spans="1:15" x14ac:dyDescent="0.3">
      <c r="A1266" s="151" t="s">
        <v>2705</v>
      </c>
      <c r="B1266" s="151" t="s">
        <v>2470</v>
      </c>
      <c r="C1266" s="151" t="s">
        <v>2939</v>
      </c>
      <c r="D1266" s="151" t="s">
        <v>2399</v>
      </c>
      <c r="E1266" s="152" t="s">
        <v>2232</v>
      </c>
      <c r="F1266" s="151" t="s">
        <v>2928</v>
      </c>
      <c r="G1266" s="152" t="s">
        <v>2723</v>
      </c>
      <c r="H1266" s="151" t="s">
        <v>2723</v>
      </c>
      <c r="I1266" s="151" t="s">
        <v>2723</v>
      </c>
      <c r="J1266" s="151" t="s">
        <v>2474</v>
      </c>
      <c r="K1266" s="153">
        <v>1134.6099999999999</v>
      </c>
      <c r="L1266" s="147">
        <v>1134.6099999999999</v>
      </c>
      <c r="M1266" s="147">
        <v>60.62</v>
      </c>
      <c r="N1266" s="148">
        <v>1073.99</v>
      </c>
      <c r="O1266" s="136" t="s">
        <v>1801</v>
      </c>
    </row>
    <row r="1267" spans="1:15" x14ac:dyDescent="0.3">
      <c r="A1267" s="151" t="s">
        <v>2705</v>
      </c>
      <c r="B1267" s="151" t="s">
        <v>2470</v>
      </c>
      <c r="C1267" s="151" t="s">
        <v>2939</v>
      </c>
      <c r="D1267" s="151" t="s">
        <v>2399</v>
      </c>
      <c r="E1267" s="152" t="s">
        <v>2231</v>
      </c>
      <c r="F1267" s="151" t="s">
        <v>2926</v>
      </c>
      <c r="G1267" s="152" t="s">
        <v>2723</v>
      </c>
      <c r="H1267" s="151" t="s">
        <v>2723</v>
      </c>
      <c r="I1267" s="151" t="s">
        <v>2723</v>
      </c>
      <c r="J1267" s="151" t="s">
        <v>2474</v>
      </c>
      <c r="K1267" s="153">
        <v>3041.42</v>
      </c>
      <c r="L1267" s="147">
        <v>3041.42</v>
      </c>
      <c r="M1267" s="147">
        <v>162.49</v>
      </c>
      <c r="N1267" s="148">
        <v>2878.9300000000003</v>
      </c>
      <c r="O1267" s="136" t="s">
        <v>1808</v>
      </c>
    </row>
    <row r="1268" spans="1:15" x14ac:dyDescent="0.3">
      <c r="A1268" s="151" t="s">
        <v>2705</v>
      </c>
      <c r="B1268" s="151" t="s">
        <v>2470</v>
      </c>
      <c r="C1268" s="151" t="s">
        <v>2939</v>
      </c>
      <c r="D1268" s="151" t="s">
        <v>2399</v>
      </c>
      <c r="E1268" s="152" t="s">
        <v>2230</v>
      </c>
      <c r="F1268" s="151" t="s">
        <v>2958</v>
      </c>
      <c r="G1268" s="152" t="s">
        <v>2723</v>
      </c>
      <c r="H1268" s="151" t="s">
        <v>2723</v>
      </c>
      <c r="I1268" s="151" t="s">
        <v>2723</v>
      </c>
      <c r="J1268" s="151" t="s">
        <v>2474</v>
      </c>
      <c r="K1268" s="153">
        <v>2441.11</v>
      </c>
      <c r="L1268" s="147">
        <v>2441.11</v>
      </c>
      <c r="M1268" s="147">
        <v>130.41999999999999</v>
      </c>
      <c r="N1268" s="148">
        <v>2310.69</v>
      </c>
      <c r="O1268" s="136" t="s">
        <v>1808</v>
      </c>
    </row>
    <row r="1269" spans="1:15" x14ac:dyDescent="0.3">
      <c r="A1269" s="151" t="s">
        <v>2705</v>
      </c>
      <c r="B1269" s="151" t="s">
        <v>2470</v>
      </c>
      <c r="C1269" s="151" t="s">
        <v>2939</v>
      </c>
      <c r="D1269" s="151" t="s">
        <v>2399</v>
      </c>
      <c r="E1269" s="152" t="s">
        <v>2229</v>
      </c>
      <c r="F1269" s="151" t="s">
        <v>2958</v>
      </c>
      <c r="G1269" s="152" t="s">
        <v>2723</v>
      </c>
      <c r="H1269" s="151" t="s">
        <v>2723</v>
      </c>
      <c r="I1269" s="151" t="s">
        <v>2723</v>
      </c>
      <c r="J1269" s="151" t="s">
        <v>2474</v>
      </c>
      <c r="K1269" s="153">
        <v>3500.48</v>
      </c>
      <c r="L1269" s="147">
        <v>3500.48</v>
      </c>
      <c r="M1269" s="147">
        <v>187.01</v>
      </c>
      <c r="N1269" s="148">
        <v>3313.4700000000003</v>
      </c>
      <c r="O1269" s="136" t="s">
        <v>1808</v>
      </c>
    </row>
    <row r="1270" spans="1:15" x14ac:dyDescent="0.3">
      <c r="A1270" s="151" t="s">
        <v>2705</v>
      </c>
      <c r="B1270" s="151" t="s">
        <v>2470</v>
      </c>
      <c r="C1270" s="151" t="s">
        <v>2939</v>
      </c>
      <c r="D1270" s="151" t="s">
        <v>2399</v>
      </c>
      <c r="E1270" s="152" t="s">
        <v>2251</v>
      </c>
      <c r="F1270" s="151" t="s">
        <v>2959</v>
      </c>
      <c r="G1270" s="152" t="s">
        <v>2723</v>
      </c>
      <c r="H1270" s="151" t="s">
        <v>2723</v>
      </c>
      <c r="I1270" s="151" t="s">
        <v>2723</v>
      </c>
      <c r="J1270" s="151" t="s">
        <v>2474</v>
      </c>
      <c r="K1270" s="153">
        <v>1958.83</v>
      </c>
      <c r="L1270" s="147">
        <v>1958.83</v>
      </c>
      <c r="M1270" s="147">
        <v>104.65</v>
      </c>
      <c r="N1270" s="148">
        <v>1854.1799999999998</v>
      </c>
      <c r="O1270" s="136" t="s">
        <v>1808</v>
      </c>
    </row>
    <row r="1271" spans="1:15" x14ac:dyDescent="0.3">
      <c r="A1271" s="151" t="s">
        <v>2705</v>
      </c>
      <c r="B1271" s="151" t="s">
        <v>2470</v>
      </c>
      <c r="C1271" s="151" t="s">
        <v>2939</v>
      </c>
      <c r="D1271" s="151" t="s">
        <v>2399</v>
      </c>
      <c r="E1271" s="152" t="s">
        <v>2217</v>
      </c>
      <c r="F1271" s="151" t="s">
        <v>2914</v>
      </c>
      <c r="G1271" s="152" t="s">
        <v>2723</v>
      </c>
      <c r="H1271" s="151" t="s">
        <v>2723</v>
      </c>
      <c r="I1271" s="151" t="s">
        <v>2723</v>
      </c>
      <c r="J1271" s="151" t="s">
        <v>2474</v>
      </c>
      <c r="K1271" s="153">
        <v>7890.78</v>
      </c>
      <c r="L1271" s="147">
        <v>7890.78</v>
      </c>
      <c r="M1271" s="147">
        <v>421.57</v>
      </c>
      <c r="N1271" s="148">
        <v>7469.21</v>
      </c>
      <c r="O1271" s="136" t="s">
        <v>1808</v>
      </c>
    </row>
    <row r="1272" spans="1:15" x14ac:dyDescent="0.3">
      <c r="A1272" s="151" t="s">
        <v>2705</v>
      </c>
      <c r="B1272" s="151" t="s">
        <v>2470</v>
      </c>
      <c r="C1272" s="151" t="s">
        <v>2939</v>
      </c>
      <c r="D1272" s="139" t="s">
        <v>2399</v>
      </c>
      <c r="E1272" s="152" t="s">
        <v>2152</v>
      </c>
      <c r="F1272" s="151" t="s">
        <v>2960</v>
      </c>
      <c r="G1272" s="152" t="s">
        <v>2723</v>
      </c>
      <c r="H1272" s="151" t="s">
        <v>2723</v>
      </c>
      <c r="I1272" s="151" t="s">
        <v>2723</v>
      </c>
      <c r="J1272" s="151" t="s">
        <v>2474</v>
      </c>
      <c r="K1272" s="153">
        <v>32705.57</v>
      </c>
      <c r="L1272" s="147">
        <v>32705.57</v>
      </c>
      <c r="M1272" s="147">
        <v>1747.31</v>
      </c>
      <c r="N1272" s="148">
        <v>30958.26</v>
      </c>
      <c r="O1272" s="136" t="s">
        <v>1809</v>
      </c>
    </row>
    <row r="1273" spans="1:15" x14ac:dyDescent="0.3">
      <c r="A1273" s="151" t="s">
        <v>2705</v>
      </c>
      <c r="B1273" s="151" t="s">
        <v>2470</v>
      </c>
      <c r="C1273" s="151" t="s">
        <v>2939</v>
      </c>
      <c r="D1273" s="139" t="s">
        <v>2399</v>
      </c>
      <c r="E1273" s="152" t="s">
        <v>2288</v>
      </c>
      <c r="F1273" s="151" t="s">
        <v>2961</v>
      </c>
      <c r="G1273" s="152" t="s">
        <v>2723</v>
      </c>
      <c r="H1273" s="151" t="s">
        <v>2723</v>
      </c>
      <c r="I1273" s="151" t="s">
        <v>2723</v>
      </c>
      <c r="J1273" s="151" t="s">
        <v>2474</v>
      </c>
      <c r="K1273" s="153">
        <v>126333.59</v>
      </c>
      <c r="L1273" s="147">
        <v>126333.59</v>
      </c>
      <c r="M1273" s="147">
        <v>6749.41</v>
      </c>
      <c r="N1273" s="148">
        <v>119584.18</v>
      </c>
      <c r="O1273" s="136" t="s">
        <v>2100</v>
      </c>
    </row>
    <row r="1274" spans="1:15" x14ac:dyDescent="0.3">
      <c r="A1274" s="151" t="s">
        <v>2705</v>
      </c>
      <c r="B1274" s="151" t="s">
        <v>2470</v>
      </c>
      <c r="C1274" s="151" t="s">
        <v>2962</v>
      </c>
      <c r="D1274" s="139" t="s">
        <v>2399</v>
      </c>
      <c r="E1274" s="152" t="s">
        <v>2319</v>
      </c>
      <c r="F1274" s="151" t="s">
        <v>2963</v>
      </c>
      <c r="G1274" s="152" t="s">
        <v>2723</v>
      </c>
      <c r="H1274" s="151" t="s">
        <v>2723</v>
      </c>
      <c r="I1274" s="151" t="s">
        <v>2723</v>
      </c>
      <c r="J1274" s="151" t="s">
        <v>2474</v>
      </c>
      <c r="K1274" s="153">
        <v>-5421.62</v>
      </c>
      <c r="L1274" s="147">
        <v>-5421.62</v>
      </c>
      <c r="M1274" s="147">
        <v>-129.09</v>
      </c>
      <c r="N1274" s="148">
        <v>-5292.53</v>
      </c>
      <c r="O1274" s="136" t="s">
        <v>2318</v>
      </c>
    </row>
    <row r="1275" spans="1:15" x14ac:dyDescent="0.3">
      <c r="A1275" s="151" t="s">
        <v>2705</v>
      </c>
      <c r="B1275" s="151" t="s">
        <v>2470</v>
      </c>
      <c r="C1275" s="151" t="s">
        <v>2962</v>
      </c>
      <c r="D1275" s="139" t="s">
        <v>2399</v>
      </c>
      <c r="E1275" s="152" t="s">
        <v>2317</v>
      </c>
      <c r="F1275" s="151" t="s">
        <v>2963</v>
      </c>
      <c r="G1275" s="152" t="s">
        <v>2723</v>
      </c>
      <c r="H1275" s="151" t="s">
        <v>2723</v>
      </c>
      <c r="I1275" s="151" t="s">
        <v>2723</v>
      </c>
      <c r="J1275" s="151" t="s">
        <v>2474</v>
      </c>
      <c r="K1275" s="153">
        <v>21077534.18</v>
      </c>
      <c r="L1275" s="147">
        <v>21077534.18</v>
      </c>
      <c r="M1275" s="147">
        <v>501866.98</v>
      </c>
      <c r="N1275" s="148">
        <v>20575667.199999999</v>
      </c>
      <c r="O1275" s="136" t="s">
        <v>2318</v>
      </c>
    </row>
    <row r="1276" spans="1:15" x14ac:dyDescent="0.3">
      <c r="A1276" s="151" t="s">
        <v>2705</v>
      </c>
      <c r="B1276" s="151" t="s">
        <v>2470</v>
      </c>
      <c r="C1276" s="151" t="s">
        <v>2962</v>
      </c>
      <c r="D1276" s="139" t="s">
        <v>2399</v>
      </c>
      <c r="E1276" s="152" t="s">
        <v>2255</v>
      </c>
      <c r="F1276" s="151" t="s">
        <v>2964</v>
      </c>
      <c r="G1276" s="152" t="s">
        <v>2723</v>
      </c>
      <c r="H1276" s="151" t="s">
        <v>2723</v>
      </c>
      <c r="I1276" s="151" t="s">
        <v>2723</v>
      </c>
      <c r="J1276" s="151" t="s">
        <v>2474</v>
      </c>
      <c r="K1276" s="153">
        <v>6071.87</v>
      </c>
      <c r="L1276" s="147">
        <v>6071.87</v>
      </c>
      <c r="M1276" s="147">
        <v>144.57</v>
      </c>
      <c r="N1276" s="148">
        <v>5927.3</v>
      </c>
      <c r="O1276" s="136" t="s">
        <v>1808</v>
      </c>
    </row>
    <row r="1277" spans="1:15" x14ac:dyDescent="0.3">
      <c r="A1277" s="151" t="s">
        <v>2705</v>
      </c>
      <c r="B1277" s="151" t="s">
        <v>2470</v>
      </c>
      <c r="C1277" s="151" t="s">
        <v>2962</v>
      </c>
      <c r="D1277" s="139" t="s">
        <v>2399</v>
      </c>
      <c r="E1277" s="152" t="s">
        <v>2287</v>
      </c>
      <c r="F1277" s="151" t="s">
        <v>2965</v>
      </c>
      <c r="G1277" s="152" t="s">
        <v>2723</v>
      </c>
      <c r="H1277" s="151" t="s">
        <v>2723</v>
      </c>
      <c r="I1277" s="151" t="s">
        <v>2723</v>
      </c>
      <c r="J1277" s="151" t="s">
        <v>2474</v>
      </c>
      <c r="K1277" s="153">
        <v>2916.43</v>
      </c>
      <c r="L1277" s="147">
        <v>2916.43</v>
      </c>
      <c r="M1277" s="147">
        <v>69.44</v>
      </c>
      <c r="N1277" s="148">
        <v>2846.99</v>
      </c>
      <c r="O1277" s="136" t="s">
        <v>1800</v>
      </c>
    </row>
    <row r="1278" spans="1:15" x14ac:dyDescent="0.3">
      <c r="A1278" s="151" t="s">
        <v>2705</v>
      </c>
      <c r="B1278" s="151" t="s">
        <v>2470</v>
      </c>
      <c r="C1278" s="151" t="s">
        <v>2962</v>
      </c>
      <c r="D1278" s="139" t="s">
        <v>2399</v>
      </c>
      <c r="E1278" s="152" t="s">
        <v>2331</v>
      </c>
      <c r="F1278" s="151" t="s">
        <v>2966</v>
      </c>
      <c r="G1278" s="152" t="s">
        <v>2723</v>
      </c>
      <c r="H1278" s="151" t="s">
        <v>2723</v>
      </c>
      <c r="I1278" s="151" t="s">
        <v>2723</v>
      </c>
      <c r="J1278" s="151" t="s">
        <v>2474</v>
      </c>
      <c r="K1278" s="153">
        <v>29688.42</v>
      </c>
      <c r="L1278" s="147">
        <v>29688.42</v>
      </c>
      <c r="M1278" s="147">
        <v>706.9</v>
      </c>
      <c r="N1278" s="148">
        <v>28981.519999999997</v>
      </c>
      <c r="O1278" s="136" t="s">
        <v>1808</v>
      </c>
    </row>
    <row r="1279" spans="1:15" x14ac:dyDescent="0.3">
      <c r="A1279" s="151" t="s">
        <v>2705</v>
      </c>
      <c r="B1279" s="151" t="s">
        <v>2470</v>
      </c>
      <c r="C1279" s="151" t="s">
        <v>2962</v>
      </c>
      <c r="D1279" s="139" t="s">
        <v>2399</v>
      </c>
      <c r="E1279" s="152" t="s">
        <v>2286</v>
      </c>
      <c r="F1279" s="151" t="s">
        <v>2965</v>
      </c>
      <c r="G1279" s="152" t="s">
        <v>2723</v>
      </c>
      <c r="H1279" s="151" t="s">
        <v>2723</v>
      </c>
      <c r="I1279" s="151" t="s">
        <v>2723</v>
      </c>
      <c r="J1279" s="151" t="s">
        <v>2474</v>
      </c>
      <c r="K1279" s="153">
        <v>626.02</v>
      </c>
      <c r="L1279" s="147">
        <v>626.02</v>
      </c>
      <c r="M1279" s="147">
        <v>14.91</v>
      </c>
      <c r="N1279" s="148">
        <v>611.11</v>
      </c>
      <c r="O1279" s="136" t="s">
        <v>1808</v>
      </c>
    </row>
    <row r="1280" spans="1:15" x14ac:dyDescent="0.3">
      <c r="A1280" s="151" t="s">
        <v>2705</v>
      </c>
      <c r="B1280" s="151" t="s">
        <v>2470</v>
      </c>
      <c r="C1280" s="151" t="s">
        <v>2962</v>
      </c>
      <c r="D1280" s="139" t="s">
        <v>2399</v>
      </c>
      <c r="E1280" s="152" t="s">
        <v>2285</v>
      </c>
      <c r="F1280" s="151" t="s">
        <v>2967</v>
      </c>
      <c r="G1280" s="152" t="s">
        <v>2723</v>
      </c>
      <c r="H1280" s="151" t="s">
        <v>2723</v>
      </c>
      <c r="I1280" s="151" t="s">
        <v>2723</v>
      </c>
      <c r="J1280" s="151" t="s">
        <v>2474</v>
      </c>
      <c r="K1280" s="153">
        <v>397.27</v>
      </c>
      <c r="L1280" s="147">
        <v>397.27</v>
      </c>
      <c r="M1280" s="147">
        <v>9.4600000000000009</v>
      </c>
      <c r="N1280" s="148">
        <v>387.81</v>
      </c>
      <c r="O1280" s="136" t="s">
        <v>1808</v>
      </c>
    </row>
    <row r="1281" spans="1:15" x14ac:dyDescent="0.3">
      <c r="A1281" s="151" t="s">
        <v>2705</v>
      </c>
      <c r="B1281" s="151" t="s">
        <v>2470</v>
      </c>
      <c r="C1281" s="151" t="s">
        <v>2962</v>
      </c>
      <c r="D1281" s="139" t="s">
        <v>2399</v>
      </c>
      <c r="E1281" s="152" t="s">
        <v>2253</v>
      </c>
      <c r="F1281" s="151" t="s">
        <v>2933</v>
      </c>
      <c r="G1281" s="152" t="s">
        <v>2723</v>
      </c>
      <c r="H1281" s="151" t="s">
        <v>2723</v>
      </c>
      <c r="I1281" s="151" t="s">
        <v>2723</v>
      </c>
      <c r="J1281" s="151" t="s">
        <v>2474</v>
      </c>
      <c r="K1281" s="153">
        <v>4030.25</v>
      </c>
      <c r="L1281" s="147">
        <v>4030.25</v>
      </c>
      <c r="M1281" s="147">
        <v>95.96</v>
      </c>
      <c r="N1281" s="148">
        <v>3934.29</v>
      </c>
      <c r="O1281" s="136" t="s">
        <v>1808</v>
      </c>
    </row>
    <row r="1282" spans="1:15" x14ac:dyDescent="0.3">
      <c r="A1282" s="151" t="s">
        <v>2705</v>
      </c>
      <c r="B1282" s="151" t="s">
        <v>2470</v>
      </c>
      <c r="C1282" s="151" t="s">
        <v>2962</v>
      </c>
      <c r="D1282" s="139" t="s">
        <v>2399</v>
      </c>
      <c r="E1282" s="152" t="s">
        <v>2299</v>
      </c>
      <c r="F1282" s="151" t="s">
        <v>2968</v>
      </c>
      <c r="G1282" s="152" t="s">
        <v>2723</v>
      </c>
      <c r="H1282" s="151" t="s">
        <v>2723</v>
      </c>
      <c r="I1282" s="151" t="s">
        <v>2723</v>
      </c>
      <c r="J1282" s="151" t="s">
        <v>2474</v>
      </c>
      <c r="K1282" s="153">
        <v>538.66</v>
      </c>
      <c r="L1282" s="147">
        <v>538.66</v>
      </c>
      <c r="M1282" s="147">
        <v>12.83</v>
      </c>
      <c r="N1282" s="148">
        <v>525.82999999999993</v>
      </c>
      <c r="O1282" s="136" t="s">
        <v>1808</v>
      </c>
    </row>
    <row r="1283" spans="1:15" x14ac:dyDescent="0.3">
      <c r="A1283" s="151" t="s">
        <v>2705</v>
      </c>
      <c r="B1283" s="151" t="s">
        <v>2470</v>
      </c>
      <c r="C1283" s="151" t="s">
        <v>2962</v>
      </c>
      <c r="D1283" s="139" t="s">
        <v>2399</v>
      </c>
      <c r="E1283" s="152" t="s">
        <v>2315</v>
      </c>
      <c r="F1283" s="151" t="s">
        <v>2968</v>
      </c>
      <c r="G1283" s="152" t="s">
        <v>2723</v>
      </c>
      <c r="H1283" s="151" t="s">
        <v>2723</v>
      </c>
      <c r="I1283" s="151" t="s">
        <v>2723</v>
      </c>
      <c r="J1283" s="151" t="s">
        <v>2474</v>
      </c>
      <c r="K1283" s="153">
        <v>1057.72</v>
      </c>
      <c r="L1283" s="147">
        <v>1057.72</v>
      </c>
      <c r="M1283" s="147">
        <v>25.18</v>
      </c>
      <c r="N1283" s="148">
        <v>1032.54</v>
      </c>
      <c r="O1283" s="136" t="s">
        <v>1800</v>
      </c>
    </row>
    <row r="1284" spans="1:15" x14ac:dyDescent="0.3">
      <c r="A1284" s="151" t="s">
        <v>2705</v>
      </c>
      <c r="B1284" s="151" t="s">
        <v>2470</v>
      </c>
      <c r="C1284" s="151" t="s">
        <v>2962</v>
      </c>
      <c r="D1284" s="139" t="s">
        <v>2399</v>
      </c>
      <c r="E1284" s="152" t="s">
        <v>2267</v>
      </c>
      <c r="F1284" s="151" t="s">
        <v>2936</v>
      </c>
      <c r="G1284" s="152" t="s">
        <v>2723</v>
      </c>
      <c r="H1284" s="151" t="s">
        <v>2723</v>
      </c>
      <c r="I1284" s="151" t="s">
        <v>2723</v>
      </c>
      <c r="J1284" s="151" t="s">
        <v>2474</v>
      </c>
      <c r="K1284" s="153">
        <v>1407.73</v>
      </c>
      <c r="L1284" s="147">
        <v>1407.73</v>
      </c>
      <c r="M1284" s="147">
        <v>33.520000000000003</v>
      </c>
      <c r="N1284" s="148">
        <v>1374.21</v>
      </c>
      <c r="O1284" s="136" t="s">
        <v>1804</v>
      </c>
    </row>
    <row r="1285" spans="1:15" x14ac:dyDescent="0.3">
      <c r="A1285" s="151" t="s">
        <v>2705</v>
      </c>
      <c r="B1285" s="151" t="s">
        <v>2470</v>
      </c>
      <c r="C1285" s="151" t="s">
        <v>2962</v>
      </c>
      <c r="D1285" s="139" t="s">
        <v>2399</v>
      </c>
      <c r="E1285" s="152" t="s">
        <v>2298</v>
      </c>
      <c r="F1285" s="151" t="s">
        <v>2966</v>
      </c>
      <c r="G1285" s="152" t="s">
        <v>2723</v>
      </c>
      <c r="H1285" s="151" t="s">
        <v>2723</v>
      </c>
      <c r="I1285" s="151" t="s">
        <v>2723</v>
      </c>
      <c r="J1285" s="151" t="s">
        <v>2474</v>
      </c>
      <c r="K1285" s="153">
        <v>33493.01</v>
      </c>
      <c r="L1285" s="147">
        <v>33493.01</v>
      </c>
      <c r="M1285" s="147">
        <v>797.49</v>
      </c>
      <c r="N1285" s="148">
        <v>32695.52</v>
      </c>
      <c r="O1285" s="136" t="s">
        <v>1808</v>
      </c>
    </row>
    <row r="1286" spans="1:15" x14ac:dyDescent="0.3">
      <c r="A1286" s="151" t="s">
        <v>2705</v>
      </c>
      <c r="B1286" s="151" t="s">
        <v>2470</v>
      </c>
      <c r="C1286" s="151" t="s">
        <v>2962</v>
      </c>
      <c r="D1286" s="139" t="s">
        <v>2399</v>
      </c>
      <c r="E1286" s="152" t="s">
        <v>2314</v>
      </c>
      <c r="F1286" s="151" t="s">
        <v>2969</v>
      </c>
      <c r="G1286" s="152" t="s">
        <v>2723</v>
      </c>
      <c r="H1286" s="151" t="s">
        <v>2723</v>
      </c>
      <c r="I1286" s="151" t="s">
        <v>2723</v>
      </c>
      <c r="J1286" s="151" t="s">
        <v>2474</v>
      </c>
      <c r="K1286" s="153">
        <v>16180.17</v>
      </c>
      <c r="L1286" s="147">
        <v>16180.17</v>
      </c>
      <c r="M1286" s="147">
        <v>385.26</v>
      </c>
      <c r="N1286" s="148">
        <v>15794.91</v>
      </c>
      <c r="O1286" s="136" t="s">
        <v>1808</v>
      </c>
    </row>
    <row r="1287" spans="1:15" x14ac:dyDescent="0.3">
      <c r="A1287" s="151" t="s">
        <v>2705</v>
      </c>
      <c r="B1287" s="151" t="s">
        <v>2470</v>
      </c>
      <c r="C1287" s="151" t="s">
        <v>2962</v>
      </c>
      <c r="D1287" s="139" t="s">
        <v>2399</v>
      </c>
      <c r="E1287" s="152" t="s">
        <v>2227</v>
      </c>
      <c r="F1287" s="151" t="s">
        <v>2927</v>
      </c>
      <c r="G1287" s="152" t="s">
        <v>2723</v>
      </c>
      <c r="H1287" s="151" t="s">
        <v>2723</v>
      </c>
      <c r="I1287" s="151" t="s">
        <v>2723</v>
      </c>
      <c r="J1287" s="151" t="s">
        <v>2474</v>
      </c>
      <c r="K1287" s="153">
        <v>7259.47</v>
      </c>
      <c r="L1287" s="147">
        <v>7259.47</v>
      </c>
      <c r="M1287" s="147">
        <v>172.85</v>
      </c>
      <c r="N1287" s="148">
        <v>7086.62</v>
      </c>
      <c r="O1287" s="136" t="s">
        <v>1810</v>
      </c>
    </row>
    <row r="1288" spans="1:15" x14ac:dyDescent="0.3">
      <c r="A1288" s="151" t="s">
        <v>2705</v>
      </c>
      <c r="B1288" s="151" t="s">
        <v>2470</v>
      </c>
      <c r="C1288" s="151" t="s">
        <v>2962</v>
      </c>
      <c r="D1288" s="139" t="s">
        <v>2399</v>
      </c>
      <c r="E1288" s="152" t="s">
        <v>2258</v>
      </c>
      <c r="F1288" s="151" t="s">
        <v>2941</v>
      </c>
      <c r="G1288" s="152" t="s">
        <v>2723</v>
      </c>
      <c r="H1288" s="151" t="s">
        <v>2723</v>
      </c>
      <c r="I1288" s="151" t="s">
        <v>2723</v>
      </c>
      <c r="J1288" s="151" t="s">
        <v>2474</v>
      </c>
      <c r="K1288" s="153">
        <v>3498.77</v>
      </c>
      <c r="L1288" s="147">
        <v>3498.77</v>
      </c>
      <c r="M1288" s="147">
        <v>83.31</v>
      </c>
      <c r="N1288" s="148">
        <v>3415.46</v>
      </c>
      <c r="O1288" s="136" t="s">
        <v>1808</v>
      </c>
    </row>
    <row r="1289" spans="1:15" x14ac:dyDescent="0.3">
      <c r="A1289" s="151" t="s">
        <v>2705</v>
      </c>
      <c r="B1289" s="151" t="s">
        <v>2470</v>
      </c>
      <c r="C1289" s="151" t="s">
        <v>2962</v>
      </c>
      <c r="D1289" s="139" t="s">
        <v>2399</v>
      </c>
      <c r="E1289" s="152" t="s">
        <v>2259</v>
      </c>
      <c r="F1289" s="151" t="s">
        <v>2926</v>
      </c>
      <c r="G1289" s="152" t="s">
        <v>2723</v>
      </c>
      <c r="H1289" s="151" t="s">
        <v>2723</v>
      </c>
      <c r="I1289" s="151" t="s">
        <v>2723</v>
      </c>
      <c r="J1289" s="151" t="s">
        <v>2474</v>
      </c>
      <c r="K1289" s="153">
        <v>498.25</v>
      </c>
      <c r="L1289" s="147">
        <v>498.25</v>
      </c>
      <c r="M1289" s="147">
        <v>11.86</v>
      </c>
      <c r="N1289" s="148">
        <v>486.39</v>
      </c>
      <c r="O1289" s="136" t="s">
        <v>1800</v>
      </c>
    </row>
    <row r="1290" spans="1:15" x14ac:dyDescent="0.3">
      <c r="A1290" s="151" t="s">
        <v>2705</v>
      </c>
      <c r="B1290" s="151" t="s">
        <v>2470</v>
      </c>
      <c r="C1290" s="151" t="s">
        <v>2962</v>
      </c>
      <c r="D1290" s="139" t="s">
        <v>2399</v>
      </c>
      <c r="E1290" s="152" t="s">
        <v>2226</v>
      </c>
      <c r="F1290" s="151" t="s">
        <v>2932</v>
      </c>
      <c r="G1290" s="152" t="s">
        <v>2723</v>
      </c>
      <c r="H1290" s="151" t="s">
        <v>2723</v>
      </c>
      <c r="I1290" s="151" t="s">
        <v>2723</v>
      </c>
      <c r="J1290" s="151" t="s">
        <v>2474</v>
      </c>
      <c r="K1290" s="153">
        <v>20215.48</v>
      </c>
      <c r="L1290" s="147">
        <v>20215.48</v>
      </c>
      <c r="M1290" s="147">
        <v>481.34</v>
      </c>
      <c r="N1290" s="148">
        <v>19734.14</v>
      </c>
      <c r="O1290" s="136" t="s">
        <v>1924</v>
      </c>
    </row>
    <row r="1291" spans="1:15" x14ac:dyDescent="0.3">
      <c r="A1291" s="151" t="s">
        <v>2705</v>
      </c>
      <c r="B1291" s="151" t="s">
        <v>2470</v>
      </c>
      <c r="C1291" s="151" t="s">
        <v>2962</v>
      </c>
      <c r="D1291" s="139" t="s">
        <v>2399</v>
      </c>
      <c r="E1291" s="152" t="s">
        <v>2216</v>
      </c>
      <c r="F1291" s="151" t="s">
        <v>2955</v>
      </c>
      <c r="G1291" s="152" t="s">
        <v>2723</v>
      </c>
      <c r="H1291" s="151" t="s">
        <v>2723</v>
      </c>
      <c r="I1291" s="151" t="s">
        <v>2723</v>
      </c>
      <c r="J1291" s="151" t="s">
        <v>2474</v>
      </c>
      <c r="K1291" s="153">
        <v>280.69</v>
      </c>
      <c r="L1291" s="147">
        <v>280.69</v>
      </c>
      <c r="M1291" s="147">
        <v>6.68</v>
      </c>
      <c r="N1291" s="148">
        <v>274.01</v>
      </c>
      <c r="O1291" s="136" t="s">
        <v>1804</v>
      </c>
    </row>
    <row r="1292" spans="1:15" x14ac:dyDescent="0.3">
      <c r="A1292" s="151" t="s">
        <v>2705</v>
      </c>
      <c r="B1292" s="151" t="s">
        <v>2470</v>
      </c>
      <c r="C1292" s="151" t="s">
        <v>2962</v>
      </c>
      <c r="D1292" s="139" t="s">
        <v>2399</v>
      </c>
      <c r="E1292" s="152" t="s">
        <v>2250</v>
      </c>
      <c r="F1292" s="151" t="s">
        <v>2970</v>
      </c>
      <c r="G1292" s="152" t="s">
        <v>2723</v>
      </c>
      <c r="H1292" s="151" t="s">
        <v>2723</v>
      </c>
      <c r="I1292" s="151" t="s">
        <v>2723</v>
      </c>
      <c r="J1292" s="151" t="s">
        <v>2474</v>
      </c>
      <c r="K1292" s="153">
        <v>1471.49</v>
      </c>
      <c r="L1292" s="147">
        <v>1471.49</v>
      </c>
      <c r="M1292" s="147">
        <v>35.04</v>
      </c>
      <c r="N1292" s="148">
        <v>1436.45</v>
      </c>
      <c r="O1292" s="136" t="s">
        <v>1808</v>
      </c>
    </row>
    <row r="1293" spans="1:15" x14ac:dyDescent="0.3">
      <c r="A1293" s="151" t="s">
        <v>2705</v>
      </c>
      <c r="B1293" s="151" t="s">
        <v>2470</v>
      </c>
      <c r="C1293" s="151" t="s">
        <v>2962</v>
      </c>
      <c r="D1293" s="139" t="s">
        <v>2399</v>
      </c>
      <c r="E1293" s="152" t="s">
        <v>2260</v>
      </c>
      <c r="F1293" s="151" t="s">
        <v>2971</v>
      </c>
      <c r="G1293" s="152" t="s">
        <v>2723</v>
      </c>
      <c r="H1293" s="151" t="s">
        <v>2723</v>
      </c>
      <c r="I1293" s="151" t="s">
        <v>2723</v>
      </c>
      <c r="J1293" s="151" t="s">
        <v>2474</v>
      </c>
      <c r="K1293" s="153">
        <v>1141.8900000000001</v>
      </c>
      <c r="L1293" s="147">
        <v>1141.8900000000001</v>
      </c>
      <c r="M1293" s="147">
        <v>27.19</v>
      </c>
      <c r="N1293" s="148">
        <v>1114.7</v>
      </c>
      <c r="O1293" s="136" t="s">
        <v>1808</v>
      </c>
    </row>
    <row r="1294" spans="1:15" x14ac:dyDescent="0.3">
      <c r="A1294" s="151" t="s">
        <v>2705</v>
      </c>
      <c r="B1294" s="151" t="s">
        <v>2470</v>
      </c>
      <c r="C1294" s="151" t="s">
        <v>2962</v>
      </c>
      <c r="D1294" s="139" t="s">
        <v>2399</v>
      </c>
      <c r="E1294" s="152" t="s">
        <v>2249</v>
      </c>
      <c r="F1294" s="151" t="s">
        <v>2972</v>
      </c>
      <c r="G1294" s="152" t="s">
        <v>2723</v>
      </c>
      <c r="H1294" s="151" t="s">
        <v>2723</v>
      </c>
      <c r="I1294" s="151" t="s">
        <v>2723</v>
      </c>
      <c r="J1294" s="151" t="s">
        <v>2474</v>
      </c>
      <c r="K1294" s="153">
        <v>3996.69</v>
      </c>
      <c r="L1294" s="147">
        <v>3996.69</v>
      </c>
      <c r="M1294" s="147">
        <v>95.16</v>
      </c>
      <c r="N1294" s="148">
        <v>3901.53</v>
      </c>
      <c r="O1294" s="136" t="s">
        <v>1924</v>
      </c>
    </row>
    <row r="1295" spans="1:15" x14ac:dyDescent="0.3">
      <c r="A1295" s="151" t="s">
        <v>2705</v>
      </c>
      <c r="B1295" s="151" t="s">
        <v>2470</v>
      </c>
      <c r="C1295" s="151" t="s">
        <v>2962</v>
      </c>
      <c r="D1295" s="139" t="s">
        <v>2399</v>
      </c>
      <c r="E1295" s="152" t="s">
        <v>2225</v>
      </c>
      <c r="F1295" s="151" t="s">
        <v>2932</v>
      </c>
      <c r="G1295" s="152" t="s">
        <v>2723</v>
      </c>
      <c r="H1295" s="151" t="s">
        <v>2723</v>
      </c>
      <c r="I1295" s="151" t="s">
        <v>2723</v>
      </c>
      <c r="J1295" s="151" t="s">
        <v>2474</v>
      </c>
      <c r="K1295" s="153">
        <v>33934.83</v>
      </c>
      <c r="L1295" s="147">
        <v>33934.83</v>
      </c>
      <c r="M1295" s="147">
        <v>808.01</v>
      </c>
      <c r="N1295" s="148">
        <v>33126.82</v>
      </c>
      <c r="O1295" s="136" t="s">
        <v>1810</v>
      </c>
    </row>
    <row r="1296" spans="1:15" x14ac:dyDescent="0.3">
      <c r="A1296" s="151" t="s">
        <v>2705</v>
      </c>
      <c r="B1296" s="151" t="s">
        <v>2470</v>
      </c>
      <c r="C1296" s="151" t="s">
        <v>2962</v>
      </c>
      <c r="D1296" s="139" t="s">
        <v>2399</v>
      </c>
      <c r="E1296" s="152" t="s">
        <v>2248</v>
      </c>
      <c r="F1296" s="151" t="s">
        <v>2964</v>
      </c>
      <c r="G1296" s="152" t="s">
        <v>2723</v>
      </c>
      <c r="H1296" s="151" t="s">
        <v>2723</v>
      </c>
      <c r="I1296" s="151" t="s">
        <v>2723</v>
      </c>
      <c r="J1296" s="151" t="s">
        <v>2474</v>
      </c>
      <c r="K1296" s="155">
        <v>482.56</v>
      </c>
      <c r="L1296" s="147">
        <v>482.56</v>
      </c>
      <c r="M1296" s="147">
        <v>11.49</v>
      </c>
      <c r="N1296" s="148">
        <v>471.07</v>
      </c>
      <c r="O1296" s="136" t="s">
        <v>1808</v>
      </c>
    </row>
    <row r="1297" spans="1:15" x14ac:dyDescent="0.3">
      <c r="A1297" s="151" t="s">
        <v>2705</v>
      </c>
      <c r="B1297" s="151" t="s">
        <v>2470</v>
      </c>
      <c r="C1297" s="151" t="s">
        <v>2962</v>
      </c>
      <c r="D1297" s="139" t="s">
        <v>2399</v>
      </c>
      <c r="E1297" s="152" t="s">
        <v>2360</v>
      </c>
      <c r="F1297" s="151" t="s">
        <v>2965</v>
      </c>
      <c r="G1297" s="152" t="s">
        <v>2723</v>
      </c>
      <c r="H1297" s="151" t="s">
        <v>2723</v>
      </c>
      <c r="I1297" s="151" t="s">
        <v>2723</v>
      </c>
      <c r="J1297" s="151" t="s">
        <v>2474</v>
      </c>
      <c r="K1297" s="153">
        <v>471.42</v>
      </c>
      <c r="L1297" s="147">
        <v>471.42</v>
      </c>
      <c r="M1297" s="147">
        <v>11.22</v>
      </c>
      <c r="N1297" s="148">
        <v>460.2</v>
      </c>
      <c r="O1297" s="136" t="s">
        <v>1808</v>
      </c>
    </row>
    <row r="1298" spans="1:15" x14ac:dyDescent="0.3">
      <c r="A1298" s="151" t="s">
        <v>2705</v>
      </c>
      <c r="B1298" s="151" t="s">
        <v>2470</v>
      </c>
      <c r="C1298" s="151" t="s">
        <v>2962</v>
      </c>
      <c r="D1298" s="139" t="s">
        <v>2399</v>
      </c>
      <c r="E1298" s="152" t="s">
        <v>2224</v>
      </c>
      <c r="F1298" s="151" t="s">
        <v>2932</v>
      </c>
      <c r="G1298" s="152" t="s">
        <v>2723</v>
      </c>
      <c r="H1298" s="151" t="s">
        <v>2723</v>
      </c>
      <c r="I1298" s="151" t="s">
        <v>2723</v>
      </c>
      <c r="J1298" s="151" t="s">
        <v>2474</v>
      </c>
      <c r="K1298" s="153">
        <v>1570.91</v>
      </c>
      <c r="L1298" s="147">
        <v>1570.91</v>
      </c>
      <c r="M1298" s="147">
        <v>37.4</v>
      </c>
      <c r="N1298" s="148">
        <v>1533.51</v>
      </c>
      <c r="O1298" s="136" t="s">
        <v>1924</v>
      </c>
    </row>
    <row r="1299" spans="1:15" x14ac:dyDescent="0.3">
      <c r="A1299" s="151" t="s">
        <v>2705</v>
      </c>
      <c r="B1299" s="151" t="s">
        <v>2470</v>
      </c>
      <c r="C1299" s="151" t="s">
        <v>2962</v>
      </c>
      <c r="D1299" s="139" t="s">
        <v>2399</v>
      </c>
      <c r="E1299" s="152" t="s">
        <v>2297</v>
      </c>
      <c r="F1299" s="151" t="s">
        <v>2973</v>
      </c>
      <c r="G1299" s="152" t="s">
        <v>2723</v>
      </c>
      <c r="H1299" s="151" t="s">
        <v>2723</v>
      </c>
      <c r="I1299" s="151" t="s">
        <v>2723</v>
      </c>
      <c r="J1299" s="151" t="s">
        <v>2474</v>
      </c>
      <c r="K1299" s="153">
        <v>6027.72</v>
      </c>
      <c r="L1299" s="147">
        <v>6027.72</v>
      </c>
      <c r="M1299" s="147">
        <v>143.52000000000001</v>
      </c>
      <c r="N1299" s="148">
        <v>5884.2</v>
      </c>
      <c r="O1299" s="136" t="s">
        <v>1808</v>
      </c>
    </row>
    <row r="1300" spans="1:15" x14ac:dyDescent="0.3">
      <c r="A1300" s="151" t="s">
        <v>2705</v>
      </c>
      <c r="B1300" s="151" t="s">
        <v>2470</v>
      </c>
      <c r="C1300" s="151" t="s">
        <v>2962</v>
      </c>
      <c r="D1300" s="139" t="s">
        <v>2399</v>
      </c>
      <c r="E1300" s="152" t="s">
        <v>2266</v>
      </c>
      <c r="F1300" s="151" t="s">
        <v>2974</v>
      </c>
      <c r="G1300" s="152" t="s">
        <v>2723</v>
      </c>
      <c r="H1300" s="151" t="s">
        <v>2723</v>
      </c>
      <c r="I1300" s="151" t="s">
        <v>2723</v>
      </c>
      <c r="J1300" s="151" t="s">
        <v>2474</v>
      </c>
      <c r="K1300" s="153">
        <v>1468.22</v>
      </c>
      <c r="L1300" s="147">
        <v>1468.22</v>
      </c>
      <c r="M1300" s="147">
        <v>34.96</v>
      </c>
      <c r="N1300" s="148">
        <v>1433.26</v>
      </c>
      <c r="O1300" s="136" t="s">
        <v>1804</v>
      </c>
    </row>
    <row r="1301" spans="1:15" x14ac:dyDescent="0.3">
      <c r="A1301" s="151" t="s">
        <v>2705</v>
      </c>
      <c r="B1301" s="151" t="s">
        <v>2470</v>
      </c>
      <c r="C1301" s="151" t="s">
        <v>2962</v>
      </c>
      <c r="D1301" s="139" t="s">
        <v>2399</v>
      </c>
      <c r="E1301" s="152" t="s">
        <v>2261</v>
      </c>
      <c r="F1301" s="151" t="s">
        <v>2975</v>
      </c>
      <c r="G1301" s="152" t="s">
        <v>2723</v>
      </c>
      <c r="H1301" s="151" t="s">
        <v>2723</v>
      </c>
      <c r="I1301" s="151" t="s">
        <v>2723</v>
      </c>
      <c r="J1301" s="151" t="s">
        <v>2474</v>
      </c>
      <c r="K1301" s="153">
        <v>9902.2800000000007</v>
      </c>
      <c r="L1301" s="147">
        <v>9902.2800000000007</v>
      </c>
      <c r="M1301" s="147">
        <v>235.78</v>
      </c>
      <c r="N1301" s="148">
        <v>9666.5</v>
      </c>
      <c r="O1301" s="136" t="s">
        <v>1924</v>
      </c>
    </row>
    <row r="1302" spans="1:15" x14ac:dyDescent="0.3">
      <c r="A1302" s="151" t="s">
        <v>2705</v>
      </c>
      <c r="B1302" s="151" t="s">
        <v>2470</v>
      </c>
      <c r="C1302" s="151" t="s">
        <v>2962</v>
      </c>
      <c r="D1302" s="139" t="s">
        <v>2399</v>
      </c>
      <c r="E1302" s="152" t="s">
        <v>2270</v>
      </c>
      <c r="F1302" s="151" t="s">
        <v>2926</v>
      </c>
      <c r="G1302" s="152" t="s">
        <v>2723</v>
      </c>
      <c r="H1302" s="151" t="s">
        <v>2723</v>
      </c>
      <c r="I1302" s="151" t="s">
        <v>2723</v>
      </c>
      <c r="J1302" s="151" t="s">
        <v>2474</v>
      </c>
      <c r="K1302" s="153">
        <v>1938.85</v>
      </c>
      <c r="L1302" s="147">
        <v>1938.85</v>
      </c>
      <c r="M1302" s="147">
        <v>46.17</v>
      </c>
      <c r="N1302" s="148">
        <v>1892.6799999999998</v>
      </c>
      <c r="O1302" s="136" t="s">
        <v>1808</v>
      </c>
    </row>
    <row r="1303" spans="1:15" x14ac:dyDescent="0.3">
      <c r="A1303" s="151" t="s">
        <v>2705</v>
      </c>
      <c r="B1303" s="151" t="s">
        <v>2470</v>
      </c>
      <c r="C1303" s="151" t="s">
        <v>2962</v>
      </c>
      <c r="D1303" s="139" t="s">
        <v>2399</v>
      </c>
      <c r="E1303" s="152" t="s">
        <v>2265</v>
      </c>
      <c r="F1303" s="151" t="s">
        <v>2913</v>
      </c>
      <c r="G1303" s="152" t="s">
        <v>2723</v>
      </c>
      <c r="H1303" s="151" t="s">
        <v>2723</v>
      </c>
      <c r="I1303" s="151" t="s">
        <v>2723</v>
      </c>
      <c r="J1303" s="151" t="s">
        <v>2474</v>
      </c>
      <c r="K1303" s="153">
        <v>533.71</v>
      </c>
      <c r="L1303" s="147">
        <v>533.71</v>
      </c>
      <c r="M1303" s="147">
        <v>12.71</v>
      </c>
      <c r="N1303" s="148">
        <v>521</v>
      </c>
      <c r="O1303" s="136" t="s">
        <v>1808</v>
      </c>
    </row>
    <row r="1304" spans="1:15" x14ac:dyDescent="0.3">
      <c r="A1304" s="151" t="s">
        <v>2705</v>
      </c>
      <c r="B1304" s="151" t="s">
        <v>2470</v>
      </c>
      <c r="C1304" s="151" t="s">
        <v>2962</v>
      </c>
      <c r="D1304" s="139" t="s">
        <v>2399</v>
      </c>
      <c r="E1304" s="152" t="s">
        <v>2296</v>
      </c>
      <c r="F1304" s="151" t="s">
        <v>2976</v>
      </c>
      <c r="G1304" s="152" t="s">
        <v>2723</v>
      </c>
      <c r="H1304" s="151" t="s">
        <v>2723</v>
      </c>
      <c r="I1304" s="151" t="s">
        <v>2723</v>
      </c>
      <c r="J1304" s="151" t="s">
        <v>2474</v>
      </c>
      <c r="K1304" s="153">
        <v>7817.82</v>
      </c>
      <c r="L1304" s="147">
        <v>7817.82</v>
      </c>
      <c r="M1304" s="147">
        <v>186.15</v>
      </c>
      <c r="N1304" s="148">
        <v>7631.67</v>
      </c>
      <c r="O1304" s="136" t="s">
        <v>2100</v>
      </c>
    </row>
    <row r="1305" spans="1:15" x14ac:dyDescent="0.3">
      <c r="A1305" s="151" t="s">
        <v>2705</v>
      </c>
      <c r="B1305" s="151" t="s">
        <v>2470</v>
      </c>
      <c r="C1305" s="151" t="s">
        <v>2962</v>
      </c>
      <c r="D1305" s="139" t="s">
        <v>2399</v>
      </c>
      <c r="E1305" s="152" t="s">
        <v>2284</v>
      </c>
      <c r="F1305" s="151" t="s">
        <v>2977</v>
      </c>
      <c r="G1305" s="152" t="s">
        <v>2723</v>
      </c>
      <c r="H1305" s="151" t="s">
        <v>2723</v>
      </c>
      <c r="I1305" s="151" t="s">
        <v>2723</v>
      </c>
      <c r="J1305" s="151" t="s">
        <v>2474</v>
      </c>
      <c r="K1305" s="153">
        <v>11695.04</v>
      </c>
      <c r="L1305" s="147">
        <v>11695.04</v>
      </c>
      <c r="M1305" s="147">
        <v>278.45999999999998</v>
      </c>
      <c r="N1305" s="148">
        <v>11416.580000000002</v>
      </c>
      <c r="O1305" s="136" t="s">
        <v>1808</v>
      </c>
    </row>
    <row r="1306" spans="1:15" x14ac:dyDescent="0.3">
      <c r="A1306" s="151" t="s">
        <v>2705</v>
      </c>
      <c r="B1306" s="151" t="s">
        <v>2470</v>
      </c>
      <c r="C1306" s="151" t="s">
        <v>2962</v>
      </c>
      <c r="D1306" s="139" t="s">
        <v>2399</v>
      </c>
      <c r="E1306" s="152" t="s">
        <v>2283</v>
      </c>
      <c r="F1306" s="151" t="s">
        <v>2976</v>
      </c>
      <c r="G1306" s="152" t="s">
        <v>2723</v>
      </c>
      <c r="H1306" s="151" t="s">
        <v>2723</v>
      </c>
      <c r="I1306" s="151" t="s">
        <v>2723</v>
      </c>
      <c r="J1306" s="151" t="s">
        <v>2474</v>
      </c>
      <c r="K1306" s="153">
        <v>14552.54</v>
      </c>
      <c r="L1306" s="147">
        <v>14552.54</v>
      </c>
      <c r="M1306" s="147">
        <v>346.5</v>
      </c>
      <c r="N1306" s="148">
        <v>14206.04</v>
      </c>
      <c r="O1306" s="136" t="s">
        <v>1804</v>
      </c>
    </row>
    <row r="1307" spans="1:15" x14ac:dyDescent="0.3">
      <c r="A1307" s="151" t="s">
        <v>2705</v>
      </c>
      <c r="B1307" s="151" t="s">
        <v>2470</v>
      </c>
      <c r="C1307" s="151" t="s">
        <v>2962</v>
      </c>
      <c r="D1307" s="139" t="s">
        <v>2399</v>
      </c>
      <c r="E1307" s="152" t="s">
        <v>2329</v>
      </c>
      <c r="F1307" s="151" t="s">
        <v>2978</v>
      </c>
      <c r="G1307" s="152" t="s">
        <v>2723</v>
      </c>
      <c r="H1307" s="151" t="s">
        <v>2723</v>
      </c>
      <c r="I1307" s="151" t="s">
        <v>2723</v>
      </c>
      <c r="J1307" s="151" t="s">
        <v>2474</v>
      </c>
      <c r="K1307" s="153">
        <v>1407.97</v>
      </c>
      <c r="L1307" s="147">
        <v>1407.97</v>
      </c>
      <c r="M1307" s="147">
        <v>33.520000000000003</v>
      </c>
      <c r="N1307" s="148">
        <v>1374.45</v>
      </c>
      <c r="O1307" s="136" t="s">
        <v>1808</v>
      </c>
    </row>
    <row r="1308" spans="1:15" x14ac:dyDescent="0.3">
      <c r="A1308" s="151" t="s">
        <v>2705</v>
      </c>
      <c r="B1308" s="151" t="s">
        <v>2470</v>
      </c>
      <c r="C1308" s="151" t="s">
        <v>2962</v>
      </c>
      <c r="D1308" s="139" t="s">
        <v>2399</v>
      </c>
      <c r="E1308" s="152" t="s">
        <v>2369</v>
      </c>
      <c r="F1308" s="151" t="s">
        <v>2966</v>
      </c>
      <c r="G1308" s="152" t="s">
        <v>2723</v>
      </c>
      <c r="H1308" s="151" t="s">
        <v>2723</v>
      </c>
      <c r="I1308" s="151" t="s">
        <v>2723</v>
      </c>
      <c r="J1308" s="151" t="s">
        <v>2474</v>
      </c>
      <c r="K1308" s="153">
        <v>17098.59</v>
      </c>
      <c r="L1308" s="147">
        <v>17098.59</v>
      </c>
      <c r="M1308" s="147">
        <v>407.13</v>
      </c>
      <c r="N1308" s="148">
        <v>16691.46</v>
      </c>
      <c r="O1308" s="136" t="s">
        <v>1808</v>
      </c>
    </row>
    <row r="1309" spans="1:15" x14ac:dyDescent="0.3">
      <c r="A1309" s="151" t="s">
        <v>2705</v>
      </c>
      <c r="B1309" s="151" t="s">
        <v>2470</v>
      </c>
      <c r="C1309" s="151" t="s">
        <v>2962</v>
      </c>
      <c r="D1309" s="139" t="s">
        <v>2399</v>
      </c>
      <c r="E1309" s="152" t="s">
        <v>2322</v>
      </c>
      <c r="F1309" s="151" t="s">
        <v>2922</v>
      </c>
      <c r="G1309" s="152" t="s">
        <v>2723</v>
      </c>
      <c r="H1309" s="151" t="s">
        <v>2723</v>
      </c>
      <c r="I1309" s="151" t="s">
        <v>2723</v>
      </c>
      <c r="J1309" s="151" t="s">
        <v>2474</v>
      </c>
      <c r="K1309" s="153">
        <v>87626.13</v>
      </c>
      <c r="L1309" s="147">
        <v>87626.13</v>
      </c>
      <c r="M1309" s="147">
        <v>2086.42</v>
      </c>
      <c r="N1309" s="148">
        <v>85539.71</v>
      </c>
      <c r="O1309" s="136" t="s">
        <v>1803</v>
      </c>
    </row>
    <row r="1310" spans="1:15" x14ac:dyDescent="0.3">
      <c r="A1310" s="151" t="s">
        <v>2705</v>
      </c>
      <c r="B1310" s="151" t="s">
        <v>2470</v>
      </c>
      <c r="C1310" s="151" t="s">
        <v>2962</v>
      </c>
      <c r="D1310" s="139" t="s">
        <v>2399</v>
      </c>
      <c r="E1310" s="152" t="s">
        <v>2282</v>
      </c>
      <c r="F1310" s="151" t="s">
        <v>2977</v>
      </c>
      <c r="G1310" s="152" t="s">
        <v>2723</v>
      </c>
      <c r="H1310" s="151" t="s">
        <v>2723</v>
      </c>
      <c r="I1310" s="151" t="s">
        <v>2723</v>
      </c>
      <c r="J1310" s="151" t="s">
        <v>2474</v>
      </c>
      <c r="K1310" s="153">
        <v>7514.61</v>
      </c>
      <c r="L1310" s="147">
        <v>7514.61</v>
      </c>
      <c r="M1310" s="147">
        <v>178.93</v>
      </c>
      <c r="N1310" s="148">
        <v>7335.6799999999994</v>
      </c>
      <c r="O1310" s="136" t="s">
        <v>1808</v>
      </c>
    </row>
    <row r="1311" spans="1:15" x14ac:dyDescent="0.3">
      <c r="A1311" s="151" t="s">
        <v>2705</v>
      </c>
      <c r="B1311" s="151" t="s">
        <v>2470</v>
      </c>
      <c r="C1311" s="151" t="s">
        <v>2962</v>
      </c>
      <c r="D1311" s="139" t="s">
        <v>2399</v>
      </c>
      <c r="E1311" s="152" t="s">
        <v>2262</v>
      </c>
      <c r="F1311" s="151" t="s">
        <v>2979</v>
      </c>
      <c r="G1311" s="152" t="s">
        <v>2723</v>
      </c>
      <c r="H1311" s="151" t="s">
        <v>2723</v>
      </c>
      <c r="I1311" s="151" t="s">
        <v>2723</v>
      </c>
      <c r="J1311" s="151" t="s">
        <v>2474</v>
      </c>
      <c r="K1311" s="153">
        <v>1097.58</v>
      </c>
      <c r="L1311" s="147">
        <v>1097.58</v>
      </c>
      <c r="M1311" s="147">
        <v>26.13</v>
      </c>
      <c r="N1311" s="148">
        <v>1071.4499999999998</v>
      </c>
      <c r="O1311" s="136" t="s">
        <v>1808</v>
      </c>
    </row>
    <row r="1312" spans="1:15" x14ac:dyDescent="0.3">
      <c r="A1312" s="151" t="s">
        <v>2705</v>
      </c>
      <c r="B1312" s="151" t="s">
        <v>2470</v>
      </c>
      <c r="C1312" s="151" t="s">
        <v>2962</v>
      </c>
      <c r="D1312" s="139" t="s">
        <v>2399</v>
      </c>
      <c r="E1312" s="152" t="s">
        <v>2264</v>
      </c>
      <c r="F1312" s="151" t="s">
        <v>2947</v>
      </c>
      <c r="G1312" s="152" t="s">
        <v>2723</v>
      </c>
      <c r="H1312" s="151" t="s">
        <v>2723</v>
      </c>
      <c r="I1312" s="151" t="s">
        <v>2723</v>
      </c>
      <c r="J1312" s="151" t="s">
        <v>2474</v>
      </c>
      <c r="K1312" s="153">
        <v>10260.48</v>
      </c>
      <c r="L1312" s="147">
        <v>10260.48</v>
      </c>
      <c r="M1312" s="147">
        <v>244.31</v>
      </c>
      <c r="N1312" s="148">
        <v>10016.17</v>
      </c>
      <c r="O1312" s="136" t="s">
        <v>1808</v>
      </c>
    </row>
    <row r="1313" spans="1:15" x14ac:dyDescent="0.3">
      <c r="A1313" s="151" t="s">
        <v>2705</v>
      </c>
      <c r="B1313" s="151" t="s">
        <v>2470</v>
      </c>
      <c r="C1313" s="151" t="s">
        <v>2962</v>
      </c>
      <c r="D1313" s="139" t="s">
        <v>2399</v>
      </c>
      <c r="E1313" s="152" t="s">
        <v>2269</v>
      </c>
      <c r="F1313" s="151" t="s">
        <v>2947</v>
      </c>
      <c r="G1313" s="152" t="s">
        <v>2723</v>
      </c>
      <c r="H1313" s="151" t="s">
        <v>2723</v>
      </c>
      <c r="I1313" s="151" t="s">
        <v>2723</v>
      </c>
      <c r="J1313" s="151" t="s">
        <v>2474</v>
      </c>
      <c r="K1313" s="153">
        <v>9849.08</v>
      </c>
      <c r="L1313" s="147">
        <v>9849.08</v>
      </c>
      <c r="M1313" s="147">
        <v>234.51</v>
      </c>
      <c r="N1313" s="148">
        <v>9614.57</v>
      </c>
      <c r="O1313" s="136" t="s">
        <v>1808</v>
      </c>
    </row>
    <row r="1314" spans="1:15" x14ac:dyDescent="0.3">
      <c r="A1314" s="151" t="s">
        <v>2705</v>
      </c>
      <c r="B1314" s="151" t="s">
        <v>2470</v>
      </c>
      <c r="C1314" s="151" t="s">
        <v>2962</v>
      </c>
      <c r="D1314" s="139" t="s">
        <v>2399</v>
      </c>
      <c r="E1314" s="152" t="s">
        <v>2281</v>
      </c>
      <c r="F1314" s="151" t="s">
        <v>2977</v>
      </c>
      <c r="G1314" s="152" t="s">
        <v>2723</v>
      </c>
      <c r="H1314" s="151" t="s">
        <v>2723</v>
      </c>
      <c r="I1314" s="151" t="s">
        <v>2723</v>
      </c>
      <c r="J1314" s="151" t="s">
        <v>2474</v>
      </c>
      <c r="K1314" s="153">
        <v>13021.83</v>
      </c>
      <c r="L1314" s="147">
        <v>13021.83</v>
      </c>
      <c r="M1314" s="147">
        <v>310.06</v>
      </c>
      <c r="N1314" s="148">
        <v>12711.77</v>
      </c>
      <c r="O1314" s="136" t="s">
        <v>1808</v>
      </c>
    </row>
    <row r="1315" spans="1:15" x14ac:dyDescent="0.3">
      <c r="A1315" s="151" t="s">
        <v>2705</v>
      </c>
      <c r="B1315" s="151" t="s">
        <v>2470</v>
      </c>
      <c r="C1315" s="151" t="s">
        <v>2962</v>
      </c>
      <c r="D1315" s="139" t="s">
        <v>2399</v>
      </c>
      <c r="E1315" s="152" t="s">
        <v>2280</v>
      </c>
      <c r="F1315" s="151" t="s">
        <v>2977</v>
      </c>
      <c r="G1315" s="152" t="s">
        <v>2723</v>
      </c>
      <c r="H1315" s="151" t="s">
        <v>2723</v>
      </c>
      <c r="I1315" s="151" t="s">
        <v>2723</v>
      </c>
      <c r="J1315" s="151" t="s">
        <v>2474</v>
      </c>
      <c r="K1315" s="153">
        <v>31867.46</v>
      </c>
      <c r="L1315" s="147">
        <v>31867.46</v>
      </c>
      <c r="M1315" s="147">
        <v>758.78</v>
      </c>
      <c r="N1315" s="148">
        <v>31108.68</v>
      </c>
      <c r="O1315" s="136" t="s">
        <v>1808</v>
      </c>
    </row>
    <row r="1316" spans="1:15" x14ac:dyDescent="0.3">
      <c r="A1316" s="151" t="s">
        <v>2705</v>
      </c>
      <c r="B1316" s="151" t="s">
        <v>2470</v>
      </c>
      <c r="C1316" s="151" t="s">
        <v>2962</v>
      </c>
      <c r="D1316" s="139" t="s">
        <v>2399</v>
      </c>
      <c r="E1316" s="152" t="s">
        <v>2313</v>
      </c>
      <c r="F1316" s="151" t="s">
        <v>2980</v>
      </c>
      <c r="G1316" s="152" t="s">
        <v>2723</v>
      </c>
      <c r="H1316" s="151" t="s">
        <v>2723</v>
      </c>
      <c r="I1316" s="151" t="s">
        <v>2723</v>
      </c>
      <c r="J1316" s="151" t="s">
        <v>2474</v>
      </c>
      <c r="K1316" s="153">
        <v>19402.009999999998</v>
      </c>
      <c r="L1316" s="147">
        <v>19402.009999999998</v>
      </c>
      <c r="M1316" s="147">
        <v>461.97</v>
      </c>
      <c r="N1316" s="148">
        <v>18940.039999999997</v>
      </c>
      <c r="O1316" s="136" t="s">
        <v>1808</v>
      </c>
    </row>
    <row r="1317" spans="1:15" x14ac:dyDescent="0.3">
      <c r="A1317" s="151" t="s">
        <v>2705</v>
      </c>
      <c r="B1317" s="151" t="s">
        <v>2470</v>
      </c>
      <c r="C1317" s="151" t="s">
        <v>2962</v>
      </c>
      <c r="D1317" s="139" t="s">
        <v>2399</v>
      </c>
      <c r="E1317" s="152" t="s">
        <v>2312</v>
      </c>
      <c r="F1317" s="151" t="s">
        <v>2980</v>
      </c>
      <c r="G1317" s="152" t="s">
        <v>2723</v>
      </c>
      <c r="H1317" s="151" t="s">
        <v>2723</v>
      </c>
      <c r="I1317" s="151" t="s">
        <v>2723</v>
      </c>
      <c r="J1317" s="151" t="s">
        <v>2474</v>
      </c>
      <c r="K1317" s="153">
        <v>9173.19</v>
      </c>
      <c r="L1317" s="147">
        <v>9173.19</v>
      </c>
      <c r="M1317" s="147">
        <v>218.42</v>
      </c>
      <c r="N1317" s="148">
        <v>8954.77</v>
      </c>
      <c r="O1317" s="136" t="s">
        <v>1924</v>
      </c>
    </row>
    <row r="1318" spans="1:15" x14ac:dyDescent="0.3">
      <c r="A1318" s="151" t="s">
        <v>2705</v>
      </c>
      <c r="B1318" s="151" t="s">
        <v>2470</v>
      </c>
      <c r="C1318" s="151" t="s">
        <v>2962</v>
      </c>
      <c r="D1318" s="139" t="s">
        <v>2399</v>
      </c>
      <c r="E1318" s="152" t="s">
        <v>2311</v>
      </c>
      <c r="F1318" s="151" t="s">
        <v>2980</v>
      </c>
      <c r="G1318" s="152" t="s">
        <v>2723</v>
      </c>
      <c r="H1318" s="151" t="s">
        <v>2723</v>
      </c>
      <c r="I1318" s="151" t="s">
        <v>2723</v>
      </c>
      <c r="J1318" s="151" t="s">
        <v>2474</v>
      </c>
      <c r="K1318" s="153">
        <v>8047.59</v>
      </c>
      <c r="L1318" s="147">
        <v>8047.59</v>
      </c>
      <c r="M1318" s="147">
        <v>191.62</v>
      </c>
      <c r="N1318" s="148">
        <v>7855.97</v>
      </c>
      <c r="O1318" s="136" t="s">
        <v>1924</v>
      </c>
    </row>
    <row r="1319" spans="1:15" x14ac:dyDescent="0.3">
      <c r="A1319" s="151" t="s">
        <v>2705</v>
      </c>
      <c r="B1319" s="151" t="s">
        <v>2470</v>
      </c>
      <c r="C1319" s="151" t="s">
        <v>2962</v>
      </c>
      <c r="D1319" s="139" t="s">
        <v>2399</v>
      </c>
      <c r="E1319" s="152" t="s">
        <v>2279</v>
      </c>
      <c r="F1319" s="151" t="s">
        <v>2981</v>
      </c>
      <c r="G1319" s="152" t="s">
        <v>2723</v>
      </c>
      <c r="H1319" s="151" t="s">
        <v>2723</v>
      </c>
      <c r="I1319" s="151" t="s">
        <v>2723</v>
      </c>
      <c r="J1319" s="151" t="s">
        <v>2474</v>
      </c>
      <c r="K1319" s="153">
        <v>335.12</v>
      </c>
      <c r="L1319" s="147">
        <v>335.12</v>
      </c>
      <c r="M1319" s="147">
        <v>7.98</v>
      </c>
      <c r="N1319" s="148">
        <v>327.14</v>
      </c>
      <c r="O1319" s="136" t="s">
        <v>1808</v>
      </c>
    </row>
    <row r="1320" spans="1:15" x14ac:dyDescent="0.3">
      <c r="A1320" s="151" t="s">
        <v>2705</v>
      </c>
      <c r="B1320" s="151" t="s">
        <v>2470</v>
      </c>
      <c r="C1320" s="151" t="s">
        <v>2962</v>
      </c>
      <c r="D1320" s="139" t="s">
        <v>2399</v>
      </c>
      <c r="E1320" s="152" t="s">
        <v>2295</v>
      </c>
      <c r="F1320" s="151" t="s">
        <v>2965</v>
      </c>
      <c r="G1320" s="152" t="s">
        <v>2723</v>
      </c>
      <c r="H1320" s="151" t="s">
        <v>2723</v>
      </c>
      <c r="I1320" s="151" t="s">
        <v>2723</v>
      </c>
      <c r="J1320" s="151" t="s">
        <v>2474</v>
      </c>
      <c r="K1320" s="153">
        <v>1529.29</v>
      </c>
      <c r="L1320" s="147">
        <v>1529.29</v>
      </c>
      <c r="M1320" s="147">
        <v>36.409999999999997</v>
      </c>
      <c r="N1320" s="148">
        <v>1492.8799999999999</v>
      </c>
      <c r="O1320" s="136" t="s">
        <v>1800</v>
      </c>
    </row>
    <row r="1321" spans="1:15" x14ac:dyDescent="0.3">
      <c r="A1321" s="151" t="s">
        <v>2705</v>
      </c>
      <c r="B1321" s="151" t="s">
        <v>2470</v>
      </c>
      <c r="C1321" s="151" t="s">
        <v>2962</v>
      </c>
      <c r="D1321" s="139" t="s">
        <v>2399</v>
      </c>
      <c r="E1321" s="152" t="s">
        <v>2278</v>
      </c>
      <c r="F1321" s="151" t="s">
        <v>2977</v>
      </c>
      <c r="G1321" s="152" t="s">
        <v>2723</v>
      </c>
      <c r="H1321" s="151" t="s">
        <v>2723</v>
      </c>
      <c r="I1321" s="151" t="s">
        <v>2723</v>
      </c>
      <c r="J1321" s="151" t="s">
        <v>2474</v>
      </c>
      <c r="K1321" s="153">
        <v>33057.57</v>
      </c>
      <c r="L1321" s="147">
        <v>33057.57</v>
      </c>
      <c r="M1321" s="147">
        <v>787.12</v>
      </c>
      <c r="N1321" s="148">
        <v>32270.45</v>
      </c>
      <c r="O1321" s="136" t="s">
        <v>1808</v>
      </c>
    </row>
    <row r="1322" spans="1:15" x14ac:dyDescent="0.3">
      <c r="A1322" s="151" t="s">
        <v>2705</v>
      </c>
      <c r="B1322" s="151" t="s">
        <v>2470</v>
      </c>
      <c r="C1322" s="151" t="s">
        <v>2962</v>
      </c>
      <c r="D1322" s="139" t="s">
        <v>2399</v>
      </c>
      <c r="E1322" s="152" t="s">
        <v>2263</v>
      </c>
      <c r="F1322" s="151" t="s">
        <v>2913</v>
      </c>
      <c r="G1322" s="152" t="s">
        <v>2723</v>
      </c>
      <c r="H1322" s="151" t="s">
        <v>2723</v>
      </c>
      <c r="I1322" s="151" t="s">
        <v>2723</v>
      </c>
      <c r="J1322" s="151" t="s">
        <v>2474</v>
      </c>
      <c r="K1322" s="153">
        <v>299.43</v>
      </c>
      <c r="L1322" s="147">
        <v>299.43</v>
      </c>
      <c r="M1322" s="147">
        <v>7.13</v>
      </c>
      <c r="N1322" s="148">
        <v>292.3</v>
      </c>
      <c r="O1322" s="136" t="s">
        <v>1802</v>
      </c>
    </row>
    <row r="1323" spans="1:15" x14ac:dyDescent="0.3">
      <c r="A1323" s="151" t="s">
        <v>2705</v>
      </c>
      <c r="B1323" s="151" t="s">
        <v>2470</v>
      </c>
      <c r="C1323" s="151" t="s">
        <v>2962</v>
      </c>
      <c r="D1323" s="139" t="s">
        <v>2399</v>
      </c>
      <c r="E1323" s="152" t="s">
        <v>2294</v>
      </c>
      <c r="F1323" s="151" t="s">
        <v>2973</v>
      </c>
      <c r="G1323" s="152" t="s">
        <v>2723</v>
      </c>
      <c r="H1323" s="151" t="s">
        <v>2723</v>
      </c>
      <c r="I1323" s="151" t="s">
        <v>2723</v>
      </c>
      <c r="J1323" s="151" t="s">
        <v>2474</v>
      </c>
      <c r="K1323" s="153">
        <v>8123.26</v>
      </c>
      <c r="L1323" s="147">
        <v>8123.26</v>
      </c>
      <c r="M1323" s="147">
        <v>193.42</v>
      </c>
      <c r="N1323" s="148">
        <v>7929.84</v>
      </c>
      <c r="O1323" s="136" t="s">
        <v>1808</v>
      </c>
    </row>
    <row r="1324" spans="1:15" x14ac:dyDescent="0.3">
      <c r="A1324" s="151" t="s">
        <v>2705</v>
      </c>
      <c r="B1324" s="151" t="s">
        <v>2470</v>
      </c>
      <c r="C1324" s="151" t="s">
        <v>2962</v>
      </c>
      <c r="D1324" s="139" t="s">
        <v>2399</v>
      </c>
      <c r="E1324" s="152" t="s">
        <v>2277</v>
      </c>
      <c r="F1324" s="151" t="s">
        <v>2977</v>
      </c>
      <c r="G1324" s="152" t="s">
        <v>2723</v>
      </c>
      <c r="H1324" s="151" t="s">
        <v>2723</v>
      </c>
      <c r="I1324" s="151" t="s">
        <v>2723</v>
      </c>
      <c r="J1324" s="151" t="s">
        <v>2474</v>
      </c>
      <c r="K1324" s="153">
        <v>6556.61</v>
      </c>
      <c r="L1324" s="147">
        <v>6556.61</v>
      </c>
      <c r="M1324" s="147">
        <v>156.12</v>
      </c>
      <c r="N1324" s="148">
        <v>6400.49</v>
      </c>
      <c r="O1324" s="136" t="s">
        <v>1808</v>
      </c>
    </row>
    <row r="1325" spans="1:15" x14ac:dyDescent="0.3">
      <c r="A1325" s="151" t="s">
        <v>2705</v>
      </c>
      <c r="B1325" s="151" t="s">
        <v>2470</v>
      </c>
      <c r="C1325" s="151" t="s">
        <v>2962</v>
      </c>
      <c r="D1325" s="139" t="s">
        <v>2399</v>
      </c>
      <c r="E1325" s="152" t="s">
        <v>2276</v>
      </c>
      <c r="F1325" s="151" t="s">
        <v>2966</v>
      </c>
      <c r="G1325" s="152" t="s">
        <v>2723</v>
      </c>
      <c r="H1325" s="151" t="s">
        <v>2723</v>
      </c>
      <c r="I1325" s="151" t="s">
        <v>2723</v>
      </c>
      <c r="J1325" s="151" t="s">
        <v>2474</v>
      </c>
      <c r="K1325" s="153">
        <v>1339.8</v>
      </c>
      <c r="L1325" s="149">
        <v>1339.8</v>
      </c>
      <c r="M1325" s="149">
        <v>31.9</v>
      </c>
      <c r="N1325" s="149">
        <v>1307.8999999999999</v>
      </c>
      <c r="O1325" s="136" t="s">
        <v>1808</v>
      </c>
    </row>
    <row r="1326" spans="1:15" x14ac:dyDescent="0.3">
      <c r="A1326" s="139" t="s">
        <v>2705</v>
      </c>
      <c r="B1326" s="139" t="s">
        <v>2470</v>
      </c>
      <c r="C1326" s="139" t="s">
        <v>2962</v>
      </c>
      <c r="D1326" s="139" t="s">
        <v>2399</v>
      </c>
      <c r="E1326" s="141" t="s">
        <v>2275</v>
      </c>
      <c r="F1326" s="146" t="s">
        <v>2966</v>
      </c>
      <c r="G1326" s="140" t="s">
        <v>2723</v>
      </c>
      <c r="H1326" s="146" t="s">
        <v>2723</v>
      </c>
      <c r="I1326" s="146" t="s">
        <v>2723</v>
      </c>
      <c r="J1326" s="139" t="s">
        <v>2474</v>
      </c>
      <c r="K1326" s="138">
        <v>210.64</v>
      </c>
      <c r="L1326" s="147">
        <v>210.64</v>
      </c>
      <c r="M1326" s="147">
        <v>5.0199999999999996</v>
      </c>
      <c r="N1326" s="148">
        <v>205.61999999999998</v>
      </c>
      <c r="O1326" s="136" t="s">
        <v>1808</v>
      </c>
    </row>
    <row r="1327" spans="1:15" x14ac:dyDescent="0.3">
      <c r="A1327" s="139" t="s">
        <v>2705</v>
      </c>
      <c r="B1327" s="139" t="s">
        <v>2470</v>
      </c>
      <c r="C1327" s="139" t="s">
        <v>2962</v>
      </c>
      <c r="D1327" s="139" t="s">
        <v>2399</v>
      </c>
      <c r="E1327" s="141" t="s">
        <v>2310</v>
      </c>
      <c r="F1327" s="146" t="s">
        <v>2973</v>
      </c>
      <c r="G1327" s="140" t="s">
        <v>2723</v>
      </c>
      <c r="H1327" s="146" t="s">
        <v>2723</v>
      </c>
      <c r="I1327" s="146" t="s">
        <v>2723</v>
      </c>
      <c r="J1327" s="139" t="s">
        <v>2474</v>
      </c>
      <c r="K1327" s="138">
        <v>774.43</v>
      </c>
      <c r="L1327" s="147">
        <v>774.43</v>
      </c>
      <c r="M1327" s="147">
        <v>18.440000000000001</v>
      </c>
      <c r="N1327" s="148">
        <v>755.9899999999999</v>
      </c>
      <c r="O1327" s="136" t="s">
        <v>1808</v>
      </c>
    </row>
    <row r="1328" spans="1:15" x14ac:dyDescent="0.3">
      <c r="A1328" s="139" t="s">
        <v>2705</v>
      </c>
      <c r="B1328" s="139" t="s">
        <v>2470</v>
      </c>
      <c r="C1328" s="139" t="s">
        <v>2962</v>
      </c>
      <c r="D1328" s="139" t="s">
        <v>2399</v>
      </c>
      <c r="E1328" s="141" t="s">
        <v>2359</v>
      </c>
      <c r="F1328" s="146" t="s">
        <v>2965</v>
      </c>
      <c r="G1328" s="140" t="s">
        <v>2723</v>
      </c>
      <c r="H1328" s="146" t="s">
        <v>2723</v>
      </c>
      <c r="I1328" s="146" t="s">
        <v>2723</v>
      </c>
      <c r="J1328" s="139" t="s">
        <v>2474</v>
      </c>
      <c r="K1328" s="138">
        <v>1253.4100000000001</v>
      </c>
      <c r="L1328" s="147">
        <v>1253.4100000000001</v>
      </c>
      <c r="M1328" s="147">
        <v>29.84</v>
      </c>
      <c r="N1328" s="148">
        <v>1223.5700000000002</v>
      </c>
      <c r="O1328" s="136" t="s">
        <v>1808</v>
      </c>
    </row>
    <row r="1329" spans="1:15" x14ac:dyDescent="0.3">
      <c r="A1329" s="139" t="s">
        <v>2705</v>
      </c>
      <c r="B1329" s="139" t="s">
        <v>2470</v>
      </c>
      <c r="C1329" s="139" t="s">
        <v>2962</v>
      </c>
      <c r="D1329" s="139" t="s">
        <v>2399</v>
      </c>
      <c r="E1329" s="141" t="s">
        <v>2274</v>
      </c>
      <c r="F1329" s="146" t="s">
        <v>2965</v>
      </c>
      <c r="G1329" s="140" t="s">
        <v>2723</v>
      </c>
      <c r="H1329" s="146" t="s">
        <v>2723</v>
      </c>
      <c r="I1329" s="146" t="s">
        <v>2723</v>
      </c>
      <c r="J1329" s="139" t="s">
        <v>2474</v>
      </c>
      <c r="K1329" s="138">
        <v>8167.91</v>
      </c>
      <c r="L1329" s="147">
        <v>8167.91</v>
      </c>
      <c r="M1329" s="147">
        <v>194.48</v>
      </c>
      <c r="N1329" s="148">
        <v>7973.43</v>
      </c>
      <c r="O1329" s="136" t="s">
        <v>1808</v>
      </c>
    </row>
    <row r="1330" spans="1:15" x14ac:dyDescent="0.3">
      <c r="A1330" s="139" t="s">
        <v>2705</v>
      </c>
      <c r="B1330" s="139" t="s">
        <v>2470</v>
      </c>
      <c r="C1330" s="139" t="s">
        <v>2962</v>
      </c>
      <c r="D1330" s="139" t="s">
        <v>2399</v>
      </c>
      <c r="E1330" s="141" t="s">
        <v>2273</v>
      </c>
      <c r="F1330" s="146" t="s">
        <v>2965</v>
      </c>
      <c r="G1330" s="140" t="s">
        <v>2723</v>
      </c>
      <c r="H1330" s="146" t="s">
        <v>2723</v>
      </c>
      <c r="I1330" s="146" t="s">
        <v>2723</v>
      </c>
      <c r="J1330" s="139" t="s">
        <v>2474</v>
      </c>
      <c r="K1330" s="138">
        <v>856.91</v>
      </c>
      <c r="L1330" s="149">
        <v>856.91</v>
      </c>
      <c r="M1330" s="149">
        <v>20.399999999999999</v>
      </c>
      <c r="N1330" s="150">
        <v>836.51</v>
      </c>
      <c r="O1330" s="136" t="s">
        <v>1808</v>
      </c>
    </row>
    <row r="1331" spans="1:15" x14ac:dyDescent="0.3">
      <c r="A1331" s="156" t="s">
        <v>2705</v>
      </c>
      <c r="B1331" s="156" t="s">
        <v>2470</v>
      </c>
      <c r="C1331" s="156" t="s">
        <v>2962</v>
      </c>
      <c r="D1331" s="156" t="s">
        <v>2399</v>
      </c>
      <c r="E1331" s="157" t="s">
        <v>2328</v>
      </c>
      <c r="F1331" s="139" t="s">
        <v>2982</v>
      </c>
      <c r="G1331" s="156" t="s">
        <v>2723</v>
      </c>
      <c r="H1331" s="156" t="s">
        <v>2723</v>
      </c>
      <c r="I1331" s="156" t="s">
        <v>2723</v>
      </c>
      <c r="J1331" s="156" t="s">
        <v>2474</v>
      </c>
      <c r="K1331" s="158">
        <v>7879.8</v>
      </c>
      <c r="L1331" s="159">
        <v>7879.8</v>
      </c>
      <c r="M1331" s="156">
        <v>187.62</v>
      </c>
      <c r="N1331" s="156">
        <v>7692.18</v>
      </c>
      <c r="O1331" s="136" t="s">
        <v>1808</v>
      </c>
    </row>
    <row r="1332" spans="1:15" x14ac:dyDescent="0.3">
      <c r="A1332" s="156" t="s">
        <v>2705</v>
      </c>
      <c r="B1332" s="156" t="s">
        <v>2470</v>
      </c>
      <c r="C1332" s="156" t="s">
        <v>2962</v>
      </c>
      <c r="D1332" s="156" t="s">
        <v>2399</v>
      </c>
      <c r="E1332" s="157" t="s">
        <v>2309</v>
      </c>
      <c r="F1332" s="139" t="s">
        <v>2983</v>
      </c>
      <c r="G1332" s="156" t="s">
        <v>2723</v>
      </c>
      <c r="H1332" s="156" t="s">
        <v>2723</v>
      </c>
      <c r="I1332" s="156" t="s">
        <v>2723</v>
      </c>
      <c r="J1332" s="156" t="s">
        <v>2474</v>
      </c>
      <c r="K1332" s="158">
        <v>2651.62</v>
      </c>
      <c r="L1332" s="159">
        <v>2651.62</v>
      </c>
      <c r="M1332" s="156">
        <v>63.14</v>
      </c>
      <c r="N1332" s="156">
        <v>2588.48</v>
      </c>
      <c r="O1332" s="136" t="s">
        <v>1810</v>
      </c>
    </row>
    <row r="1333" spans="1:15" x14ac:dyDescent="0.3">
      <c r="A1333" s="156" t="s">
        <v>2705</v>
      </c>
      <c r="B1333" s="156" t="s">
        <v>2470</v>
      </c>
      <c r="C1333" s="156" t="s">
        <v>2962</v>
      </c>
      <c r="D1333" s="156" t="s">
        <v>2399</v>
      </c>
      <c r="E1333" s="157" t="s">
        <v>2268</v>
      </c>
      <c r="F1333" s="139" t="s">
        <v>2975</v>
      </c>
      <c r="G1333" s="156" t="s">
        <v>2723</v>
      </c>
      <c r="H1333" s="156" t="s">
        <v>2723</v>
      </c>
      <c r="I1333" s="156" t="s">
        <v>2723</v>
      </c>
      <c r="J1333" s="156" t="s">
        <v>2474</v>
      </c>
      <c r="K1333" s="158">
        <v>21358.32</v>
      </c>
      <c r="L1333" s="159">
        <v>21358.32</v>
      </c>
      <c r="M1333" s="156">
        <v>508.55</v>
      </c>
      <c r="N1333" s="156">
        <v>20849.77</v>
      </c>
      <c r="O1333" s="136" t="s">
        <v>1924</v>
      </c>
    </row>
    <row r="1334" spans="1:15" x14ac:dyDescent="0.3">
      <c r="A1334" s="156" t="s">
        <v>2705</v>
      </c>
      <c r="B1334" s="156" t="s">
        <v>2470</v>
      </c>
      <c r="C1334" s="156" t="s">
        <v>2962</v>
      </c>
      <c r="D1334" s="156" t="s">
        <v>2399</v>
      </c>
      <c r="E1334" s="157" t="s">
        <v>2272</v>
      </c>
      <c r="F1334" s="139" t="s">
        <v>2984</v>
      </c>
      <c r="G1334" s="156" t="s">
        <v>2723</v>
      </c>
      <c r="H1334" s="156" t="s">
        <v>2723</v>
      </c>
      <c r="I1334" s="156" t="s">
        <v>2723</v>
      </c>
      <c r="J1334" s="156" t="s">
        <v>2474</v>
      </c>
      <c r="K1334" s="158">
        <v>22227.03</v>
      </c>
      <c r="L1334" s="159">
        <v>22227.03</v>
      </c>
      <c r="M1334" s="156">
        <v>529.24</v>
      </c>
      <c r="N1334" s="156">
        <v>21697.789999999997</v>
      </c>
      <c r="O1334" s="136" t="s">
        <v>1808</v>
      </c>
    </row>
    <row r="1335" spans="1:15" x14ac:dyDescent="0.3">
      <c r="A1335" s="156" t="s">
        <v>2705</v>
      </c>
      <c r="B1335" s="156" t="s">
        <v>2470</v>
      </c>
      <c r="C1335" s="156" t="s">
        <v>2962</v>
      </c>
      <c r="D1335" s="156" t="s">
        <v>2399</v>
      </c>
      <c r="E1335" s="157" t="s">
        <v>2293</v>
      </c>
      <c r="F1335" s="139" t="s">
        <v>2985</v>
      </c>
      <c r="G1335" s="156" t="s">
        <v>2723</v>
      </c>
      <c r="H1335" s="156" t="s">
        <v>2723</v>
      </c>
      <c r="I1335" s="156" t="s">
        <v>2723</v>
      </c>
      <c r="J1335" s="156" t="s">
        <v>2474</v>
      </c>
      <c r="K1335" s="158">
        <v>9427.31</v>
      </c>
      <c r="L1335" s="159">
        <v>9427.31</v>
      </c>
      <c r="M1335" s="156">
        <v>224.47</v>
      </c>
      <c r="N1335" s="156">
        <v>9202.84</v>
      </c>
      <c r="O1335" s="136" t="s">
        <v>1809</v>
      </c>
    </row>
    <row r="1336" spans="1:15" x14ac:dyDescent="0.3">
      <c r="A1336" s="156" t="s">
        <v>2705</v>
      </c>
      <c r="B1336" s="156" t="s">
        <v>2470</v>
      </c>
      <c r="C1336" s="156" t="s">
        <v>2962</v>
      </c>
      <c r="D1336" s="156" t="s">
        <v>2399</v>
      </c>
      <c r="E1336" s="157" t="s">
        <v>2308</v>
      </c>
      <c r="F1336" s="139" t="s">
        <v>2973</v>
      </c>
      <c r="G1336" s="156" t="s">
        <v>2723</v>
      </c>
      <c r="H1336" s="156" t="s">
        <v>2723</v>
      </c>
      <c r="I1336" s="156" t="s">
        <v>2723</v>
      </c>
      <c r="J1336" s="156" t="s">
        <v>2474</v>
      </c>
      <c r="K1336" s="158">
        <v>3045.33</v>
      </c>
      <c r="L1336" s="159">
        <v>3045.33</v>
      </c>
      <c r="M1336" s="156">
        <v>72.510000000000005</v>
      </c>
      <c r="N1336" s="156">
        <v>2972.8199999999997</v>
      </c>
      <c r="O1336" s="136" t="s">
        <v>1808</v>
      </c>
    </row>
    <row r="1337" spans="1:15" x14ac:dyDescent="0.3">
      <c r="A1337" s="156" t="s">
        <v>2705</v>
      </c>
      <c r="B1337" s="156" t="s">
        <v>2470</v>
      </c>
      <c r="C1337" s="156" t="s">
        <v>2962</v>
      </c>
      <c r="D1337" s="156" t="s">
        <v>2399</v>
      </c>
      <c r="E1337" s="157" t="s">
        <v>2271</v>
      </c>
      <c r="F1337" s="139" t="s">
        <v>2965</v>
      </c>
      <c r="G1337" s="156" t="s">
        <v>2723</v>
      </c>
      <c r="H1337" s="156" t="s">
        <v>2723</v>
      </c>
      <c r="I1337" s="156" t="s">
        <v>2723</v>
      </c>
      <c r="J1337" s="156" t="s">
        <v>2474</v>
      </c>
      <c r="K1337" s="158">
        <v>4295.49</v>
      </c>
      <c r="L1337" s="159">
        <v>4295.49</v>
      </c>
      <c r="M1337" s="156">
        <v>102.28</v>
      </c>
      <c r="N1337" s="156">
        <v>4193.21</v>
      </c>
      <c r="O1337" s="136" t="s">
        <v>1800</v>
      </c>
    </row>
    <row r="1338" spans="1:15" x14ac:dyDescent="0.3">
      <c r="A1338" s="156" t="s">
        <v>2705</v>
      </c>
      <c r="B1338" s="156" t="s">
        <v>2470</v>
      </c>
      <c r="C1338" s="156" t="s">
        <v>2962</v>
      </c>
      <c r="D1338" s="156" t="s">
        <v>2399</v>
      </c>
      <c r="E1338" s="157" t="s">
        <v>2358</v>
      </c>
      <c r="F1338" s="139" t="s">
        <v>2986</v>
      </c>
      <c r="G1338" s="156" t="s">
        <v>2723</v>
      </c>
      <c r="H1338" s="156" t="s">
        <v>2723</v>
      </c>
      <c r="I1338" s="156" t="s">
        <v>2723</v>
      </c>
      <c r="J1338" s="156" t="s">
        <v>2474</v>
      </c>
      <c r="K1338" s="158">
        <v>2626.03</v>
      </c>
      <c r="L1338" s="159">
        <v>2626.03</v>
      </c>
      <c r="M1338" s="156">
        <v>62.53</v>
      </c>
      <c r="N1338" s="156">
        <v>2563.5</v>
      </c>
      <c r="O1338" s="136" t="s">
        <v>1800</v>
      </c>
    </row>
    <row r="1339" spans="1:15" x14ac:dyDescent="0.3">
      <c r="A1339" s="156" t="s">
        <v>2705</v>
      </c>
      <c r="B1339" s="156" t="s">
        <v>2470</v>
      </c>
      <c r="C1339" s="156" t="s">
        <v>2962</v>
      </c>
      <c r="D1339" s="156" t="s">
        <v>2399</v>
      </c>
      <c r="E1339" s="157" t="s">
        <v>2292</v>
      </c>
      <c r="F1339" s="139" t="s">
        <v>2973</v>
      </c>
      <c r="G1339" s="156" t="s">
        <v>2723</v>
      </c>
      <c r="H1339" s="156" t="s">
        <v>2723</v>
      </c>
      <c r="I1339" s="156" t="s">
        <v>2723</v>
      </c>
      <c r="J1339" s="156" t="s">
        <v>2474</v>
      </c>
      <c r="K1339" s="158">
        <v>1686.26</v>
      </c>
      <c r="L1339" s="159">
        <v>1686.26</v>
      </c>
      <c r="M1339" s="156">
        <v>40.15</v>
      </c>
      <c r="N1339" s="156">
        <v>1646.11</v>
      </c>
      <c r="O1339" s="136" t="s">
        <v>1808</v>
      </c>
    </row>
    <row r="1340" spans="1:15" x14ac:dyDescent="0.3">
      <c r="A1340" s="156" t="s">
        <v>2705</v>
      </c>
      <c r="B1340" s="156" t="s">
        <v>2470</v>
      </c>
      <c r="C1340" s="156" t="s">
        <v>2962</v>
      </c>
      <c r="D1340" s="156" t="s">
        <v>2399</v>
      </c>
      <c r="E1340" s="157" t="s">
        <v>2291</v>
      </c>
      <c r="F1340" s="139" t="s">
        <v>2981</v>
      </c>
      <c r="G1340" s="156" t="s">
        <v>2723</v>
      </c>
      <c r="H1340" s="156" t="s">
        <v>2723</v>
      </c>
      <c r="I1340" s="156" t="s">
        <v>2723</v>
      </c>
      <c r="J1340" s="156" t="s">
        <v>2474</v>
      </c>
      <c r="K1340" s="158">
        <v>740.18</v>
      </c>
      <c r="L1340" s="159">
        <v>740.18</v>
      </c>
      <c r="M1340" s="156">
        <v>17.62</v>
      </c>
      <c r="N1340" s="156">
        <v>722.56</v>
      </c>
      <c r="O1340" s="136" t="s">
        <v>1808</v>
      </c>
    </row>
    <row r="1341" spans="1:15" x14ac:dyDescent="0.3">
      <c r="A1341" s="156" t="s">
        <v>2705</v>
      </c>
      <c r="B1341" s="156" t="s">
        <v>2470</v>
      </c>
      <c r="C1341" s="156" t="s">
        <v>2962</v>
      </c>
      <c r="D1341" s="156" t="s">
        <v>2399</v>
      </c>
      <c r="E1341" s="157" t="s">
        <v>2307</v>
      </c>
      <c r="F1341" s="139" t="s">
        <v>2978</v>
      </c>
      <c r="G1341" s="156" t="s">
        <v>2723</v>
      </c>
      <c r="H1341" s="156" t="s">
        <v>2723</v>
      </c>
      <c r="I1341" s="156" t="s">
        <v>2723</v>
      </c>
      <c r="J1341" s="156" t="s">
        <v>2474</v>
      </c>
      <c r="K1341" s="158">
        <v>542.20000000000005</v>
      </c>
      <c r="L1341" s="159">
        <v>542.20000000000005</v>
      </c>
      <c r="M1341" s="156">
        <v>12.91</v>
      </c>
      <c r="N1341" s="156">
        <v>529.29000000000008</v>
      </c>
      <c r="O1341" s="136" t="s">
        <v>1881</v>
      </c>
    </row>
    <row r="1342" spans="1:15" x14ac:dyDescent="0.3">
      <c r="A1342" s="156" t="s">
        <v>2705</v>
      </c>
      <c r="B1342" s="156" t="s">
        <v>2470</v>
      </c>
      <c r="C1342" s="156" t="s">
        <v>2962</v>
      </c>
      <c r="D1342" s="156" t="s">
        <v>2399</v>
      </c>
      <c r="E1342" s="157" t="s">
        <v>2306</v>
      </c>
      <c r="F1342" s="139" t="s">
        <v>2965</v>
      </c>
      <c r="G1342" s="156" t="s">
        <v>2723</v>
      </c>
      <c r="H1342" s="156" t="s">
        <v>2723</v>
      </c>
      <c r="I1342" s="156" t="s">
        <v>2723</v>
      </c>
      <c r="J1342" s="156" t="s">
        <v>2474</v>
      </c>
      <c r="K1342" s="158">
        <v>486.74</v>
      </c>
      <c r="L1342" s="159">
        <v>486.74</v>
      </c>
      <c r="M1342" s="156">
        <v>11.59</v>
      </c>
      <c r="N1342" s="156">
        <v>475.15000000000003</v>
      </c>
      <c r="O1342" s="136" t="s">
        <v>1808</v>
      </c>
    </row>
    <row r="1343" spans="1:15" x14ac:dyDescent="0.3">
      <c r="A1343" s="156" t="s">
        <v>2705</v>
      </c>
      <c r="B1343" s="156" t="s">
        <v>2470</v>
      </c>
      <c r="C1343" s="156" t="s">
        <v>2962</v>
      </c>
      <c r="D1343" s="156" t="s">
        <v>2399</v>
      </c>
      <c r="E1343" s="157" t="s">
        <v>2368</v>
      </c>
      <c r="F1343" s="139" t="s">
        <v>2987</v>
      </c>
      <c r="G1343" s="156" t="s">
        <v>2723</v>
      </c>
      <c r="H1343" s="156" t="s">
        <v>2723</v>
      </c>
      <c r="I1343" s="156" t="s">
        <v>2723</v>
      </c>
      <c r="J1343" s="156" t="s">
        <v>2474</v>
      </c>
      <c r="K1343" s="158">
        <v>3862.77</v>
      </c>
      <c r="L1343" s="159">
        <v>3862.77</v>
      </c>
      <c r="M1343" s="156">
        <v>91.97</v>
      </c>
      <c r="N1343" s="156">
        <v>3770.8</v>
      </c>
      <c r="O1343" s="136" t="s">
        <v>1808</v>
      </c>
    </row>
    <row r="1344" spans="1:15" x14ac:dyDescent="0.3">
      <c r="A1344" s="156" t="s">
        <v>2705</v>
      </c>
      <c r="B1344" s="156" t="s">
        <v>2470</v>
      </c>
      <c r="C1344" s="156" t="s">
        <v>2962</v>
      </c>
      <c r="D1344" s="156" t="s">
        <v>2399</v>
      </c>
      <c r="E1344" s="157" t="s">
        <v>2290</v>
      </c>
      <c r="F1344" s="139" t="s">
        <v>2982</v>
      </c>
      <c r="G1344" s="156" t="s">
        <v>2723</v>
      </c>
      <c r="H1344" s="156" t="s">
        <v>2723</v>
      </c>
      <c r="I1344" s="156" t="s">
        <v>2723</v>
      </c>
      <c r="J1344" s="156" t="s">
        <v>2474</v>
      </c>
      <c r="K1344" s="158">
        <v>1391.51</v>
      </c>
      <c r="L1344" s="159">
        <v>1391.51</v>
      </c>
      <c r="M1344" s="156">
        <v>33.130000000000003</v>
      </c>
      <c r="N1344" s="156">
        <v>1358.3799999999999</v>
      </c>
      <c r="O1344" s="136" t="s">
        <v>1808</v>
      </c>
    </row>
    <row r="1345" spans="1:15" x14ac:dyDescent="0.3">
      <c r="A1345" s="156" t="s">
        <v>2705</v>
      </c>
      <c r="B1345" s="156" t="s">
        <v>2470</v>
      </c>
      <c r="C1345" s="156" t="s">
        <v>2962</v>
      </c>
      <c r="D1345" s="156" t="s">
        <v>2399</v>
      </c>
      <c r="E1345" s="157" t="s">
        <v>2305</v>
      </c>
      <c r="F1345" s="139" t="s">
        <v>2965</v>
      </c>
      <c r="G1345" s="156" t="s">
        <v>2723</v>
      </c>
      <c r="H1345" s="156" t="s">
        <v>2723</v>
      </c>
      <c r="I1345" s="156" t="s">
        <v>2723</v>
      </c>
      <c r="J1345" s="156" t="s">
        <v>2474</v>
      </c>
      <c r="K1345" s="158">
        <v>450.98</v>
      </c>
      <c r="L1345" s="159">
        <v>450.98</v>
      </c>
      <c r="M1345" s="156">
        <v>10.74</v>
      </c>
      <c r="N1345" s="156">
        <v>440.24</v>
      </c>
      <c r="O1345" s="136" t="s">
        <v>1881</v>
      </c>
    </row>
    <row r="1346" spans="1:15" x14ac:dyDescent="0.3">
      <c r="A1346" s="156" t="s">
        <v>2705</v>
      </c>
      <c r="B1346" s="156" t="s">
        <v>2470</v>
      </c>
      <c r="C1346" s="156" t="s">
        <v>2962</v>
      </c>
      <c r="D1346" s="156" t="s">
        <v>2399</v>
      </c>
      <c r="E1346" s="157" t="s">
        <v>2304</v>
      </c>
      <c r="F1346" s="139" t="s">
        <v>2966</v>
      </c>
      <c r="G1346" s="156" t="s">
        <v>2723</v>
      </c>
      <c r="H1346" s="156" t="s">
        <v>2723</v>
      </c>
      <c r="I1346" s="156" t="s">
        <v>2723</v>
      </c>
      <c r="J1346" s="156" t="s">
        <v>2474</v>
      </c>
      <c r="K1346" s="158">
        <v>409.47</v>
      </c>
      <c r="L1346" s="159">
        <v>409.47</v>
      </c>
      <c r="M1346" s="156">
        <v>9.75</v>
      </c>
      <c r="N1346" s="156">
        <v>399.72</v>
      </c>
      <c r="O1346" s="136" t="s">
        <v>1808</v>
      </c>
    </row>
    <row r="1347" spans="1:15" x14ac:dyDescent="0.3">
      <c r="A1347" s="156" t="s">
        <v>2705</v>
      </c>
      <c r="B1347" s="156" t="s">
        <v>2470</v>
      </c>
      <c r="C1347" s="156" t="s">
        <v>2962</v>
      </c>
      <c r="D1347" s="156" t="s">
        <v>2399</v>
      </c>
      <c r="E1347" s="157" t="s">
        <v>2357</v>
      </c>
      <c r="F1347" s="139" t="s">
        <v>2988</v>
      </c>
      <c r="G1347" s="156" t="s">
        <v>2723</v>
      </c>
      <c r="H1347" s="156" t="s">
        <v>2723</v>
      </c>
      <c r="I1347" s="156" t="s">
        <v>2723</v>
      </c>
      <c r="J1347" s="156" t="s">
        <v>2474</v>
      </c>
      <c r="K1347" s="158">
        <v>13955.16</v>
      </c>
      <c r="L1347" s="159">
        <v>13955.16</v>
      </c>
      <c r="M1347" s="156">
        <v>332.28</v>
      </c>
      <c r="N1347" s="156">
        <v>13622.88</v>
      </c>
      <c r="O1347" s="136" t="s">
        <v>1804</v>
      </c>
    </row>
    <row r="1348" spans="1:15" x14ac:dyDescent="0.3">
      <c r="A1348" s="156" t="s">
        <v>2705</v>
      </c>
      <c r="B1348" s="156" t="s">
        <v>2470</v>
      </c>
      <c r="C1348" s="156" t="s">
        <v>2962</v>
      </c>
      <c r="D1348" s="156" t="s">
        <v>2399</v>
      </c>
      <c r="E1348" s="157" t="s">
        <v>2356</v>
      </c>
      <c r="F1348" s="139" t="s">
        <v>2988</v>
      </c>
      <c r="G1348" s="156" t="s">
        <v>2723</v>
      </c>
      <c r="H1348" s="156" t="s">
        <v>2723</v>
      </c>
      <c r="I1348" s="156" t="s">
        <v>2723</v>
      </c>
      <c r="J1348" s="156" t="s">
        <v>2474</v>
      </c>
      <c r="K1348" s="158">
        <v>13906.07</v>
      </c>
      <c r="L1348" s="159">
        <v>13906.07</v>
      </c>
      <c r="M1348" s="156">
        <v>331.11</v>
      </c>
      <c r="N1348" s="156">
        <v>13574.96</v>
      </c>
      <c r="O1348" s="136" t="s">
        <v>1804</v>
      </c>
    </row>
    <row r="1349" spans="1:15" x14ac:dyDescent="0.3">
      <c r="A1349" s="156" t="s">
        <v>2705</v>
      </c>
      <c r="B1349" s="156" t="s">
        <v>2470</v>
      </c>
      <c r="C1349" s="156" t="s">
        <v>2962</v>
      </c>
      <c r="D1349" s="156" t="s">
        <v>2399</v>
      </c>
      <c r="E1349" s="157" t="s">
        <v>2355</v>
      </c>
      <c r="F1349" s="139" t="s">
        <v>2968</v>
      </c>
      <c r="G1349" s="156" t="s">
        <v>2723</v>
      </c>
      <c r="H1349" s="156" t="s">
        <v>2723</v>
      </c>
      <c r="I1349" s="156" t="s">
        <v>2723</v>
      </c>
      <c r="J1349" s="156" t="s">
        <v>2474</v>
      </c>
      <c r="K1349" s="158">
        <v>597.57000000000005</v>
      </c>
      <c r="L1349" s="159">
        <v>597.57000000000005</v>
      </c>
      <c r="M1349" s="156">
        <v>14.23</v>
      </c>
      <c r="N1349" s="156">
        <v>583.34</v>
      </c>
      <c r="O1349" s="136" t="s">
        <v>1804</v>
      </c>
    </row>
    <row r="1350" spans="1:15" x14ac:dyDescent="0.3">
      <c r="A1350" s="156" t="s">
        <v>2705</v>
      </c>
      <c r="B1350" s="156" t="s">
        <v>2470</v>
      </c>
      <c r="C1350" s="156" t="s">
        <v>2962</v>
      </c>
      <c r="D1350" s="156" t="s">
        <v>2399</v>
      </c>
      <c r="E1350" s="157" t="s">
        <v>2327</v>
      </c>
      <c r="F1350" s="139" t="s">
        <v>2989</v>
      </c>
      <c r="G1350" s="156" t="s">
        <v>2723</v>
      </c>
      <c r="H1350" s="156" t="s">
        <v>2723</v>
      </c>
      <c r="I1350" s="156" t="s">
        <v>2723</v>
      </c>
      <c r="J1350" s="156" t="s">
        <v>2474</v>
      </c>
      <c r="K1350" s="158">
        <v>1552.75</v>
      </c>
      <c r="L1350" s="159">
        <v>1552.75</v>
      </c>
      <c r="M1350" s="156">
        <v>36.97</v>
      </c>
      <c r="N1350" s="156">
        <v>1515.78</v>
      </c>
      <c r="O1350" s="136" t="s">
        <v>1800</v>
      </c>
    </row>
    <row r="1351" spans="1:15" x14ac:dyDescent="0.3">
      <c r="A1351" s="156" t="s">
        <v>2705</v>
      </c>
      <c r="B1351" s="156" t="s">
        <v>2470</v>
      </c>
      <c r="C1351" s="156" t="s">
        <v>2962</v>
      </c>
      <c r="D1351" s="156" t="s">
        <v>2399</v>
      </c>
      <c r="E1351" s="157" t="s">
        <v>2303</v>
      </c>
      <c r="F1351" s="139" t="s">
        <v>2967</v>
      </c>
      <c r="G1351" s="156" t="s">
        <v>2723</v>
      </c>
      <c r="H1351" s="156" t="s">
        <v>2723</v>
      </c>
      <c r="I1351" s="156" t="s">
        <v>2723</v>
      </c>
      <c r="J1351" s="156" t="s">
        <v>2474</v>
      </c>
      <c r="K1351" s="158">
        <v>455.56</v>
      </c>
      <c r="L1351" s="159">
        <v>455.56</v>
      </c>
      <c r="M1351" s="156">
        <v>10.85</v>
      </c>
      <c r="N1351" s="156">
        <v>444.71</v>
      </c>
      <c r="O1351" s="136" t="s">
        <v>1881</v>
      </c>
    </row>
    <row r="1352" spans="1:15" x14ac:dyDescent="0.3">
      <c r="A1352" s="156" t="s">
        <v>2705</v>
      </c>
      <c r="B1352" s="156" t="s">
        <v>2470</v>
      </c>
      <c r="C1352" s="156" t="s">
        <v>2962</v>
      </c>
      <c r="D1352" s="156" t="s">
        <v>2399</v>
      </c>
      <c r="E1352" s="157" t="s">
        <v>2289</v>
      </c>
      <c r="F1352" s="139" t="s">
        <v>2973</v>
      </c>
      <c r="G1352" s="156" t="s">
        <v>2723</v>
      </c>
      <c r="H1352" s="156" t="s">
        <v>2723</v>
      </c>
      <c r="I1352" s="156" t="s">
        <v>2723</v>
      </c>
      <c r="J1352" s="156" t="s">
        <v>2474</v>
      </c>
      <c r="K1352" s="158">
        <v>4715.55</v>
      </c>
      <c r="L1352" s="159">
        <v>4715.55</v>
      </c>
      <c r="M1352" s="156">
        <v>112.28</v>
      </c>
      <c r="N1352" s="156">
        <v>4603.2700000000004</v>
      </c>
      <c r="O1352" s="136" t="s">
        <v>1808</v>
      </c>
    </row>
    <row r="1353" spans="1:15" x14ac:dyDescent="0.3">
      <c r="A1353" s="156" t="s">
        <v>2705</v>
      </c>
      <c r="B1353" s="156" t="s">
        <v>2470</v>
      </c>
      <c r="C1353" s="156" t="s">
        <v>2962</v>
      </c>
      <c r="D1353" s="156" t="s">
        <v>2399</v>
      </c>
      <c r="E1353" s="157" t="s">
        <v>2302</v>
      </c>
      <c r="F1353" s="139" t="s">
        <v>2990</v>
      </c>
      <c r="G1353" s="156" t="s">
        <v>2723</v>
      </c>
      <c r="H1353" s="156" t="s">
        <v>2723</v>
      </c>
      <c r="I1353" s="156" t="s">
        <v>2723</v>
      </c>
      <c r="J1353" s="156" t="s">
        <v>2474</v>
      </c>
      <c r="K1353" s="158">
        <v>2186.85</v>
      </c>
      <c r="L1353" s="159">
        <v>2186.85</v>
      </c>
      <c r="M1353" s="156">
        <v>52.07</v>
      </c>
      <c r="N1353" s="156">
        <v>2134.7799999999997</v>
      </c>
      <c r="O1353" s="136" t="s">
        <v>1810</v>
      </c>
    </row>
    <row r="1354" spans="1:15" x14ac:dyDescent="0.3">
      <c r="A1354" s="156" t="s">
        <v>2705</v>
      </c>
      <c r="B1354" s="156" t="s">
        <v>2470</v>
      </c>
      <c r="C1354" s="156" t="s">
        <v>2962</v>
      </c>
      <c r="D1354" s="156" t="s">
        <v>2399</v>
      </c>
      <c r="E1354" s="157" t="s">
        <v>2321</v>
      </c>
      <c r="F1354" s="139" t="s">
        <v>2991</v>
      </c>
      <c r="G1354" s="156" t="s">
        <v>2723</v>
      </c>
      <c r="H1354" s="156" t="s">
        <v>2723</v>
      </c>
      <c r="I1354" s="156" t="s">
        <v>2723</v>
      </c>
      <c r="J1354" s="156" t="s">
        <v>2474</v>
      </c>
      <c r="K1354" s="158">
        <v>2081.02</v>
      </c>
      <c r="L1354" s="159">
        <v>2081.02</v>
      </c>
      <c r="M1354" s="156">
        <v>49.55</v>
      </c>
      <c r="N1354" s="156">
        <v>2031.47</v>
      </c>
      <c r="O1354" s="136" t="s">
        <v>1924</v>
      </c>
    </row>
    <row r="1355" spans="1:15" x14ac:dyDescent="0.3">
      <c r="A1355" s="156" t="s">
        <v>2705</v>
      </c>
      <c r="B1355" s="156" t="s">
        <v>2470</v>
      </c>
      <c r="C1355" s="156" t="s">
        <v>2962</v>
      </c>
      <c r="D1355" s="156" t="s">
        <v>2399</v>
      </c>
      <c r="E1355" s="157" t="s">
        <v>2320</v>
      </c>
      <c r="F1355" s="139" t="s">
        <v>2992</v>
      </c>
      <c r="G1355" s="156" t="s">
        <v>2723</v>
      </c>
      <c r="H1355" s="156" t="s">
        <v>2723</v>
      </c>
      <c r="I1355" s="156" t="s">
        <v>2723</v>
      </c>
      <c r="J1355" s="156" t="s">
        <v>2474</v>
      </c>
      <c r="K1355" s="158">
        <v>3390.28</v>
      </c>
      <c r="L1355" s="159">
        <v>3390.28</v>
      </c>
      <c r="M1355" s="156">
        <v>80.72</v>
      </c>
      <c r="N1355" s="156">
        <v>3309.5600000000004</v>
      </c>
      <c r="O1355" s="136" t="s">
        <v>1811</v>
      </c>
    </row>
    <row r="1356" spans="1:15" x14ac:dyDescent="0.3">
      <c r="A1356" s="156" t="s">
        <v>2705</v>
      </c>
      <c r="B1356" s="156" t="s">
        <v>2470</v>
      </c>
      <c r="C1356" s="156" t="s">
        <v>2962</v>
      </c>
      <c r="D1356" s="156" t="s">
        <v>2399</v>
      </c>
      <c r="E1356" s="157" t="s">
        <v>2301</v>
      </c>
      <c r="F1356" s="139" t="s">
        <v>2930</v>
      </c>
      <c r="G1356" s="156" t="s">
        <v>2723</v>
      </c>
      <c r="H1356" s="156" t="s">
        <v>2723</v>
      </c>
      <c r="I1356" s="156" t="s">
        <v>2723</v>
      </c>
      <c r="J1356" s="156" t="s">
        <v>2474</v>
      </c>
      <c r="K1356" s="158">
        <v>408.55</v>
      </c>
      <c r="L1356" s="159">
        <v>408.55</v>
      </c>
      <c r="M1356" s="156">
        <v>9.73</v>
      </c>
      <c r="N1356" s="156">
        <v>398.82</v>
      </c>
      <c r="O1356" s="136" t="s">
        <v>1811</v>
      </c>
    </row>
    <row r="1357" spans="1:15" x14ac:dyDescent="0.3">
      <c r="A1357" s="156" t="s">
        <v>2705</v>
      </c>
      <c r="B1357" s="156" t="s">
        <v>2470</v>
      </c>
      <c r="C1357" s="156" t="s">
        <v>2962</v>
      </c>
      <c r="D1357" s="156" t="s">
        <v>2399</v>
      </c>
      <c r="E1357" s="157" t="s">
        <v>2354</v>
      </c>
      <c r="F1357" s="139" t="s">
        <v>2984</v>
      </c>
      <c r="G1357" s="156" t="s">
        <v>2723</v>
      </c>
      <c r="H1357" s="156" t="s">
        <v>2723</v>
      </c>
      <c r="I1357" s="156" t="s">
        <v>2723</v>
      </c>
      <c r="J1357" s="156" t="s">
        <v>2474</v>
      </c>
      <c r="K1357" s="158">
        <v>23965.33</v>
      </c>
      <c r="L1357" s="159">
        <v>23965.33</v>
      </c>
      <c r="M1357" s="156">
        <v>570.63</v>
      </c>
      <c r="N1357" s="156">
        <v>23394.7</v>
      </c>
      <c r="O1357" s="136" t="s">
        <v>1808</v>
      </c>
    </row>
    <row r="1358" spans="1:15" x14ac:dyDescent="0.3">
      <c r="A1358" s="156" t="s">
        <v>2705</v>
      </c>
      <c r="B1358" s="156" t="s">
        <v>2470</v>
      </c>
      <c r="C1358" s="156" t="s">
        <v>2962</v>
      </c>
      <c r="D1358" s="156" t="s">
        <v>2399</v>
      </c>
      <c r="E1358" s="157" t="s">
        <v>2353</v>
      </c>
      <c r="F1358" s="139" t="s">
        <v>2993</v>
      </c>
      <c r="G1358" s="156" t="s">
        <v>2723</v>
      </c>
      <c r="H1358" s="156" t="s">
        <v>2723</v>
      </c>
      <c r="I1358" s="156" t="s">
        <v>2723</v>
      </c>
      <c r="J1358" s="156" t="s">
        <v>2474</v>
      </c>
      <c r="K1358" s="158">
        <v>1585.54</v>
      </c>
      <c r="L1358" s="159">
        <v>1585.54</v>
      </c>
      <c r="M1358" s="156">
        <v>37.75</v>
      </c>
      <c r="N1358" s="156">
        <v>1547.79</v>
      </c>
      <c r="O1358" s="136" t="s">
        <v>1804</v>
      </c>
    </row>
    <row r="1359" spans="1:15" x14ac:dyDescent="0.3">
      <c r="A1359" s="156" t="s">
        <v>2705</v>
      </c>
      <c r="B1359" s="156" t="s">
        <v>2470</v>
      </c>
      <c r="C1359" s="156" t="s">
        <v>2962</v>
      </c>
      <c r="D1359" s="156" t="s">
        <v>2399</v>
      </c>
      <c r="E1359" s="157" t="s">
        <v>2352</v>
      </c>
      <c r="F1359" s="139" t="s">
        <v>2993</v>
      </c>
      <c r="G1359" s="156" t="s">
        <v>2723</v>
      </c>
      <c r="H1359" s="156" t="s">
        <v>2723</v>
      </c>
      <c r="I1359" s="156" t="s">
        <v>2723</v>
      </c>
      <c r="J1359" s="156" t="s">
        <v>2474</v>
      </c>
      <c r="K1359" s="158">
        <v>400.83</v>
      </c>
      <c r="L1359" s="159">
        <v>400.83</v>
      </c>
      <c r="M1359" s="156">
        <v>9.5399999999999991</v>
      </c>
      <c r="N1359" s="156">
        <v>391.28999999999996</v>
      </c>
      <c r="O1359" s="136" t="s">
        <v>1804</v>
      </c>
    </row>
    <row r="1360" spans="1:15" x14ac:dyDescent="0.3">
      <c r="A1360" s="156" t="s">
        <v>2705</v>
      </c>
      <c r="B1360" s="156" t="s">
        <v>2470</v>
      </c>
      <c r="C1360" s="156" t="s">
        <v>2962</v>
      </c>
      <c r="D1360" s="156" t="s">
        <v>2399</v>
      </c>
      <c r="E1360" s="157" t="s">
        <v>2351</v>
      </c>
      <c r="F1360" s="139" t="s">
        <v>2994</v>
      </c>
      <c r="G1360" s="156" t="s">
        <v>2723</v>
      </c>
      <c r="H1360" s="156" t="s">
        <v>2723</v>
      </c>
      <c r="I1360" s="156" t="s">
        <v>2723</v>
      </c>
      <c r="J1360" s="156" t="s">
        <v>2474</v>
      </c>
      <c r="K1360" s="158">
        <v>561.67999999999995</v>
      </c>
      <c r="L1360" s="159">
        <v>561.67999999999995</v>
      </c>
      <c r="M1360" s="156">
        <v>13.37</v>
      </c>
      <c r="N1360" s="156">
        <v>548.30999999999995</v>
      </c>
      <c r="O1360" s="136" t="s">
        <v>1924</v>
      </c>
    </row>
    <row r="1361" spans="1:15" x14ac:dyDescent="0.3">
      <c r="A1361" s="156" t="s">
        <v>2705</v>
      </c>
      <c r="B1361" s="156" t="s">
        <v>2470</v>
      </c>
      <c r="C1361" s="156" t="s">
        <v>2962</v>
      </c>
      <c r="D1361" s="156" t="s">
        <v>2399</v>
      </c>
      <c r="E1361" s="157" t="s">
        <v>2350</v>
      </c>
      <c r="F1361" s="139" t="s">
        <v>2966</v>
      </c>
      <c r="G1361" s="156" t="s">
        <v>2723</v>
      </c>
      <c r="H1361" s="156" t="s">
        <v>2723</v>
      </c>
      <c r="I1361" s="156" t="s">
        <v>2723</v>
      </c>
      <c r="J1361" s="156" t="s">
        <v>2474</v>
      </c>
      <c r="K1361" s="158">
        <v>2318.71</v>
      </c>
      <c r="L1361" s="159">
        <v>2318.71</v>
      </c>
      <c r="M1361" s="156">
        <v>55.21</v>
      </c>
      <c r="N1361" s="156">
        <v>2263.5</v>
      </c>
      <c r="O1361" s="136" t="s">
        <v>1810</v>
      </c>
    </row>
    <row r="1362" spans="1:15" x14ac:dyDescent="0.3">
      <c r="A1362" s="156" t="s">
        <v>2705</v>
      </c>
      <c r="B1362" s="156" t="s">
        <v>2470</v>
      </c>
      <c r="C1362" s="156" t="s">
        <v>2962</v>
      </c>
      <c r="D1362" s="156" t="s">
        <v>2399</v>
      </c>
      <c r="E1362" s="157" t="s">
        <v>2300</v>
      </c>
      <c r="F1362" s="139" t="s">
        <v>2990</v>
      </c>
      <c r="G1362" s="156" t="s">
        <v>2723</v>
      </c>
      <c r="H1362" s="156" t="s">
        <v>2723</v>
      </c>
      <c r="I1362" s="156" t="s">
        <v>2723</v>
      </c>
      <c r="J1362" s="156" t="s">
        <v>2474</v>
      </c>
      <c r="K1362" s="158">
        <v>1685.38</v>
      </c>
      <c r="L1362" s="159">
        <v>1685.38</v>
      </c>
      <c r="M1362" s="156">
        <v>40.130000000000003</v>
      </c>
      <c r="N1362" s="156">
        <v>1645.25</v>
      </c>
      <c r="O1362" s="136" t="s">
        <v>1811</v>
      </c>
    </row>
    <row r="1363" spans="1:15" x14ac:dyDescent="0.3">
      <c r="A1363" s="156" t="s">
        <v>2705</v>
      </c>
      <c r="B1363" s="156" t="s">
        <v>2470</v>
      </c>
      <c r="C1363" s="156" t="s">
        <v>2962</v>
      </c>
      <c r="D1363" s="156" t="s">
        <v>2399</v>
      </c>
      <c r="E1363" s="157" t="s">
        <v>2326</v>
      </c>
      <c r="F1363" s="139" t="s">
        <v>2988</v>
      </c>
      <c r="G1363" s="156" t="s">
        <v>2723</v>
      </c>
      <c r="H1363" s="156" t="s">
        <v>2723</v>
      </c>
      <c r="I1363" s="156" t="s">
        <v>2723</v>
      </c>
      <c r="J1363" s="156" t="s">
        <v>2474</v>
      </c>
      <c r="K1363" s="158">
        <v>551.29999999999995</v>
      </c>
      <c r="L1363" s="159">
        <v>551.29999999999995</v>
      </c>
      <c r="M1363" s="156">
        <v>13.13</v>
      </c>
      <c r="N1363" s="156">
        <v>538.16999999999996</v>
      </c>
      <c r="O1363" s="136" t="s">
        <v>1804</v>
      </c>
    </row>
    <row r="1364" spans="1:15" x14ac:dyDescent="0.3">
      <c r="A1364" s="156" t="s">
        <v>2705</v>
      </c>
      <c r="B1364" s="156" t="s">
        <v>2470</v>
      </c>
      <c r="C1364" s="156" t="s">
        <v>2962</v>
      </c>
      <c r="D1364" s="156" t="s">
        <v>2399</v>
      </c>
      <c r="E1364" s="157" t="s">
        <v>2325</v>
      </c>
      <c r="F1364" s="139" t="s">
        <v>2995</v>
      </c>
      <c r="G1364" s="156" t="s">
        <v>2723</v>
      </c>
      <c r="H1364" s="156" t="s">
        <v>2723</v>
      </c>
      <c r="I1364" s="156" t="s">
        <v>2723</v>
      </c>
      <c r="J1364" s="156" t="s">
        <v>2474</v>
      </c>
      <c r="K1364" s="158">
        <v>890.59</v>
      </c>
      <c r="L1364" s="159">
        <v>890.59</v>
      </c>
      <c r="M1364" s="156">
        <v>21.21</v>
      </c>
      <c r="N1364" s="156">
        <v>869.38</v>
      </c>
      <c r="O1364" s="136" t="s">
        <v>1801</v>
      </c>
    </row>
    <row r="1365" spans="1:15" x14ac:dyDescent="0.3">
      <c r="A1365" s="156" t="s">
        <v>2705</v>
      </c>
      <c r="B1365" s="156" t="s">
        <v>2470</v>
      </c>
      <c r="C1365" s="156" t="s">
        <v>2962</v>
      </c>
      <c r="D1365" s="156" t="s">
        <v>2399</v>
      </c>
      <c r="E1365" s="157" t="s">
        <v>2349</v>
      </c>
      <c r="F1365" s="139" t="s">
        <v>2996</v>
      </c>
      <c r="G1365" s="156" t="s">
        <v>2723</v>
      </c>
      <c r="H1365" s="156" t="s">
        <v>2723</v>
      </c>
      <c r="I1365" s="156" t="s">
        <v>2723</v>
      </c>
      <c r="J1365" s="156" t="s">
        <v>2474</v>
      </c>
      <c r="K1365" s="158">
        <v>1274.05</v>
      </c>
      <c r="L1365" s="159">
        <v>1274.05</v>
      </c>
      <c r="M1365" s="156">
        <v>30.34</v>
      </c>
      <c r="N1365" s="156">
        <v>1243.71</v>
      </c>
      <c r="O1365" s="136" t="s">
        <v>1808</v>
      </c>
    </row>
    <row r="1366" spans="1:15" x14ac:dyDescent="0.3">
      <c r="A1366" s="156" t="s">
        <v>2705</v>
      </c>
      <c r="B1366" s="156" t="s">
        <v>2470</v>
      </c>
      <c r="C1366" s="156" t="s">
        <v>2962</v>
      </c>
      <c r="D1366" s="156" t="s">
        <v>2399</v>
      </c>
      <c r="E1366" s="157" t="s">
        <v>2324</v>
      </c>
      <c r="F1366" s="139" t="s">
        <v>2968</v>
      </c>
      <c r="G1366" s="156" t="s">
        <v>2723</v>
      </c>
      <c r="H1366" s="156" t="s">
        <v>2723</v>
      </c>
      <c r="I1366" s="156" t="s">
        <v>2723</v>
      </c>
      <c r="J1366" s="156" t="s">
        <v>2474</v>
      </c>
      <c r="K1366" s="158">
        <v>311.52999999999997</v>
      </c>
      <c r="L1366" s="159">
        <v>311.52999999999997</v>
      </c>
      <c r="M1366" s="156">
        <v>7.42</v>
      </c>
      <c r="N1366" s="156">
        <v>304.10999999999996</v>
      </c>
      <c r="O1366" s="136" t="s">
        <v>1800</v>
      </c>
    </row>
    <row r="1367" spans="1:15" x14ac:dyDescent="0.3">
      <c r="A1367" s="156" t="s">
        <v>2705</v>
      </c>
      <c r="B1367" s="156" t="s">
        <v>2470</v>
      </c>
      <c r="C1367" s="156" t="s">
        <v>2962</v>
      </c>
      <c r="D1367" s="156" t="s">
        <v>2399</v>
      </c>
      <c r="E1367" s="157" t="s">
        <v>2323</v>
      </c>
      <c r="F1367" s="139" t="s">
        <v>2990</v>
      </c>
      <c r="G1367" s="156" t="s">
        <v>2723</v>
      </c>
      <c r="H1367" s="156" t="s">
        <v>2723</v>
      </c>
      <c r="I1367" s="156" t="s">
        <v>2723</v>
      </c>
      <c r="J1367" s="156" t="s">
        <v>2474</v>
      </c>
      <c r="K1367" s="158">
        <v>1967.06</v>
      </c>
      <c r="L1367" s="159">
        <v>1967.06</v>
      </c>
      <c r="M1367" s="156">
        <v>46.84</v>
      </c>
      <c r="N1367" s="156">
        <v>1920.22</v>
      </c>
      <c r="O1367" s="136" t="s">
        <v>1811</v>
      </c>
    </row>
    <row r="1368" spans="1:15" x14ac:dyDescent="0.3">
      <c r="A1368" s="156" t="s">
        <v>2705</v>
      </c>
      <c r="B1368" s="156" t="s">
        <v>2470</v>
      </c>
      <c r="C1368" s="156" t="s">
        <v>2962</v>
      </c>
      <c r="D1368" s="156" t="s">
        <v>2399</v>
      </c>
      <c r="E1368" s="157" t="s">
        <v>2348</v>
      </c>
      <c r="F1368" s="139" t="s">
        <v>2973</v>
      </c>
      <c r="G1368" s="156" t="s">
        <v>2723</v>
      </c>
      <c r="H1368" s="156" t="s">
        <v>2723</v>
      </c>
      <c r="I1368" s="156" t="s">
        <v>2723</v>
      </c>
      <c r="J1368" s="156" t="s">
        <v>2474</v>
      </c>
      <c r="K1368" s="158">
        <v>1279.8599999999999</v>
      </c>
      <c r="L1368" s="159">
        <v>1279.8599999999999</v>
      </c>
      <c r="M1368" s="156">
        <v>30.47</v>
      </c>
      <c r="N1368" s="156">
        <v>1249.3899999999999</v>
      </c>
      <c r="O1368" s="136" t="s">
        <v>1808</v>
      </c>
    </row>
    <row r="1369" spans="1:15" x14ac:dyDescent="0.3">
      <c r="A1369" s="156" t="s">
        <v>2705</v>
      </c>
      <c r="B1369" s="156" t="s">
        <v>2470</v>
      </c>
      <c r="C1369" s="156" t="s">
        <v>2962</v>
      </c>
      <c r="D1369" s="156" t="s">
        <v>2399</v>
      </c>
      <c r="E1369" s="157" t="s">
        <v>2366</v>
      </c>
      <c r="F1369" s="139" t="s">
        <v>2990</v>
      </c>
      <c r="G1369" s="156" t="s">
        <v>2723</v>
      </c>
      <c r="H1369" s="156" t="s">
        <v>2723</v>
      </c>
      <c r="I1369" s="156" t="s">
        <v>2723</v>
      </c>
      <c r="J1369" s="156" t="s">
        <v>2474</v>
      </c>
      <c r="K1369" s="158">
        <v>6554.48</v>
      </c>
      <c r="L1369" s="159">
        <v>6554.48</v>
      </c>
      <c r="M1369" s="156">
        <v>156.07</v>
      </c>
      <c r="N1369" s="156">
        <v>6398.41</v>
      </c>
      <c r="O1369" s="136" t="s">
        <v>1810</v>
      </c>
    </row>
    <row r="1370" spans="1:15" x14ac:dyDescent="0.3">
      <c r="A1370" s="156" t="s">
        <v>2705</v>
      </c>
      <c r="B1370" s="156" t="s">
        <v>2470</v>
      </c>
      <c r="C1370" s="156" t="s">
        <v>2962</v>
      </c>
      <c r="D1370" s="156" t="s">
        <v>2399</v>
      </c>
      <c r="E1370" s="157" t="s">
        <v>2347</v>
      </c>
      <c r="F1370" s="139" t="s">
        <v>2976</v>
      </c>
      <c r="G1370" s="156" t="s">
        <v>2723</v>
      </c>
      <c r="H1370" s="156" t="s">
        <v>2723</v>
      </c>
      <c r="I1370" s="156" t="s">
        <v>2723</v>
      </c>
      <c r="J1370" s="156" t="s">
        <v>2474</v>
      </c>
      <c r="K1370" s="158">
        <v>342.34</v>
      </c>
      <c r="L1370" s="159">
        <v>342.34</v>
      </c>
      <c r="M1370" s="156">
        <v>8.15</v>
      </c>
      <c r="N1370" s="156">
        <v>334.19</v>
      </c>
      <c r="O1370" s="136" t="s">
        <v>1804</v>
      </c>
    </row>
    <row r="1371" spans="1:15" x14ac:dyDescent="0.3">
      <c r="A1371" s="156" t="s">
        <v>2705</v>
      </c>
      <c r="B1371" s="156" t="s">
        <v>2470</v>
      </c>
      <c r="C1371" s="156" t="s">
        <v>2962</v>
      </c>
      <c r="D1371" s="156" t="s">
        <v>2399</v>
      </c>
      <c r="E1371" s="157" t="s">
        <v>2346</v>
      </c>
      <c r="F1371" s="139" t="s">
        <v>2976</v>
      </c>
      <c r="G1371" s="156" t="s">
        <v>2723</v>
      </c>
      <c r="H1371" s="156" t="s">
        <v>2723</v>
      </c>
      <c r="I1371" s="156" t="s">
        <v>2723</v>
      </c>
      <c r="J1371" s="156" t="s">
        <v>2474</v>
      </c>
      <c r="K1371" s="158">
        <v>352.79</v>
      </c>
      <c r="L1371" s="159">
        <v>352.79</v>
      </c>
      <c r="M1371" s="156">
        <v>8.4</v>
      </c>
      <c r="N1371" s="156">
        <v>344.39000000000004</v>
      </c>
      <c r="O1371" s="136" t="s">
        <v>1804</v>
      </c>
    </row>
    <row r="1372" spans="1:15" x14ac:dyDescent="0.3">
      <c r="A1372" s="156" t="s">
        <v>2705</v>
      </c>
      <c r="B1372" s="156" t="s">
        <v>2470</v>
      </c>
      <c r="C1372" s="156" t="s">
        <v>2962</v>
      </c>
      <c r="D1372" s="156" t="s">
        <v>2399</v>
      </c>
      <c r="E1372" s="157" t="s">
        <v>2345</v>
      </c>
      <c r="F1372" s="139" t="s">
        <v>2997</v>
      </c>
      <c r="G1372" s="156" t="s">
        <v>2723</v>
      </c>
      <c r="H1372" s="156" t="s">
        <v>2723</v>
      </c>
      <c r="I1372" s="156" t="s">
        <v>2723</v>
      </c>
      <c r="J1372" s="156" t="s">
        <v>2474</v>
      </c>
      <c r="K1372" s="158">
        <v>732.67</v>
      </c>
      <c r="L1372" s="159">
        <v>732.67</v>
      </c>
      <c r="M1372" s="156">
        <v>17.45</v>
      </c>
      <c r="N1372" s="156">
        <v>715.21999999999991</v>
      </c>
      <c r="O1372" s="136" t="s">
        <v>1808</v>
      </c>
    </row>
    <row r="1373" spans="1:15" x14ac:dyDescent="0.3">
      <c r="A1373" s="156" t="s">
        <v>2705</v>
      </c>
      <c r="B1373" s="156" t="s">
        <v>2470</v>
      </c>
      <c r="C1373" s="156" t="s">
        <v>2962</v>
      </c>
      <c r="D1373" s="156" t="s">
        <v>2399</v>
      </c>
      <c r="E1373" s="157" t="s">
        <v>2344</v>
      </c>
      <c r="F1373" s="139" t="s">
        <v>2988</v>
      </c>
      <c r="G1373" s="156" t="s">
        <v>2723</v>
      </c>
      <c r="H1373" s="156" t="s">
        <v>2723</v>
      </c>
      <c r="I1373" s="156" t="s">
        <v>2723</v>
      </c>
      <c r="J1373" s="156" t="s">
        <v>2474</v>
      </c>
      <c r="K1373" s="158">
        <v>4703.13</v>
      </c>
      <c r="L1373" s="159">
        <v>4703.13</v>
      </c>
      <c r="M1373" s="156">
        <v>111.98</v>
      </c>
      <c r="N1373" s="156">
        <v>4591.1500000000005</v>
      </c>
      <c r="O1373" s="136" t="s">
        <v>1804</v>
      </c>
    </row>
    <row r="1374" spans="1:15" x14ac:dyDescent="0.3">
      <c r="A1374" s="156" t="s">
        <v>2705</v>
      </c>
      <c r="B1374" s="156" t="s">
        <v>2470</v>
      </c>
      <c r="C1374" s="156" t="s">
        <v>2962</v>
      </c>
      <c r="D1374" s="156" t="s">
        <v>2399</v>
      </c>
      <c r="E1374" s="157" t="s">
        <v>2343</v>
      </c>
      <c r="F1374" s="139" t="s">
        <v>2983</v>
      </c>
      <c r="G1374" s="156" t="s">
        <v>2723</v>
      </c>
      <c r="H1374" s="156" t="s">
        <v>2723</v>
      </c>
      <c r="I1374" s="156" t="s">
        <v>2723</v>
      </c>
      <c r="J1374" s="156" t="s">
        <v>2474</v>
      </c>
      <c r="K1374" s="158">
        <v>857.45</v>
      </c>
      <c r="L1374" s="159">
        <v>857.45</v>
      </c>
      <c r="M1374" s="156">
        <v>20.420000000000002</v>
      </c>
      <c r="N1374" s="156">
        <v>837.03000000000009</v>
      </c>
      <c r="O1374" s="136" t="s">
        <v>1810</v>
      </c>
    </row>
    <row r="1375" spans="1:15" x14ac:dyDescent="0.3">
      <c r="A1375" s="156" t="s">
        <v>2705</v>
      </c>
      <c r="B1375" s="156" t="s">
        <v>2470</v>
      </c>
      <c r="C1375" s="156" t="s">
        <v>2962</v>
      </c>
      <c r="D1375" s="156" t="s">
        <v>2399</v>
      </c>
      <c r="E1375" s="157" t="s">
        <v>2342</v>
      </c>
      <c r="F1375" s="139" t="s">
        <v>2998</v>
      </c>
      <c r="G1375" s="156" t="s">
        <v>2723</v>
      </c>
      <c r="H1375" s="156" t="s">
        <v>2723</v>
      </c>
      <c r="I1375" s="156" t="s">
        <v>2723</v>
      </c>
      <c r="J1375" s="156" t="s">
        <v>2474</v>
      </c>
      <c r="K1375" s="158">
        <v>8542.39</v>
      </c>
      <c r="L1375" s="159">
        <v>8542.39</v>
      </c>
      <c r="M1375" s="156">
        <v>203.4</v>
      </c>
      <c r="N1375" s="156">
        <v>8338.99</v>
      </c>
      <c r="O1375" s="136" t="s">
        <v>1808</v>
      </c>
    </row>
    <row r="1376" spans="1:15" x14ac:dyDescent="0.3">
      <c r="A1376" s="156" t="s">
        <v>2705</v>
      </c>
      <c r="B1376" s="156" t="s">
        <v>2470</v>
      </c>
      <c r="C1376" s="156" t="s">
        <v>2962</v>
      </c>
      <c r="D1376" s="156" t="s">
        <v>2399</v>
      </c>
      <c r="E1376" s="157" t="s">
        <v>2341</v>
      </c>
      <c r="F1376" s="139" t="s">
        <v>2930</v>
      </c>
      <c r="G1376" s="156" t="s">
        <v>2723</v>
      </c>
      <c r="H1376" s="156" t="s">
        <v>2723</v>
      </c>
      <c r="I1376" s="156" t="s">
        <v>2723</v>
      </c>
      <c r="J1376" s="156" t="s">
        <v>2474</v>
      </c>
      <c r="K1376" s="158">
        <v>3234.81</v>
      </c>
      <c r="L1376" s="159">
        <v>3234.81</v>
      </c>
      <c r="M1376" s="156">
        <v>77.02</v>
      </c>
      <c r="N1376" s="156">
        <v>3157.79</v>
      </c>
      <c r="O1376" s="136" t="s">
        <v>1808</v>
      </c>
    </row>
    <row r="1377" spans="1:15" x14ac:dyDescent="0.3">
      <c r="A1377" s="156" t="s">
        <v>2705</v>
      </c>
      <c r="B1377" s="156" t="s">
        <v>2470</v>
      </c>
      <c r="C1377" s="156" t="s">
        <v>2962</v>
      </c>
      <c r="D1377" s="156" t="s">
        <v>2399</v>
      </c>
      <c r="E1377" s="157" t="s">
        <v>2340</v>
      </c>
      <c r="F1377" s="139" t="s">
        <v>2968</v>
      </c>
      <c r="G1377" s="156" t="s">
        <v>2723</v>
      </c>
      <c r="H1377" s="156" t="s">
        <v>2723</v>
      </c>
      <c r="I1377" s="156" t="s">
        <v>2723</v>
      </c>
      <c r="J1377" s="156" t="s">
        <v>2474</v>
      </c>
      <c r="K1377" s="158">
        <v>896.27</v>
      </c>
      <c r="L1377" s="159">
        <v>896.27</v>
      </c>
      <c r="M1377" s="156">
        <v>21.34</v>
      </c>
      <c r="N1377" s="156">
        <v>874.93</v>
      </c>
      <c r="O1377" s="136" t="s">
        <v>1808</v>
      </c>
    </row>
    <row r="1378" spans="1:15" x14ac:dyDescent="0.3">
      <c r="A1378" s="156" t="s">
        <v>2705</v>
      </c>
      <c r="B1378" s="156" t="s">
        <v>2470</v>
      </c>
      <c r="C1378" s="156" t="s">
        <v>2962</v>
      </c>
      <c r="D1378" s="156" t="s">
        <v>2399</v>
      </c>
      <c r="E1378" s="157" t="s">
        <v>2339</v>
      </c>
      <c r="F1378" s="139" t="s">
        <v>2999</v>
      </c>
      <c r="G1378" s="156" t="s">
        <v>2723</v>
      </c>
      <c r="H1378" s="156" t="s">
        <v>2723</v>
      </c>
      <c r="I1378" s="156" t="s">
        <v>2723</v>
      </c>
      <c r="J1378" s="156" t="s">
        <v>2474</v>
      </c>
      <c r="K1378" s="158">
        <v>1326.49</v>
      </c>
      <c r="L1378" s="159">
        <v>1326.49</v>
      </c>
      <c r="M1378" s="156">
        <v>31.58</v>
      </c>
      <c r="N1378" s="156">
        <v>1294.9100000000001</v>
      </c>
      <c r="O1378" s="136" t="s">
        <v>1808</v>
      </c>
    </row>
    <row r="1379" spans="1:15" x14ac:dyDescent="0.3">
      <c r="A1379" s="156" t="s">
        <v>2705</v>
      </c>
      <c r="B1379" s="156" t="s">
        <v>2470</v>
      </c>
      <c r="C1379" s="156" t="s">
        <v>2962</v>
      </c>
      <c r="D1379" s="156" t="s">
        <v>2399</v>
      </c>
      <c r="E1379" s="157" t="s">
        <v>2338</v>
      </c>
      <c r="F1379" s="139" t="s">
        <v>2999</v>
      </c>
      <c r="G1379" s="156" t="s">
        <v>2723</v>
      </c>
      <c r="H1379" s="156" t="s">
        <v>2723</v>
      </c>
      <c r="I1379" s="156" t="s">
        <v>2723</v>
      </c>
      <c r="J1379" s="156" t="s">
        <v>2474</v>
      </c>
      <c r="K1379" s="158">
        <v>1326.49</v>
      </c>
      <c r="L1379" s="159">
        <v>1326.49</v>
      </c>
      <c r="M1379" s="156">
        <v>31.58</v>
      </c>
      <c r="N1379" s="156">
        <v>1294.9100000000001</v>
      </c>
      <c r="O1379" s="136" t="s">
        <v>1808</v>
      </c>
    </row>
    <row r="1380" spans="1:15" x14ac:dyDescent="0.3">
      <c r="A1380" s="156" t="s">
        <v>2705</v>
      </c>
      <c r="B1380" s="156" t="s">
        <v>2470</v>
      </c>
      <c r="C1380" s="156" t="s">
        <v>2962</v>
      </c>
      <c r="D1380" s="156" t="s">
        <v>2399</v>
      </c>
      <c r="E1380" s="157" t="s">
        <v>2337</v>
      </c>
      <c r="F1380" s="139" t="s">
        <v>2973</v>
      </c>
      <c r="G1380" s="156" t="s">
        <v>2723</v>
      </c>
      <c r="H1380" s="156" t="s">
        <v>2723</v>
      </c>
      <c r="I1380" s="156" t="s">
        <v>2723</v>
      </c>
      <c r="J1380" s="156" t="s">
        <v>2474</v>
      </c>
      <c r="K1380" s="158">
        <v>194.5</v>
      </c>
      <c r="L1380" s="159">
        <v>194.5</v>
      </c>
      <c r="M1380" s="156">
        <v>4.63</v>
      </c>
      <c r="N1380" s="156">
        <v>189.87</v>
      </c>
      <c r="O1380" s="136" t="s">
        <v>1808</v>
      </c>
    </row>
    <row r="1381" spans="1:15" x14ac:dyDescent="0.3">
      <c r="A1381" s="156" t="s">
        <v>2705</v>
      </c>
      <c r="B1381" s="156" t="s">
        <v>2470</v>
      </c>
      <c r="C1381" s="156" t="s">
        <v>2962</v>
      </c>
      <c r="D1381" s="156" t="s">
        <v>2399</v>
      </c>
      <c r="E1381" s="157" t="s">
        <v>2336</v>
      </c>
      <c r="F1381" s="139" t="s">
        <v>2966</v>
      </c>
      <c r="G1381" s="156" t="s">
        <v>2723</v>
      </c>
      <c r="H1381" s="156" t="s">
        <v>2723</v>
      </c>
      <c r="I1381" s="156" t="s">
        <v>2723</v>
      </c>
      <c r="J1381" s="156" t="s">
        <v>2474</v>
      </c>
      <c r="K1381" s="158">
        <v>1827.05</v>
      </c>
      <c r="L1381" s="159">
        <v>1827.05</v>
      </c>
      <c r="M1381" s="156">
        <v>43.5</v>
      </c>
      <c r="N1381" s="156">
        <v>1783.55</v>
      </c>
      <c r="O1381" s="136" t="s">
        <v>1808</v>
      </c>
    </row>
    <row r="1382" spans="1:15" x14ac:dyDescent="0.3">
      <c r="A1382" s="156" t="s">
        <v>2705</v>
      </c>
      <c r="B1382" s="156" t="s">
        <v>2470</v>
      </c>
      <c r="C1382" s="156" t="s">
        <v>2962</v>
      </c>
      <c r="D1382" s="156" t="s">
        <v>2399</v>
      </c>
      <c r="E1382" s="157" t="s">
        <v>2335</v>
      </c>
      <c r="F1382" s="139" t="s">
        <v>2973</v>
      </c>
      <c r="G1382" s="156" t="s">
        <v>2723</v>
      </c>
      <c r="H1382" s="156" t="s">
        <v>2723</v>
      </c>
      <c r="I1382" s="156" t="s">
        <v>2723</v>
      </c>
      <c r="J1382" s="156" t="s">
        <v>2474</v>
      </c>
      <c r="K1382" s="158">
        <v>793.99</v>
      </c>
      <c r="L1382" s="159">
        <v>793.99</v>
      </c>
      <c r="M1382" s="156">
        <v>18.91</v>
      </c>
      <c r="N1382" s="156">
        <v>775.08</v>
      </c>
      <c r="O1382" s="136" t="s">
        <v>1808</v>
      </c>
    </row>
    <row r="1383" spans="1:15" x14ac:dyDescent="0.3">
      <c r="A1383" s="156" t="s">
        <v>2705</v>
      </c>
      <c r="B1383" s="156" t="s">
        <v>2470</v>
      </c>
      <c r="C1383" s="156" t="s">
        <v>2962</v>
      </c>
      <c r="D1383" s="156" t="s">
        <v>2399</v>
      </c>
      <c r="E1383" s="157" t="s">
        <v>2334</v>
      </c>
      <c r="F1383" s="139" t="s">
        <v>2973</v>
      </c>
      <c r="G1383" s="156" t="s">
        <v>2723</v>
      </c>
      <c r="H1383" s="156" t="s">
        <v>2723</v>
      </c>
      <c r="I1383" s="156" t="s">
        <v>2723</v>
      </c>
      <c r="J1383" s="156" t="s">
        <v>2474</v>
      </c>
      <c r="K1383" s="158">
        <v>5056.3599999999997</v>
      </c>
      <c r="L1383" s="159">
        <v>5056.3599999999997</v>
      </c>
      <c r="M1383" s="156">
        <v>120.39</v>
      </c>
      <c r="N1383" s="156">
        <v>4935.9699999999993</v>
      </c>
      <c r="O1383" s="136" t="s">
        <v>1808</v>
      </c>
    </row>
    <row r="1384" spans="1:15" x14ac:dyDescent="0.3">
      <c r="A1384" s="156" t="s">
        <v>2705</v>
      </c>
      <c r="B1384" s="156" t="s">
        <v>2470</v>
      </c>
      <c r="C1384" s="156" t="s">
        <v>2962</v>
      </c>
      <c r="D1384" s="156" t="s">
        <v>2399</v>
      </c>
      <c r="E1384" s="157" t="s">
        <v>2333</v>
      </c>
      <c r="F1384" s="139" t="s">
        <v>2981</v>
      </c>
      <c r="G1384" s="156" t="s">
        <v>2723</v>
      </c>
      <c r="H1384" s="156" t="s">
        <v>2723</v>
      </c>
      <c r="I1384" s="156" t="s">
        <v>2723</v>
      </c>
      <c r="J1384" s="156" t="s">
        <v>2474</v>
      </c>
      <c r="K1384" s="158">
        <v>580.41999999999996</v>
      </c>
      <c r="L1384" s="159">
        <v>580.41999999999996</v>
      </c>
      <c r="M1384" s="156">
        <v>13.82</v>
      </c>
      <c r="N1384" s="156">
        <v>566.59999999999991</v>
      </c>
      <c r="O1384" s="136" t="s">
        <v>1800</v>
      </c>
    </row>
    <row r="1385" spans="1:15" x14ac:dyDescent="0.3">
      <c r="A1385" s="156" t="s">
        <v>2705</v>
      </c>
      <c r="B1385" s="156" t="s">
        <v>2470</v>
      </c>
      <c r="C1385" s="156" t="s">
        <v>2962</v>
      </c>
      <c r="D1385" s="156" t="s">
        <v>2399</v>
      </c>
      <c r="E1385" s="157" t="s">
        <v>2332</v>
      </c>
      <c r="F1385" s="139" t="s">
        <v>2965</v>
      </c>
      <c r="G1385" s="156" t="s">
        <v>2723</v>
      </c>
      <c r="H1385" s="156" t="s">
        <v>2723</v>
      </c>
      <c r="I1385" s="156" t="s">
        <v>2723</v>
      </c>
      <c r="J1385" s="156" t="s">
        <v>2474</v>
      </c>
      <c r="K1385" s="158">
        <v>422.31</v>
      </c>
      <c r="L1385" s="159">
        <v>422.31</v>
      </c>
      <c r="M1385" s="156">
        <v>10.06</v>
      </c>
      <c r="N1385" s="156">
        <v>412.25</v>
      </c>
      <c r="O1385" s="136" t="s">
        <v>1808</v>
      </c>
    </row>
    <row r="1386" spans="1:15" x14ac:dyDescent="0.3">
      <c r="A1386" s="156" t="s">
        <v>2705</v>
      </c>
      <c r="B1386" s="156" t="s">
        <v>2470</v>
      </c>
      <c r="C1386" s="156" t="s">
        <v>2962</v>
      </c>
      <c r="D1386" s="156" t="s">
        <v>2399</v>
      </c>
      <c r="E1386" s="157" t="s">
        <v>2362</v>
      </c>
      <c r="F1386" s="139" t="s">
        <v>2965</v>
      </c>
      <c r="G1386" s="156" t="s">
        <v>2723</v>
      </c>
      <c r="H1386" s="156" t="s">
        <v>2723</v>
      </c>
      <c r="I1386" s="156" t="s">
        <v>2723</v>
      </c>
      <c r="J1386" s="156" t="s">
        <v>2474</v>
      </c>
      <c r="K1386" s="158">
        <v>344.36</v>
      </c>
      <c r="L1386" s="159">
        <v>344.36</v>
      </c>
      <c r="M1386" s="156">
        <v>8.1999999999999993</v>
      </c>
      <c r="N1386" s="156">
        <v>336.16</v>
      </c>
      <c r="O1386" s="136" t="s">
        <v>1808</v>
      </c>
    </row>
    <row r="1387" spans="1:15" x14ac:dyDescent="0.3">
      <c r="A1387" s="156" t="s">
        <v>2705</v>
      </c>
      <c r="B1387" s="156" t="s">
        <v>2470</v>
      </c>
      <c r="C1387" s="156" t="s">
        <v>120</v>
      </c>
      <c r="D1387" s="156" t="s">
        <v>2399</v>
      </c>
      <c r="E1387" s="157" t="s">
        <v>2375</v>
      </c>
      <c r="F1387" s="139" t="s">
        <v>3000</v>
      </c>
      <c r="G1387" s="156" t="s">
        <v>2723</v>
      </c>
      <c r="H1387" s="156" t="s">
        <v>2723</v>
      </c>
      <c r="I1387" s="156" t="s">
        <v>2723</v>
      </c>
      <c r="J1387" s="156" t="s">
        <v>2474</v>
      </c>
      <c r="K1387" s="158">
        <v>2551.69</v>
      </c>
      <c r="L1387" s="159">
        <v>2551.69</v>
      </c>
      <c r="M1387" s="156">
        <v>12.2</v>
      </c>
      <c r="N1387" s="156">
        <v>2539.4900000000002</v>
      </c>
      <c r="O1387" s="136" t="s">
        <v>1804</v>
      </c>
    </row>
    <row r="1388" spans="1:15" x14ac:dyDescent="0.3">
      <c r="A1388" s="156" t="s">
        <v>2705</v>
      </c>
      <c r="B1388" s="156" t="s">
        <v>2470</v>
      </c>
      <c r="C1388" s="156" t="s">
        <v>120</v>
      </c>
      <c r="D1388" s="156" t="s">
        <v>2399</v>
      </c>
      <c r="E1388" s="157" t="s">
        <v>2374</v>
      </c>
      <c r="F1388" s="139" t="s">
        <v>2981</v>
      </c>
      <c r="G1388" s="156" t="s">
        <v>2723</v>
      </c>
      <c r="H1388" s="156" t="s">
        <v>2723</v>
      </c>
      <c r="I1388" s="156" t="s">
        <v>2723</v>
      </c>
      <c r="J1388" s="156" t="s">
        <v>2474</v>
      </c>
      <c r="K1388" s="158">
        <v>7631.28</v>
      </c>
      <c r="L1388" s="159">
        <v>7631.28</v>
      </c>
      <c r="M1388" s="156">
        <v>36.5</v>
      </c>
      <c r="N1388" s="156">
        <v>7594.78</v>
      </c>
      <c r="O1388" s="136" t="s">
        <v>1881</v>
      </c>
    </row>
    <row r="1389" spans="1:15" x14ac:dyDescent="0.3">
      <c r="A1389" s="156" t="s">
        <v>2705</v>
      </c>
      <c r="B1389" s="156" t="s">
        <v>2470</v>
      </c>
      <c r="C1389" s="156" t="s">
        <v>120</v>
      </c>
      <c r="D1389" s="156" t="s">
        <v>2399</v>
      </c>
      <c r="E1389" s="157" t="s">
        <v>2395</v>
      </c>
      <c r="F1389" s="139" t="s">
        <v>2982</v>
      </c>
      <c r="G1389" s="156" t="s">
        <v>2723</v>
      </c>
      <c r="H1389" s="156" t="s">
        <v>2723</v>
      </c>
      <c r="I1389" s="156" t="s">
        <v>2723</v>
      </c>
      <c r="J1389" s="156" t="s">
        <v>2474</v>
      </c>
      <c r="K1389" s="158">
        <v>6614.16</v>
      </c>
      <c r="L1389" s="159">
        <v>6614.16</v>
      </c>
      <c r="M1389" s="156">
        <v>31.64</v>
      </c>
      <c r="N1389" s="156">
        <v>6582.5199999999995</v>
      </c>
      <c r="O1389" s="136" t="s">
        <v>1808</v>
      </c>
    </row>
    <row r="1390" spans="1:15" x14ac:dyDescent="0.3">
      <c r="A1390" s="156" t="s">
        <v>2705</v>
      </c>
      <c r="B1390" s="156" t="s">
        <v>2470</v>
      </c>
      <c r="C1390" s="156" t="s">
        <v>120</v>
      </c>
      <c r="D1390" s="156" t="s">
        <v>2399</v>
      </c>
      <c r="E1390" s="157" t="s">
        <v>2367</v>
      </c>
      <c r="F1390" s="139" t="s">
        <v>2968</v>
      </c>
      <c r="G1390" s="156" t="s">
        <v>2723</v>
      </c>
      <c r="H1390" s="156" t="s">
        <v>2723</v>
      </c>
      <c r="I1390" s="156" t="s">
        <v>2723</v>
      </c>
      <c r="J1390" s="156" t="s">
        <v>2474</v>
      </c>
      <c r="K1390" s="158">
        <v>1665.11</v>
      </c>
      <c r="L1390" s="159">
        <v>1665.11</v>
      </c>
      <c r="M1390" s="156">
        <v>7.96</v>
      </c>
      <c r="N1390" s="156">
        <v>1657.1499999999999</v>
      </c>
      <c r="O1390" s="136" t="s">
        <v>1804</v>
      </c>
    </row>
    <row r="1391" spans="1:15" x14ac:dyDescent="0.3">
      <c r="A1391" s="156" t="s">
        <v>2705</v>
      </c>
      <c r="B1391" s="156" t="s">
        <v>2470</v>
      </c>
      <c r="C1391" s="156" t="s">
        <v>120</v>
      </c>
      <c r="D1391" s="156" t="s">
        <v>2399</v>
      </c>
      <c r="E1391" s="157" t="s">
        <v>2394</v>
      </c>
      <c r="F1391" s="139" t="s">
        <v>2988</v>
      </c>
      <c r="G1391" s="156" t="s">
        <v>2723</v>
      </c>
      <c r="H1391" s="156" t="s">
        <v>2723</v>
      </c>
      <c r="I1391" s="156" t="s">
        <v>2723</v>
      </c>
      <c r="J1391" s="156" t="s">
        <v>2474</v>
      </c>
      <c r="K1391" s="158">
        <v>12598.14</v>
      </c>
      <c r="L1391" s="159">
        <v>12598.14</v>
      </c>
      <c r="M1391" s="156">
        <v>60.26</v>
      </c>
      <c r="N1391" s="156">
        <v>12537.88</v>
      </c>
      <c r="O1391" s="136" t="s">
        <v>1804</v>
      </c>
    </row>
    <row r="1392" spans="1:15" x14ac:dyDescent="0.3">
      <c r="A1392" s="156" t="s">
        <v>2705</v>
      </c>
      <c r="B1392" s="156" t="s">
        <v>2470</v>
      </c>
      <c r="C1392" s="156" t="s">
        <v>120</v>
      </c>
      <c r="D1392" s="156" t="s">
        <v>2399</v>
      </c>
      <c r="E1392" s="157" t="s">
        <v>2364</v>
      </c>
      <c r="F1392" s="139" t="s">
        <v>2990</v>
      </c>
      <c r="G1392" s="156" t="s">
        <v>2723</v>
      </c>
      <c r="H1392" s="156" t="s">
        <v>2723</v>
      </c>
      <c r="I1392" s="156" t="s">
        <v>2723</v>
      </c>
      <c r="J1392" s="156" t="s">
        <v>2474</v>
      </c>
      <c r="K1392" s="158">
        <v>554.64</v>
      </c>
      <c r="L1392" s="159">
        <v>554.64</v>
      </c>
      <c r="M1392" s="156">
        <v>2.65</v>
      </c>
      <c r="N1392" s="156">
        <v>551.99</v>
      </c>
      <c r="O1392" s="136" t="s">
        <v>1810</v>
      </c>
    </row>
    <row r="1393" spans="1:15" x14ac:dyDescent="0.3">
      <c r="A1393" s="156" t="s">
        <v>2705</v>
      </c>
      <c r="B1393" s="156" t="s">
        <v>2470</v>
      </c>
      <c r="C1393" s="156" t="s">
        <v>120</v>
      </c>
      <c r="D1393" s="156" t="s">
        <v>2399</v>
      </c>
      <c r="E1393" s="157" t="s">
        <v>2393</v>
      </c>
      <c r="F1393" s="139" t="s">
        <v>2978</v>
      </c>
      <c r="G1393" s="156" t="s">
        <v>2723</v>
      </c>
      <c r="H1393" s="156" t="s">
        <v>2723</v>
      </c>
      <c r="I1393" s="156" t="s">
        <v>2723</v>
      </c>
      <c r="J1393" s="156" t="s">
        <v>2474</v>
      </c>
      <c r="K1393" s="158">
        <v>2813.36</v>
      </c>
      <c r="L1393" s="159">
        <v>2813.36</v>
      </c>
      <c r="M1393" s="156">
        <v>13.46</v>
      </c>
      <c r="N1393" s="156">
        <v>2799.9</v>
      </c>
      <c r="O1393" s="136" t="s">
        <v>1808</v>
      </c>
    </row>
    <row r="1394" spans="1:15" x14ac:dyDescent="0.3">
      <c r="A1394" s="156" t="s">
        <v>2705</v>
      </c>
      <c r="B1394" s="156" t="s">
        <v>2470</v>
      </c>
      <c r="C1394" s="156" t="s">
        <v>120</v>
      </c>
      <c r="D1394" s="156" t="s">
        <v>2399</v>
      </c>
      <c r="E1394" s="157" t="s">
        <v>2363</v>
      </c>
      <c r="F1394" s="139" t="s">
        <v>2978</v>
      </c>
      <c r="G1394" s="156" t="s">
        <v>2723</v>
      </c>
      <c r="H1394" s="156" t="s">
        <v>2723</v>
      </c>
      <c r="I1394" s="156" t="s">
        <v>2723</v>
      </c>
      <c r="J1394" s="156" t="s">
        <v>2474</v>
      </c>
      <c r="K1394" s="158">
        <v>647.86</v>
      </c>
      <c r="L1394" s="159">
        <v>647.86</v>
      </c>
      <c r="M1394" s="156">
        <v>3.1</v>
      </c>
      <c r="N1394" s="156">
        <v>644.76</v>
      </c>
      <c r="O1394" s="136" t="s">
        <v>1808</v>
      </c>
    </row>
    <row r="1395" spans="1:15" x14ac:dyDescent="0.3">
      <c r="A1395" s="156" t="s">
        <v>2705</v>
      </c>
      <c r="B1395" s="156" t="s">
        <v>2470</v>
      </c>
      <c r="C1395" s="156" t="s">
        <v>120</v>
      </c>
      <c r="D1395" s="156" t="s">
        <v>2399</v>
      </c>
      <c r="E1395" s="157" t="s">
        <v>2373</v>
      </c>
      <c r="F1395" s="139" t="s">
        <v>3001</v>
      </c>
      <c r="G1395" s="156" t="s">
        <v>2723</v>
      </c>
      <c r="H1395" s="156" t="s">
        <v>2723</v>
      </c>
      <c r="I1395" s="156" t="s">
        <v>2723</v>
      </c>
      <c r="J1395" s="156" t="s">
        <v>2474</v>
      </c>
      <c r="K1395" s="158">
        <v>3305.6</v>
      </c>
      <c r="L1395" s="159">
        <v>3305.6</v>
      </c>
      <c r="M1395" s="156">
        <v>15.81</v>
      </c>
      <c r="N1395" s="156">
        <v>3289.79</v>
      </c>
      <c r="O1395" s="136" t="s">
        <v>1808</v>
      </c>
    </row>
    <row r="1396" spans="1:15" x14ac:dyDescent="0.3">
      <c r="A1396" s="156" t="s">
        <v>2705</v>
      </c>
      <c r="B1396" s="156" t="s">
        <v>2470</v>
      </c>
      <c r="C1396" s="156" t="s">
        <v>120</v>
      </c>
      <c r="D1396" s="156" t="s">
        <v>2399</v>
      </c>
      <c r="E1396" s="157" t="s">
        <v>2392</v>
      </c>
      <c r="F1396" s="139" t="s">
        <v>3000</v>
      </c>
      <c r="G1396" s="156" t="s">
        <v>2723</v>
      </c>
      <c r="H1396" s="156" t="s">
        <v>2723</v>
      </c>
      <c r="I1396" s="156" t="s">
        <v>2723</v>
      </c>
      <c r="J1396" s="156" t="s">
        <v>2474</v>
      </c>
      <c r="K1396" s="158">
        <v>1103.8399999999999</v>
      </c>
      <c r="L1396" s="159">
        <v>1103.8399999999999</v>
      </c>
      <c r="M1396" s="156">
        <v>5.28</v>
      </c>
      <c r="N1396" s="156">
        <v>1098.56</v>
      </c>
      <c r="O1396" s="136" t="s">
        <v>1801</v>
      </c>
    </row>
    <row r="1397" spans="1:15" x14ac:dyDescent="0.3">
      <c r="A1397" s="156" t="s">
        <v>2705</v>
      </c>
      <c r="B1397" s="156" t="s">
        <v>2470</v>
      </c>
      <c r="C1397" s="156" t="s">
        <v>120</v>
      </c>
      <c r="D1397" s="156" t="s">
        <v>2399</v>
      </c>
      <c r="E1397" s="157" t="s">
        <v>2391</v>
      </c>
      <c r="F1397" s="139" t="s">
        <v>3002</v>
      </c>
      <c r="G1397" s="156" t="s">
        <v>2723</v>
      </c>
      <c r="H1397" s="156" t="s">
        <v>2723</v>
      </c>
      <c r="I1397" s="156" t="s">
        <v>2723</v>
      </c>
      <c r="J1397" s="156" t="s">
        <v>2474</v>
      </c>
      <c r="K1397" s="158">
        <v>14728.12</v>
      </c>
      <c r="L1397" s="159">
        <v>14728.12</v>
      </c>
      <c r="M1397" s="156">
        <v>70.45</v>
      </c>
      <c r="N1397" s="156">
        <v>14657.67</v>
      </c>
      <c r="O1397" s="136" t="s">
        <v>1924</v>
      </c>
    </row>
    <row r="1398" spans="1:15" x14ac:dyDescent="0.3">
      <c r="A1398" s="156" t="s">
        <v>2705</v>
      </c>
      <c r="B1398" s="156" t="s">
        <v>2470</v>
      </c>
      <c r="C1398" s="156" t="s">
        <v>120</v>
      </c>
      <c r="D1398" s="156" t="s">
        <v>2399</v>
      </c>
      <c r="E1398" s="157" t="s">
        <v>2372</v>
      </c>
      <c r="F1398" s="139" t="s">
        <v>3002</v>
      </c>
      <c r="G1398" s="156" t="s">
        <v>2723</v>
      </c>
      <c r="H1398" s="156" t="s">
        <v>2723</v>
      </c>
      <c r="I1398" s="156" t="s">
        <v>2723</v>
      </c>
      <c r="J1398" s="156" t="s">
        <v>2474</v>
      </c>
      <c r="K1398" s="158">
        <v>9167.52</v>
      </c>
      <c r="L1398" s="159">
        <v>9167.52</v>
      </c>
      <c r="M1398" s="156">
        <v>43.85</v>
      </c>
      <c r="N1398" s="156">
        <v>9123.67</v>
      </c>
      <c r="O1398" s="136" t="s">
        <v>1924</v>
      </c>
    </row>
    <row r="1399" spans="1:15" x14ac:dyDescent="0.3">
      <c r="A1399" s="156" t="s">
        <v>2705</v>
      </c>
      <c r="B1399" s="156" t="s">
        <v>2470</v>
      </c>
      <c r="C1399" s="156" t="s">
        <v>120</v>
      </c>
      <c r="D1399" s="156" t="s">
        <v>2399</v>
      </c>
      <c r="E1399" s="157" t="s">
        <v>2361</v>
      </c>
      <c r="F1399" s="139" t="s">
        <v>2973</v>
      </c>
      <c r="G1399" s="156" t="s">
        <v>2723</v>
      </c>
      <c r="H1399" s="156" t="s">
        <v>2723</v>
      </c>
      <c r="I1399" s="156" t="s">
        <v>2723</v>
      </c>
      <c r="J1399" s="156" t="s">
        <v>2474</v>
      </c>
      <c r="K1399" s="158">
        <v>3160.21</v>
      </c>
      <c r="L1399" s="159">
        <v>3160.21</v>
      </c>
      <c r="M1399" s="156">
        <v>15.12</v>
      </c>
      <c r="N1399" s="156">
        <v>3145.09</v>
      </c>
      <c r="O1399" s="136" t="s">
        <v>1808</v>
      </c>
    </row>
    <row r="1400" spans="1:15" x14ac:dyDescent="0.3">
      <c r="A1400" s="156" t="s">
        <v>2705</v>
      </c>
      <c r="B1400" s="156" t="s">
        <v>2470</v>
      </c>
      <c r="C1400" s="156" t="s">
        <v>120</v>
      </c>
      <c r="D1400" s="156" t="s">
        <v>2399</v>
      </c>
      <c r="E1400" s="157" t="s">
        <v>2376</v>
      </c>
      <c r="F1400" s="139" t="s">
        <v>3003</v>
      </c>
      <c r="G1400" s="156" t="s">
        <v>2723</v>
      </c>
      <c r="H1400" s="156" t="s">
        <v>2723</v>
      </c>
      <c r="I1400" s="156" t="s">
        <v>2723</v>
      </c>
      <c r="J1400" s="156" t="s">
        <v>2474</v>
      </c>
      <c r="K1400" s="158">
        <v>47410.879999999997</v>
      </c>
      <c r="L1400" s="159">
        <v>47410.879999999997</v>
      </c>
      <c r="M1400" s="156">
        <v>226.77</v>
      </c>
      <c r="N1400" s="156">
        <v>47184.11</v>
      </c>
      <c r="O1400" s="136" t="s">
        <v>1808</v>
      </c>
    </row>
    <row r="1401" spans="1:15" x14ac:dyDescent="0.3">
      <c r="A1401" s="156" t="s">
        <v>2705</v>
      </c>
      <c r="B1401" s="156" t="s">
        <v>2470</v>
      </c>
      <c r="C1401" s="156" t="s">
        <v>120</v>
      </c>
      <c r="D1401" s="156" t="s">
        <v>2399</v>
      </c>
      <c r="E1401" s="157" t="s">
        <v>2377</v>
      </c>
      <c r="F1401" s="139" t="s">
        <v>2982</v>
      </c>
      <c r="G1401" s="156" t="s">
        <v>2723</v>
      </c>
      <c r="H1401" s="156" t="s">
        <v>2723</v>
      </c>
      <c r="I1401" s="156" t="s">
        <v>2723</v>
      </c>
      <c r="J1401" s="156" t="s">
        <v>2474</v>
      </c>
      <c r="K1401" s="158">
        <v>9838.34</v>
      </c>
      <c r="L1401" s="159">
        <v>9838.34</v>
      </c>
      <c r="M1401" s="156">
        <v>47.06</v>
      </c>
      <c r="N1401" s="156">
        <v>9791.2800000000007</v>
      </c>
      <c r="O1401" s="136" t="s">
        <v>1808</v>
      </c>
    </row>
    <row r="1402" spans="1:15" x14ac:dyDescent="0.3">
      <c r="A1402" s="156" t="s">
        <v>2705</v>
      </c>
      <c r="B1402" s="156" t="s">
        <v>2470</v>
      </c>
      <c r="C1402" s="156" t="s">
        <v>120</v>
      </c>
      <c r="D1402" s="156" t="s">
        <v>2399</v>
      </c>
      <c r="E1402" s="157" t="s">
        <v>2371</v>
      </c>
      <c r="F1402" s="139" t="s">
        <v>3002</v>
      </c>
      <c r="G1402" s="156" t="s">
        <v>2723</v>
      </c>
      <c r="H1402" s="156" t="s">
        <v>2723</v>
      </c>
      <c r="I1402" s="156" t="s">
        <v>2723</v>
      </c>
      <c r="J1402" s="156" t="s">
        <v>2474</v>
      </c>
      <c r="K1402" s="158">
        <v>7556.33</v>
      </c>
      <c r="L1402" s="159">
        <v>7556.33</v>
      </c>
      <c r="M1402" s="156">
        <v>36.14</v>
      </c>
      <c r="N1402" s="156">
        <v>7520.19</v>
      </c>
      <c r="O1402" s="136" t="s">
        <v>1924</v>
      </c>
    </row>
    <row r="1403" spans="1:15" x14ac:dyDescent="0.3">
      <c r="A1403" s="156" t="s">
        <v>2705</v>
      </c>
      <c r="B1403" s="156" t="s">
        <v>2470</v>
      </c>
      <c r="C1403" s="156" t="s">
        <v>120</v>
      </c>
      <c r="D1403" s="156" t="s">
        <v>2399</v>
      </c>
      <c r="E1403" s="157" t="s">
        <v>2378</v>
      </c>
      <c r="F1403" s="139" t="s">
        <v>2966</v>
      </c>
      <c r="G1403" s="156" t="s">
        <v>2723</v>
      </c>
      <c r="H1403" s="156" t="s">
        <v>2723</v>
      </c>
      <c r="I1403" s="156" t="s">
        <v>2723</v>
      </c>
      <c r="J1403" s="156" t="s">
        <v>2474</v>
      </c>
      <c r="K1403" s="158">
        <v>11902.15</v>
      </c>
      <c r="L1403" s="159">
        <v>11902.15</v>
      </c>
      <c r="M1403" s="156">
        <v>56.93</v>
      </c>
      <c r="N1403" s="156">
        <v>11845.22</v>
      </c>
      <c r="O1403" s="136" t="s">
        <v>1808</v>
      </c>
    </row>
    <row r="1404" spans="1:15" x14ac:dyDescent="0.3">
      <c r="A1404" s="156" t="s">
        <v>2705</v>
      </c>
      <c r="B1404" s="156" t="s">
        <v>2470</v>
      </c>
      <c r="C1404" s="156" t="s">
        <v>120</v>
      </c>
      <c r="D1404" s="156" t="s">
        <v>2399</v>
      </c>
      <c r="E1404" s="157" t="s">
        <v>2370</v>
      </c>
      <c r="F1404" s="139" t="s">
        <v>3002</v>
      </c>
      <c r="G1404" s="156" t="s">
        <v>2723</v>
      </c>
      <c r="H1404" s="156" t="s">
        <v>2723</v>
      </c>
      <c r="I1404" s="156" t="s">
        <v>2723</v>
      </c>
      <c r="J1404" s="156" t="s">
        <v>2474</v>
      </c>
      <c r="K1404" s="158">
        <v>244.84</v>
      </c>
      <c r="L1404" s="159">
        <v>244.84</v>
      </c>
      <c r="M1404" s="156">
        <v>1.17</v>
      </c>
      <c r="N1404" s="156">
        <v>243.67000000000002</v>
      </c>
      <c r="O1404" s="136" t="s">
        <v>1924</v>
      </c>
    </row>
    <row r="1405" spans="1:15" x14ac:dyDescent="0.3">
      <c r="A1405" s="156" t="s">
        <v>2705</v>
      </c>
      <c r="B1405" s="156" t="s">
        <v>2470</v>
      </c>
      <c r="C1405" s="156" t="s">
        <v>120</v>
      </c>
      <c r="D1405" s="156" t="s">
        <v>2399</v>
      </c>
      <c r="E1405" s="157" t="s">
        <v>2390</v>
      </c>
      <c r="F1405" s="139" t="s">
        <v>2968</v>
      </c>
      <c r="G1405" s="156" t="s">
        <v>2723</v>
      </c>
      <c r="H1405" s="156" t="s">
        <v>2723</v>
      </c>
      <c r="I1405" s="156" t="s">
        <v>2723</v>
      </c>
      <c r="J1405" s="156" t="s">
        <v>2474</v>
      </c>
      <c r="K1405" s="158">
        <v>424.19</v>
      </c>
      <c r="L1405" s="159">
        <v>424.19</v>
      </c>
      <c r="M1405" s="156">
        <v>2.0299999999999998</v>
      </c>
      <c r="N1405" s="156">
        <v>422.16</v>
      </c>
      <c r="O1405" s="136" t="s">
        <v>1804</v>
      </c>
    </row>
    <row r="1406" spans="1:15" x14ac:dyDescent="0.3">
      <c r="A1406" s="156" t="s">
        <v>2705</v>
      </c>
      <c r="B1406" s="156" t="s">
        <v>2470</v>
      </c>
      <c r="C1406" s="156" t="s">
        <v>120</v>
      </c>
      <c r="D1406" s="156" t="s">
        <v>2399</v>
      </c>
      <c r="E1406" s="157" t="s">
        <v>2389</v>
      </c>
      <c r="F1406" s="139" t="s">
        <v>2989</v>
      </c>
      <c r="G1406" s="156" t="s">
        <v>2723</v>
      </c>
      <c r="H1406" s="156" t="s">
        <v>2723</v>
      </c>
      <c r="I1406" s="156" t="s">
        <v>2723</v>
      </c>
      <c r="J1406" s="156" t="s">
        <v>2474</v>
      </c>
      <c r="K1406" s="158">
        <v>725.99</v>
      </c>
      <c r="L1406" s="159">
        <v>725.99</v>
      </c>
      <c r="M1406" s="156">
        <v>3.47</v>
      </c>
      <c r="N1406" s="156">
        <v>722.52</v>
      </c>
      <c r="O1406" s="136" t="s">
        <v>1808</v>
      </c>
    </row>
    <row r="1407" spans="1:15" x14ac:dyDescent="0.3">
      <c r="A1407" s="156" t="s">
        <v>2705</v>
      </c>
      <c r="B1407" s="156" t="s">
        <v>2470</v>
      </c>
      <c r="C1407" s="156" t="s">
        <v>120</v>
      </c>
      <c r="D1407" s="156" t="s">
        <v>2399</v>
      </c>
      <c r="E1407" s="157" t="s">
        <v>2380</v>
      </c>
      <c r="F1407" s="139" t="s">
        <v>2976</v>
      </c>
      <c r="G1407" s="156" t="s">
        <v>2723</v>
      </c>
      <c r="H1407" s="156" t="s">
        <v>2723</v>
      </c>
      <c r="I1407" s="156" t="s">
        <v>2723</v>
      </c>
      <c r="J1407" s="156" t="s">
        <v>2474</v>
      </c>
      <c r="K1407" s="158">
        <v>998.86</v>
      </c>
      <c r="L1407" s="159">
        <v>998.86</v>
      </c>
      <c r="M1407" s="156">
        <v>4.78</v>
      </c>
      <c r="N1407" s="156">
        <v>994.08</v>
      </c>
      <c r="O1407" s="136" t="s">
        <v>1808</v>
      </c>
    </row>
    <row r="1408" spans="1:15" x14ac:dyDescent="0.3">
      <c r="A1408" s="156" t="s">
        <v>2705</v>
      </c>
      <c r="B1408" s="156" t="s">
        <v>2470</v>
      </c>
      <c r="C1408" s="156" t="s">
        <v>120</v>
      </c>
      <c r="D1408" s="156" t="s">
        <v>2399</v>
      </c>
      <c r="E1408" s="157" t="s">
        <v>2388</v>
      </c>
      <c r="F1408" s="139" t="s">
        <v>2973</v>
      </c>
      <c r="G1408" s="156" t="s">
        <v>2723</v>
      </c>
      <c r="H1408" s="156" t="s">
        <v>2723</v>
      </c>
      <c r="I1408" s="156" t="s">
        <v>2723</v>
      </c>
      <c r="J1408" s="156" t="s">
        <v>2474</v>
      </c>
      <c r="K1408" s="158">
        <v>11092.22</v>
      </c>
      <c r="L1408" s="159">
        <v>11092.22</v>
      </c>
      <c r="M1408" s="156">
        <v>53.05</v>
      </c>
      <c r="N1408" s="156">
        <v>11039.17</v>
      </c>
      <c r="O1408" s="136" t="s">
        <v>1808</v>
      </c>
    </row>
    <row r="1409" spans="1:15" x14ac:dyDescent="0.3">
      <c r="A1409" s="156" t="s">
        <v>2705</v>
      </c>
      <c r="B1409" s="156" t="s">
        <v>2470</v>
      </c>
      <c r="C1409" s="156" t="s">
        <v>120</v>
      </c>
      <c r="D1409" s="156" t="s">
        <v>2399</v>
      </c>
      <c r="E1409" s="157" t="s">
        <v>2381</v>
      </c>
      <c r="F1409" s="139" t="s">
        <v>3000</v>
      </c>
      <c r="G1409" s="156" t="s">
        <v>2723</v>
      </c>
      <c r="H1409" s="156" t="s">
        <v>2723</v>
      </c>
      <c r="I1409" s="156" t="s">
        <v>2723</v>
      </c>
      <c r="J1409" s="156" t="s">
        <v>2474</v>
      </c>
      <c r="K1409" s="158">
        <v>770.36</v>
      </c>
      <c r="L1409" s="159">
        <v>770.36</v>
      </c>
      <c r="M1409" s="156">
        <v>3.68</v>
      </c>
      <c r="N1409" s="156">
        <v>766.68000000000006</v>
      </c>
      <c r="O1409" s="136" t="s">
        <v>1804</v>
      </c>
    </row>
    <row r="1410" spans="1:15" x14ac:dyDescent="0.3">
      <c r="A1410" s="156" t="s">
        <v>2705</v>
      </c>
      <c r="B1410" s="156" t="s">
        <v>2470</v>
      </c>
      <c r="C1410" s="156" t="s">
        <v>120</v>
      </c>
      <c r="D1410" s="156" t="s">
        <v>2399</v>
      </c>
      <c r="E1410" s="157" t="s">
        <v>2383</v>
      </c>
      <c r="F1410" s="139" t="s">
        <v>2968</v>
      </c>
      <c r="G1410" s="156" t="s">
        <v>2723</v>
      </c>
      <c r="H1410" s="156" t="s">
        <v>2723</v>
      </c>
      <c r="I1410" s="156" t="s">
        <v>2723</v>
      </c>
      <c r="J1410" s="156" t="s">
        <v>2474</v>
      </c>
      <c r="K1410" s="158">
        <v>464.96</v>
      </c>
      <c r="L1410" s="159">
        <v>464.96</v>
      </c>
      <c r="M1410" s="156">
        <v>2.2200000000000002</v>
      </c>
      <c r="N1410" s="156">
        <v>462.73999999999995</v>
      </c>
      <c r="O1410" s="136" t="s">
        <v>1808</v>
      </c>
    </row>
    <row r="1411" spans="1:15" x14ac:dyDescent="0.3">
      <c r="A1411" s="156" t="s">
        <v>2705</v>
      </c>
      <c r="B1411" s="156" t="s">
        <v>2470</v>
      </c>
      <c r="C1411" s="156" t="s">
        <v>120</v>
      </c>
      <c r="D1411" s="156" t="s">
        <v>2399</v>
      </c>
      <c r="E1411" s="157" t="s">
        <v>2384</v>
      </c>
      <c r="F1411" s="139" t="s">
        <v>3004</v>
      </c>
      <c r="G1411" s="156" t="s">
        <v>2723</v>
      </c>
      <c r="H1411" s="156" t="s">
        <v>2723</v>
      </c>
      <c r="I1411" s="156" t="s">
        <v>2723</v>
      </c>
      <c r="J1411" s="156" t="s">
        <v>2474</v>
      </c>
      <c r="K1411" s="158">
        <v>430.55</v>
      </c>
      <c r="L1411" s="159">
        <v>430.55</v>
      </c>
      <c r="M1411" s="156">
        <v>2.06</v>
      </c>
      <c r="N1411" s="156">
        <v>428.49</v>
      </c>
      <c r="O1411" s="136" t="s">
        <v>1801</v>
      </c>
    </row>
    <row r="1412" spans="1:15" x14ac:dyDescent="0.3">
      <c r="A1412" s="156" t="s">
        <v>2705</v>
      </c>
      <c r="B1412" s="156" t="s">
        <v>2470</v>
      </c>
      <c r="C1412" s="156" t="s">
        <v>120</v>
      </c>
      <c r="D1412" s="156" t="s">
        <v>2399</v>
      </c>
      <c r="E1412" s="157" t="s">
        <v>2385</v>
      </c>
      <c r="F1412" s="139" t="s">
        <v>2976</v>
      </c>
      <c r="G1412" s="156" t="s">
        <v>2723</v>
      </c>
      <c r="H1412" s="156" t="s">
        <v>2723</v>
      </c>
      <c r="I1412" s="156" t="s">
        <v>2723</v>
      </c>
      <c r="J1412" s="156" t="s">
        <v>2474</v>
      </c>
      <c r="K1412" s="158">
        <v>7510.47</v>
      </c>
      <c r="L1412" s="159">
        <v>7510.47</v>
      </c>
      <c r="M1412" s="156">
        <v>35.92</v>
      </c>
      <c r="N1412" s="156">
        <v>7474.55</v>
      </c>
      <c r="O1412" s="136" t="s">
        <v>1804</v>
      </c>
    </row>
    <row r="1413" spans="1:15" x14ac:dyDescent="0.3">
      <c r="A1413" s="156" t="s">
        <v>2705</v>
      </c>
      <c r="B1413" s="156" t="s">
        <v>2470</v>
      </c>
      <c r="C1413" s="156" t="s">
        <v>120</v>
      </c>
      <c r="D1413" s="156" t="s">
        <v>2399</v>
      </c>
      <c r="E1413" s="157" t="s">
        <v>2386</v>
      </c>
      <c r="F1413" s="139" t="s">
        <v>2978</v>
      </c>
      <c r="G1413" s="156" t="s">
        <v>2723</v>
      </c>
      <c r="H1413" s="156" t="s">
        <v>2723</v>
      </c>
      <c r="I1413" s="156" t="s">
        <v>2723</v>
      </c>
      <c r="J1413" s="156" t="s">
        <v>2474</v>
      </c>
      <c r="K1413" s="158">
        <v>1148.8</v>
      </c>
      <c r="L1413" s="159">
        <v>1148.8</v>
      </c>
      <c r="M1413" s="156">
        <v>5.49</v>
      </c>
      <c r="N1413" s="156">
        <v>1143.31</v>
      </c>
      <c r="O1413" s="136" t="s">
        <v>1808</v>
      </c>
    </row>
    <row r="1414" spans="1:15" x14ac:dyDescent="0.3">
      <c r="A1414" s="156" t="s">
        <v>2705</v>
      </c>
      <c r="B1414" s="156" t="s">
        <v>2470</v>
      </c>
      <c r="C1414" s="156" t="s">
        <v>120</v>
      </c>
      <c r="D1414" s="156" t="s">
        <v>2399</v>
      </c>
      <c r="E1414" s="157" t="s">
        <v>2387</v>
      </c>
      <c r="F1414" s="139" t="s">
        <v>2965</v>
      </c>
      <c r="G1414" s="156" t="s">
        <v>2723</v>
      </c>
      <c r="H1414" s="156" t="s">
        <v>2723</v>
      </c>
      <c r="I1414" s="156" t="s">
        <v>2723</v>
      </c>
      <c r="J1414" s="156" t="s">
        <v>2474</v>
      </c>
      <c r="K1414" s="158">
        <v>969.56</v>
      </c>
      <c r="L1414" s="159">
        <v>969.56</v>
      </c>
      <c r="M1414" s="156">
        <v>4.6399999999999997</v>
      </c>
      <c r="N1414" s="156">
        <v>964.92</v>
      </c>
      <c r="O1414" s="136" t="s">
        <v>1808</v>
      </c>
    </row>
    <row r="1415" spans="1:15" x14ac:dyDescent="0.3">
      <c r="A1415" s="156" t="s">
        <v>2705</v>
      </c>
      <c r="B1415" s="156" t="s">
        <v>2470</v>
      </c>
      <c r="C1415" s="156" t="s">
        <v>2706</v>
      </c>
      <c r="D1415" s="156" t="s">
        <v>2694</v>
      </c>
      <c r="E1415" s="157" t="s">
        <v>1902</v>
      </c>
      <c r="F1415" s="139" t="s">
        <v>3005</v>
      </c>
      <c r="G1415" s="156" t="s">
        <v>2723</v>
      </c>
      <c r="H1415" s="156" t="s">
        <v>2723</v>
      </c>
      <c r="I1415" s="156" t="s">
        <v>2723</v>
      </c>
      <c r="J1415" s="156" t="s">
        <v>2474</v>
      </c>
      <c r="K1415" s="158">
        <v>21929355.210000001</v>
      </c>
      <c r="L1415" s="159">
        <v>21929355.210000001</v>
      </c>
      <c r="M1415" s="156">
        <v>6757246.5499999998</v>
      </c>
      <c r="N1415" s="156">
        <v>15172108.66</v>
      </c>
      <c r="O1415" s="136" t="s">
        <v>1903</v>
      </c>
    </row>
    <row r="1416" spans="1:15" x14ac:dyDescent="0.3">
      <c r="A1416" s="156" t="s">
        <v>2705</v>
      </c>
      <c r="B1416" s="156" t="s">
        <v>2470</v>
      </c>
      <c r="C1416" s="156" t="s">
        <v>2706</v>
      </c>
      <c r="D1416" s="156" t="s">
        <v>2694</v>
      </c>
      <c r="E1416" s="157" t="s">
        <v>1905</v>
      </c>
      <c r="F1416" s="139" t="s">
        <v>3006</v>
      </c>
      <c r="G1416" s="156" t="s">
        <v>2723</v>
      </c>
      <c r="H1416" s="156" t="s">
        <v>2723</v>
      </c>
      <c r="I1416" s="156" t="s">
        <v>2723</v>
      </c>
      <c r="J1416" s="156" t="s">
        <v>2474</v>
      </c>
      <c r="K1416" s="158">
        <v>62999686.75</v>
      </c>
      <c r="L1416" s="159">
        <v>62999686.75</v>
      </c>
      <c r="M1416" s="156">
        <v>19412536.829999998</v>
      </c>
      <c r="N1416" s="156">
        <v>43587149.920000002</v>
      </c>
      <c r="O1416" s="136" t="s">
        <v>1811</v>
      </c>
    </row>
    <row r="1417" spans="1:15" x14ac:dyDescent="0.3">
      <c r="A1417" s="156" t="s">
        <v>2705</v>
      </c>
      <c r="B1417" s="156" t="s">
        <v>2470</v>
      </c>
      <c r="C1417" s="156" t="s">
        <v>2706</v>
      </c>
      <c r="D1417" s="156" t="s">
        <v>2694</v>
      </c>
      <c r="E1417" s="157" t="s">
        <v>1906</v>
      </c>
      <c r="F1417" s="139" t="s">
        <v>3007</v>
      </c>
      <c r="G1417" s="156" t="s">
        <v>2723</v>
      </c>
      <c r="H1417" s="156" t="s">
        <v>2723</v>
      </c>
      <c r="I1417" s="156" t="s">
        <v>2723</v>
      </c>
      <c r="J1417" s="156" t="s">
        <v>2474</v>
      </c>
      <c r="K1417" s="158">
        <v>9113666.2899999991</v>
      </c>
      <c r="L1417" s="159">
        <v>9113666.2899999991</v>
      </c>
      <c r="M1417" s="156">
        <v>2808258.13</v>
      </c>
      <c r="N1417" s="156">
        <v>6305408.1599999992</v>
      </c>
      <c r="O1417" s="136" t="s">
        <v>1903</v>
      </c>
    </row>
    <row r="1418" spans="1:15" x14ac:dyDescent="0.3">
      <c r="A1418" s="156" t="s">
        <v>2705</v>
      </c>
      <c r="B1418" s="156" t="s">
        <v>2470</v>
      </c>
      <c r="C1418" s="156" t="s">
        <v>2706</v>
      </c>
      <c r="D1418" s="156" t="s">
        <v>2694</v>
      </c>
      <c r="E1418" s="157" t="s">
        <v>1907</v>
      </c>
      <c r="F1418" s="139" t="s">
        <v>3006</v>
      </c>
      <c r="G1418" s="156" t="s">
        <v>2723</v>
      </c>
      <c r="H1418" s="156" t="s">
        <v>2723</v>
      </c>
      <c r="I1418" s="156" t="s">
        <v>2723</v>
      </c>
      <c r="J1418" s="156" t="s">
        <v>2474</v>
      </c>
      <c r="K1418" s="158">
        <v>53005.41</v>
      </c>
      <c r="L1418" s="159">
        <v>53005.41</v>
      </c>
      <c r="M1418" s="156">
        <v>16332.93</v>
      </c>
      <c r="N1418" s="156">
        <v>36672.480000000003</v>
      </c>
      <c r="O1418" s="136" t="s">
        <v>1811</v>
      </c>
    </row>
    <row r="1419" spans="1:15" x14ac:dyDescent="0.3">
      <c r="A1419" s="156" t="s">
        <v>2705</v>
      </c>
      <c r="B1419" s="156" t="s">
        <v>2470</v>
      </c>
      <c r="C1419" s="156" t="s">
        <v>2706</v>
      </c>
      <c r="D1419" s="156" t="s">
        <v>2694</v>
      </c>
      <c r="E1419" s="157" t="s">
        <v>1909</v>
      </c>
      <c r="F1419" s="139" t="s">
        <v>3006</v>
      </c>
      <c r="G1419" s="156">
        <v>12</v>
      </c>
      <c r="H1419" s="156" t="s">
        <v>1811</v>
      </c>
      <c r="I1419" s="156" t="s">
        <v>2485</v>
      </c>
      <c r="J1419" s="156" t="s">
        <v>2474</v>
      </c>
      <c r="K1419" s="158">
        <v>1221418.21</v>
      </c>
      <c r="L1419" s="159">
        <v>1221418.21</v>
      </c>
      <c r="M1419" s="156">
        <v>376364.19</v>
      </c>
      <c r="N1419" s="156">
        <v>845054.02</v>
      </c>
      <c r="O1419" s="136" t="s">
        <v>1811</v>
      </c>
    </row>
    <row r="1420" spans="1:15" x14ac:dyDescent="0.3">
      <c r="A1420" s="156" t="s">
        <v>2705</v>
      </c>
      <c r="B1420" s="156" t="s">
        <v>2470</v>
      </c>
      <c r="C1420" s="156" t="s">
        <v>2724</v>
      </c>
      <c r="D1420" s="156" t="s">
        <v>2694</v>
      </c>
      <c r="E1420" s="157" t="s">
        <v>1918</v>
      </c>
      <c r="F1420" s="139" t="s">
        <v>3005</v>
      </c>
      <c r="G1420" s="156" t="s">
        <v>2723</v>
      </c>
      <c r="H1420" s="156" t="s">
        <v>2723</v>
      </c>
      <c r="I1420" s="156" t="s">
        <v>2723</v>
      </c>
      <c r="J1420" s="156" t="s">
        <v>2474</v>
      </c>
      <c r="K1420" s="158">
        <v>5864447.0300000003</v>
      </c>
      <c r="L1420" s="159">
        <v>5864447.0300000003</v>
      </c>
      <c r="M1420" s="156">
        <v>1652934.27</v>
      </c>
      <c r="N1420" s="156">
        <v>4211512.76</v>
      </c>
      <c r="O1420" s="136" t="s">
        <v>1903</v>
      </c>
    </row>
    <row r="1421" spans="1:15" x14ac:dyDescent="0.3">
      <c r="A1421" s="156" t="s">
        <v>2705</v>
      </c>
      <c r="B1421" s="156" t="s">
        <v>2470</v>
      </c>
      <c r="C1421" s="156" t="s">
        <v>2751</v>
      </c>
      <c r="D1421" s="156" t="s">
        <v>2694</v>
      </c>
      <c r="E1421" s="157">
        <v>42555114</v>
      </c>
      <c r="F1421" s="139" t="s">
        <v>3008</v>
      </c>
      <c r="G1421" s="156" t="s">
        <v>2723</v>
      </c>
      <c r="H1421" s="156" t="s">
        <v>2723</v>
      </c>
      <c r="I1421" s="156" t="s">
        <v>2723</v>
      </c>
      <c r="J1421" s="156" t="s">
        <v>2474</v>
      </c>
      <c r="K1421" s="158">
        <v>3535.3</v>
      </c>
      <c r="L1421" s="159">
        <v>3535.3</v>
      </c>
      <c r="M1421" s="156">
        <v>895.11</v>
      </c>
      <c r="N1421" s="156">
        <v>2640.19</v>
      </c>
      <c r="O1421" s="136" t="s">
        <v>1804</v>
      </c>
    </row>
    <row r="1422" spans="1:15" x14ac:dyDescent="0.3">
      <c r="A1422" s="156" t="s">
        <v>2705</v>
      </c>
      <c r="B1422" s="156" t="s">
        <v>2470</v>
      </c>
      <c r="C1422" s="156" t="s">
        <v>2751</v>
      </c>
      <c r="D1422" s="156" t="s">
        <v>2694</v>
      </c>
      <c r="E1422" s="157">
        <v>42600711</v>
      </c>
      <c r="F1422" s="139" t="s">
        <v>3009</v>
      </c>
      <c r="G1422" s="156" t="s">
        <v>2723</v>
      </c>
      <c r="H1422" s="156" t="s">
        <v>2723</v>
      </c>
      <c r="I1422" s="156" t="s">
        <v>2723</v>
      </c>
      <c r="J1422" s="156" t="s">
        <v>2474</v>
      </c>
      <c r="K1422" s="158">
        <v>4248.54</v>
      </c>
      <c r="L1422" s="159">
        <v>4248.54</v>
      </c>
      <c r="M1422" s="156">
        <v>1075.7</v>
      </c>
      <c r="N1422" s="156">
        <v>3172.84</v>
      </c>
      <c r="O1422" s="136" t="s">
        <v>1811</v>
      </c>
    </row>
    <row r="1423" spans="1:15" x14ac:dyDescent="0.3">
      <c r="A1423" s="156" t="s">
        <v>2705</v>
      </c>
      <c r="B1423" s="156" t="s">
        <v>2470</v>
      </c>
      <c r="C1423" s="156" t="s">
        <v>2751</v>
      </c>
      <c r="D1423" s="156" t="s">
        <v>2694</v>
      </c>
      <c r="E1423" s="157">
        <v>42600721</v>
      </c>
      <c r="F1423" s="139" t="s">
        <v>3009</v>
      </c>
      <c r="G1423" s="156" t="s">
        <v>2723</v>
      </c>
      <c r="H1423" s="156" t="s">
        <v>2723</v>
      </c>
      <c r="I1423" s="156" t="s">
        <v>2723</v>
      </c>
      <c r="J1423" s="156" t="s">
        <v>2474</v>
      </c>
      <c r="K1423" s="158">
        <v>3699.75</v>
      </c>
      <c r="L1423" s="159">
        <v>3699.75</v>
      </c>
      <c r="M1423" s="156">
        <v>936.75</v>
      </c>
      <c r="N1423" s="156">
        <v>2763</v>
      </c>
      <c r="O1423" s="136" t="s">
        <v>1811</v>
      </c>
    </row>
    <row r="1424" spans="1:15" x14ac:dyDescent="0.3">
      <c r="A1424" s="156" t="s">
        <v>2705</v>
      </c>
      <c r="B1424" s="156" t="s">
        <v>2470</v>
      </c>
      <c r="C1424" s="156" t="s">
        <v>2751</v>
      </c>
      <c r="D1424" s="156" t="s">
        <v>2694</v>
      </c>
      <c r="E1424" s="157">
        <v>42600733</v>
      </c>
      <c r="F1424" s="139" t="s">
        <v>3010</v>
      </c>
      <c r="G1424" s="156" t="s">
        <v>2723</v>
      </c>
      <c r="H1424" s="156" t="s">
        <v>2723</v>
      </c>
      <c r="I1424" s="156" t="s">
        <v>2723</v>
      </c>
      <c r="J1424" s="156" t="s">
        <v>2474</v>
      </c>
      <c r="K1424" s="158">
        <v>3462.12</v>
      </c>
      <c r="L1424" s="159">
        <v>3462.12</v>
      </c>
      <c r="M1424" s="156">
        <v>876.58</v>
      </c>
      <c r="N1424" s="156">
        <v>2585.54</v>
      </c>
      <c r="O1424" s="136" t="s">
        <v>1811</v>
      </c>
    </row>
    <row r="1425" spans="1:15" x14ac:dyDescent="0.3">
      <c r="A1425" s="156" t="s">
        <v>2705</v>
      </c>
      <c r="B1425" s="156" t="s">
        <v>2470</v>
      </c>
      <c r="C1425" s="156" t="s">
        <v>2751</v>
      </c>
      <c r="D1425" s="156" t="s">
        <v>2694</v>
      </c>
      <c r="E1425" s="157">
        <v>42600738</v>
      </c>
      <c r="F1425" s="139" t="s">
        <v>3011</v>
      </c>
      <c r="G1425" s="156" t="s">
        <v>2723</v>
      </c>
      <c r="H1425" s="156" t="s">
        <v>2723</v>
      </c>
      <c r="I1425" s="156" t="s">
        <v>2723</v>
      </c>
      <c r="J1425" s="156" t="s">
        <v>2474</v>
      </c>
      <c r="K1425" s="158">
        <v>3951.79</v>
      </c>
      <c r="L1425" s="159">
        <v>3951.79</v>
      </c>
      <c r="M1425" s="156">
        <v>1000.56</v>
      </c>
      <c r="N1425" s="156">
        <v>2951.23</v>
      </c>
      <c r="O1425" s="136" t="s">
        <v>1811</v>
      </c>
    </row>
    <row r="1426" spans="1:15" x14ac:dyDescent="0.3">
      <c r="A1426" s="156" t="s">
        <v>2705</v>
      </c>
      <c r="B1426" s="156" t="s">
        <v>2470</v>
      </c>
      <c r="C1426" s="156" t="s">
        <v>2751</v>
      </c>
      <c r="D1426" s="156" t="s">
        <v>2694</v>
      </c>
      <c r="E1426" s="157">
        <v>42600754</v>
      </c>
      <c r="F1426" s="139" t="s">
        <v>3010</v>
      </c>
      <c r="G1426" s="156" t="s">
        <v>2723</v>
      </c>
      <c r="H1426" s="156" t="s">
        <v>2723</v>
      </c>
      <c r="I1426" s="156" t="s">
        <v>2723</v>
      </c>
      <c r="J1426" s="156" t="s">
        <v>2474</v>
      </c>
      <c r="K1426" s="158">
        <v>3442.56</v>
      </c>
      <c r="L1426" s="159">
        <v>3442.56</v>
      </c>
      <c r="M1426" s="156">
        <v>871.63</v>
      </c>
      <c r="N1426" s="156">
        <v>2570.9299999999998</v>
      </c>
      <c r="O1426" s="136" t="s">
        <v>1811</v>
      </c>
    </row>
    <row r="1427" spans="1:15" x14ac:dyDescent="0.3">
      <c r="A1427" s="156" t="s">
        <v>2705</v>
      </c>
      <c r="B1427" s="156" t="s">
        <v>2470</v>
      </c>
      <c r="C1427" s="156" t="s">
        <v>2813</v>
      </c>
      <c r="D1427" s="156" t="s">
        <v>2694</v>
      </c>
      <c r="E1427" s="157" t="s">
        <v>1923</v>
      </c>
      <c r="F1427" s="139" t="s">
        <v>3012</v>
      </c>
      <c r="G1427" s="156" t="s">
        <v>2723</v>
      </c>
      <c r="H1427" s="156" t="s">
        <v>2723</v>
      </c>
      <c r="I1427" s="156" t="s">
        <v>2723</v>
      </c>
      <c r="J1427" s="156" t="s">
        <v>2474</v>
      </c>
      <c r="K1427" s="158">
        <v>13103010.76</v>
      </c>
      <c r="L1427" s="159">
        <v>13103010.76</v>
      </c>
      <c r="M1427" s="156">
        <v>2190865.2000000002</v>
      </c>
      <c r="N1427" s="156">
        <v>10912145.559999999</v>
      </c>
      <c r="O1427" s="136" t="s">
        <v>1809</v>
      </c>
    </row>
    <row r="1428" spans="1:15" x14ac:dyDescent="0.3">
      <c r="A1428" s="156" t="s">
        <v>2705</v>
      </c>
      <c r="B1428" s="156" t="s">
        <v>2470</v>
      </c>
      <c r="C1428" s="156" t="s">
        <v>2962</v>
      </c>
      <c r="D1428" s="156" t="s">
        <v>2694</v>
      </c>
      <c r="E1428" s="157" t="s">
        <v>2316</v>
      </c>
      <c r="F1428" s="139" t="s">
        <v>3013</v>
      </c>
      <c r="G1428" s="156" t="s">
        <v>2723</v>
      </c>
      <c r="H1428" s="156" t="s">
        <v>2723</v>
      </c>
      <c r="I1428" s="156" t="s">
        <v>2723</v>
      </c>
      <c r="J1428" s="156" t="s">
        <v>2474</v>
      </c>
      <c r="K1428" s="158">
        <v>656.88</v>
      </c>
      <c r="L1428" s="159">
        <v>656.88</v>
      </c>
      <c r="M1428" s="156">
        <v>14.43</v>
      </c>
      <c r="N1428" s="156">
        <v>642.45000000000005</v>
      </c>
      <c r="O1428" s="136" t="s">
        <v>1811</v>
      </c>
    </row>
    <row r="1429" spans="1:15" x14ac:dyDescent="0.3">
      <c r="A1429" s="156" t="s">
        <v>2705</v>
      </c>
      <c r="B1429" s="156" t="s">
        <v>2470</v>
      </c>
      <c r="C1429" s="156" t="s">
        <v>2962</v>
      </c>
      <c r="D1429" s="156" t="s">
        <v>2694</v>
      </c>
      <c r="E1429" s="157" t="s">
        <v>2330</v>
      </c>
      <c r="F1429" s="139" t="s">
        <v>3014</v>
      </c>
      <c r="G1429" s="156" t="s">
        <v>2723</v>
      </c>
      <c r="H1429" s="156" t="s">
        <v>2723</v>
      </c>
      <c r="I1429" s="156" t="s">
        <v>2723</v>
      </c>
      <c r="J1429" s="156" t="s">
        <v>2474</v>
      </c>
      <c r="K1429" s="158">
        <v>960415.05</v>
      </c>
      <c r="L1429" s="159">
        <v>960415.05</v>
      </c>
      <c r="M1429" s="156">
        <v>21099.24</v>
      </c>
      <c r="N1429" s="156">
        <v>939315.81</v>
      </c>
      <c r="O1429" s="136" t="s">
        <v>1809</v>
      </c>
    </row>
    <row r="1430" spans="1:15" x14ac:dyDescent="0.3">
      <c r="A1430" s="156" t="s">
        <v>2705</v>
      </c>
      <c r="B1430" s="156" t="s">
        <v>2470</v>
      </c>
      <c r="C1430" s="156" t="s">
        <v>2706</v>
      </c>
      <c r="D1430" s="156" t="s">
        <v>2695</v>
      </c>
      <c r="E1430" s="157">
        <v>42177141</v>
      </c>
      <c r="F1430" s="139" t="s">
        <v>2714</v>
      </c>
      <c r="G1430" s="156">
        <v>10</v>
      </c>
      <c r="H1430" s="156" t="s">
        <v>1804</v>
      </c>
      <c r="I1430" s="156" t="s">
        <v>2485</v>
      </c>
      <c r="J1430" s="156" t="s">
        <v>2474</v>
      </c>
      <c r="K1430" s="158">
        <v>1932.17</v>
      </c>
      <c r="L1430" s="159">
        <v>1932.17</v>
      </c>
      <c r="M1430" s="156">
        <v>553.95000000000005</v>
      </c>
      <c r="N1430" s="156">
        <v>1378.22</v>
      </c>
      <c r="O1430" s="136" t="s">
        <v>1804</v>
      </c>
    </row>
    <row r="1431" spans="1:15" x14ac:dyDescent="0.3">
      <c r="A1431" s="156" t="s">
        <v>2705</v>
      </c>
      <c r="B1431" s="156" t="s">
        <v>2470</v>
      </c>
      <c r="C1431" s="156" t="s">
        <v>2706</v>
      </c>
      <c r="D1431" s="156" t="s">
        <v>2695</v>
      </c>
      <c r="E1431" s="157">
        <v>42188892</v>
      </c>
      <c r="F1431" s="139" t="s">
        <v>2711</v>
      </c>
      <c r="G1431" s="156">
        <v>10</v>
      </c>
      <c r="H1431" s="156" t="s">
        <v>1804</v>
      </c>
      <c r="I1431" s="156" t="s">
        <v>2485</v>
      </c>
      <c r="J1431" s="156" t="s">
        <v>2474</v>
      </c>
      <c r="K1431" s="158">
        <v>12197.5</v>
      </c>
      <c r="L1431" s="159">
        <v>12197.5</v>
      </c>
      <c r="M1431" s="156">
        <v>3497.03</v>
      </c>
      <c r="N1431" s="156">
        <v>8700.4699999999993</v>
      </c>
      <c r="O1431" s="136" t="s">
        <v>1804</v>
      </c>
    </row>
    <row r="1432" spans="1:15" x14ac:dyDescent="0.3">
      <c r="A1432" s="156" t="s">
        <v>2705</v>
      </c>
      <c r="B1432" s="156" t="s">
        <v>2470</v>
      </c>
      <c r="C1432" s="156" t="s">
        <v>2706</v>
      </c>
      <c r="D1432" s="156" t="s">
        <v>2695</v>
      </c>
      <c r="E1432" s="157">
        <v>42220392</v>
      </c>
      <c r="F1432" s="139" t="s">
        <v>2711</v>
      </c>
      <c r="G1432" s="156">
        <v>10</v>
      </c>
      <c r="H1432" s="156" t="s">
        <v>1804</v>
      </c>
      <c r="I1432" s="156" t="s">
        <v>2485</v>
      </c>
      <c r="J1432" s="156" t="s">
        <v>2474</v>
      </c>
      <c r="K1432" s="158">
        <v>1287.5999999999999</v>
      </c>
      <c r="L1432" s="159">
        <v>1287.5999999999999</v>
      </c>
      <c r="M1432" s="156">
        <v>369.16</v>
      </c>
      <c r="N1432" s="156">
        <v>918.43999999999983</v>
      </c>
      <c r="O1432" s="136" t="s">
        <v>1804</v>
      </c>
    </row>
    <row r="1433" spans="1:15" x14ac:dyDescent="0.3">
      <c r="A1433" s="156" t="s">
        <v>2705</v>
      </c>
      <c r="B1433" s="156" t="s">
        <v>2470</v>
      </c>
      <c r="C1433" s="156" t="s">
        <v>2706</v>
      </c>
      <c r="D1433" s="156" t="s">
        <v>2695</v>
      </c>
      <c r="E1433" s="157">
        <v>42250618</v>
      </c>
      <c r="F1433" s="139" t="s">
        <v>2711</v>
      </c>
      <c r="G1433" s="156">
        <v>10</v>
      </c>
      <c r="H1433" s="156" t="s">
        <v>1804</v>
      </c>
      <c r="I1433" s="156" t="s">
        <v>2485</v>
      </c>
      <c r="J1433" s="156" t="s">
        <v>2474</v>
      </c>
      <c r="K1433" s="158">
        <v>17579.34</v>
      </c>
      <c r="L1433" s="159">
        <v>17579.34</v>
      </c>
      <c r="M1433" s="156">
        <v>5040</v>
      </c>
      <c r="N1433" s="156">
        <v>12539.34</v>
      </c>
      <c r="O1433" s="136" t="s">
        <v>1804</v>
      </c>
    </row>
    <row r="1434" spans="1:15" x14ac:dyDescent="0.3">
      <c r="A1434" s="156" t="s">
        <v>2705</v>
      </c>
      <c r="B1434" s="156" t="s">
        <v>2470</v>
      </c>
      <c r="C1434" s="156" t="s">
        <v>2706</v>
      </c>
      <c r="D1434" s="156" t="s">
        <v>2695</v>
      </c>
      <c r="E1434" s="157">
        <v>42265803</v>
      </c>
      <c r="F1434" s="139" t="s">
        <v>2736</v>
      </c>
      <c r="G1434" s="156">
        <v>10</v>
      </c>
      <c r="H1434" s="156" t="s">
        <v>1804</v>
      </c>
      <c r="I1434" s="156" t="s">
        <v>2485</v>
      </c>
      <c r="J1434" s="156" t="s">
        <v>2474</v>
      </c>
      <c r="K1434" s="158">
        <v>-15724.93</v>
      </c>
      <c r="L1434" s="159">
        <v>-15724.93</v>
      </c>
      <c r="M1434" s="156">
        <v>-4508.34</v>
      </c>
      <c r="N1434" s="156">
        <v>-11216.59</v>
      </c>
      <c r="O1434" s="136" t="s">
        <v>1804</v>
      </c>
    </row>
    <row r="1435" spans="1:15" x14ac:dyDescent="0.3">
      <c r="A1435" s="156" t="s">
        <v>2705</v>
      </c>
      <c r="B1435" s="156" t="s">
        <v>2470</v>
      </c>
      <c r="C1435" s="156" t="s">
        <v>2706</v>
      </c>
      <c r="D1435" s="156" t="s">
        <v>2695</v>
      </c>
      <c r="E1435" s="157">
        <v>42295470</v>
      </c>
      <c r="F1435" s="139" t="s">
        <v>2711</v>
      </c>
      <c r="G1435" s="156">
        <v>10</v>
      </c>
      <c r="H1435" s="156" t="s">
        <v>1804</v>
      </c>
      <c r="I1435" s="156" t="s">
        <v>2485</v>
      </c>
      <c r="J1435" s="156" t="s">
        <v>2474</v>
      </c>
      <c r="K1435" s="158">
        <v>14453.89</v>
      </c>
      <c r="L1435" s="159">
        <v>14453.89</v>
      </c>
      <c r="M1435" s="156">
        <v>4143.9399999999996</v>
      </c>
      <c r="N1435" s="156">
        <v>10309.950000000001</v>
      </c>
      <c r="O1435" s="136" t="s">
        <v>1804</v>
      </c>
    </row>
    <row r="1436" spans="1:15" x14ac:dyDescent="0.3">
      <c r="A1436" s="156" t="s">
        <v>2705</v>
      </c>
      <c r="B1436" s="156" t="s">
        <v>2470</v>
      </c>
      <c r="C1436" s="156" t="s">
        <v>2724</v>
      </c>
      <c r="D1436" s="156" t="s">
        <v>2695</v>
      </c>
      <c r="E1436" s="157">
        <v>42343105</v>
      </c>
      <c r="F1436" s="139" t="s">
        <v>2744</v>
      </c>
      <c r="G1436" s="156" t="s">
        <v>2723</v>
      </c>
      <c r="H1436" s="156" t="s">
        <v>2723</v>
      </c>
      <c r="I1436" s="156" t="s">
        <v>2723</v>
      </c>
      <c r="J1436" s="156" t="s">
        <v>2474</v>
      </c>
      <c r="K1436" s="158">
        <v>587.89</v>
      </c>
      <c r="L1436" s="159">
        <v>587.89</v>
      </c>
      <c r="M1436" s="156">
        <v>142.38999999999999</v>
      </c>
      <c r="N1436" s="156">
        <v>445.5</v>
      </c>
      <c r="O1436" s="136" t="s">
        <v>1804</v>
      </c>
    </row>
    <row r="1437" spans="1:15" x14ac:dyDescent="0.3">
      <c r="A1437" s="156" t="s">
        <v>2705</v>
      </c>
      <c r="B1437" s="156" t="s">
        <v>2470</v>
      </c>
      <c r="C1437" s="156" t="s">
        <v>2724</v>
      </c>
      <c r="D1437" s="156" t="s">
        <v>2695</v>
      </c>
      <c r="E1437" s="157">
        <v>42349174</v>
      </c>
      <c r="F1437" s="139" t="s">
        <v>2711</v>
      </c>
      <c r="G1437" s="156">
        <v>10</v>
      </c>
      <c r="H1437" s="156" t="s">
        <v>1804</v>
      </c>
      <c r="I1437" s="156" t="s">
        <v>2485</v>
      </c>
      <c r="J1437" s="156" t="s">
        <v>2474</v>
      </c>
      <c r="K1437" s="158">
        <v>10691.12</v>
      </c>
      <c r="L1437" s="159">
        <v>10691.12</v>
      </c>
      <c r="M1437" s="156">
        <v>2589.4699999999998</v>
      </c>
      <c r="N1437" s="156">
        <v>8101.6500000000015</v>
      </c>
      <c r="O1437" s="136" t="s">
        <v>1804</v>
      </c>
    </row>
    <row r="1438" spans="1:15" x14ac:dyDescent="0.3">
      <c r="A1438" s="156" t="s">
        <v>2705</v>
      </c>
      <c r="B1438" s="156" t="s">
        <v>2470</v>
      </c>
      <c r="C1438" s="156" t="s">
        <v>2751</v>
      </c>
      <c r="D1438" s="156" t="s">
        <v>2695</v>
      </c>
      <c r="E1438" s="157">
        <v>42534810</v>
      </c>
      <c r="F1438" s="139" t="s">
        <v>3015</v>
      </c>
      <c r="G1438" s="156" t="s">
        <v>2723</v>
      </c>
      <c r="H1438" s="156" t="s">
        <v>2723</v>
      </c>
      <c r="I1438" s="156" t="s">
        <v>2723</v>
      </c>
      <c r="J1438" s="156" t="s">
        <v>2474</v>
      </c>
      <c r="K1438" s="158">
        <v>16586.09</v>
      </c>
      <c r="L1438" s="159">
        <v>16586.09</v>
      </c>
      <c r="M1438" s="156">
        <v>4199.49</v>
      </c>
      <c r="N1438" s="156">
        <v>12386.6</v>
      </c>
      <c r="O1438" s="136" t="s">
        <v>1804</v>
      </c>
    </row>
    <row r="1439" spans="1:15" x14ac:dyDescent="0.3">
      <c r="A1439" s="156" t="s">
        <v>2705</v>
      </c>
      <c r="B1439" s="156" t="s">
        <v>2470</v>
      </c>
      <c r="C1439" s="156" t="s">
        <v>2751</v>
      </c>
      <c r="D1439" s="156" t="s">
        <v>2695</v>
      </c>
      <c r="E1439" s="157">
        <v>42606146</v>
      </c>
      <c r="F1439" s="139" t="s">
        <v>2778</v>
      </c>
      <c r="G1439" s="156" t="s">
        <v>2723</v>
      </c>
      <c r="H1439" s="156" t="s">
        <v>2723</v>
      </c>
      <c r="I1439" s="156" t="s">
        <v>2723</v>
      </c>
      <c r="J1439" s="156" t="s">
        <v>2474</v>
      </c>
      <c r="K1439" s="158">
        <v>10631.73</v>
      </c>
      <c r="L1439" s="159">
        <v>10631.73</v>
      </c>
      <c r="M1439" s="156">
        <v>2691.88</v>
      </c>
      <c r="N1439" s="156">
        <v>7939.8499999999995</v>
      </c>
      <c r="O1439" s="136" t="s">
        <v>1804</v>
      </c>
    </row>
    <row r="1440" spans="1:15" x14ac:dyDescent="0.3">
      <c r="A1440" s="156" t="s">
        <v>2705</v>
      </c>
      <c r="B1440" s="156" t="s">
        <v>2470</v>
      </c>
      <c r="C1440" s="156" t="s">
        <v>2773</v>
      </c>
      <c r="D1440" s="156" t="s">
        <v>2695</v>
      </c>
      <c r="E1440" s="157">
        <v>42571377</v>
      </c>
      <c r="F1440" s="139" t="s">
        <v>3008</v>
      </c>
      <c r="G1440" s="156" t="s">
        <v>2723</v>
      </c>
      <c r="H1440" s="156" t="s">
        <v>2723</v>
      </c>
      <c r="I1440" s="156" t="s">
        <v>2723</v>
      </c>
      <c r="J1440" s="156" t="s">
        <v>2474</v>
      </c>
      <c r="K1440" s="158">
        <v>52300.97</v>
      </c>
      <c r="L1440" s="159">
        <v>52300.97</v>
      </c>
      <c r="M1440" s="156">
        <v>11741.59</v>
      </c>
      <c r="N1440" s="156">
        <v>40559.380000000005</v>
      </c>
      <c r="O1440" s="136" t="s">
        <v>1804</v>
      </c>
    </row>
    <row r="1441" spans="1:15" x14ac:dyDescent="0.3">
      <c r="A1441" s="156" t="s">
        <v>2705</v>
      </c>
      <c r="B1441" s="156" t="s">
        <v>2470</v>
      </c>
      <c r="C1441" s="156" t="s">
        <v>2773</v>
      </c>
      <c r="D1441" s="156" t="s">
        <v>2695</v>
      </c>
      <c r="E1441" s="157">
        <v>42695971</v>
      </c>
      <c r="F1441" s="139" t="s">
        <v>3016</v>
      </c>
      <c r="G1441" s="156" t="s">
        <v>2723</v>
      </c>
      <c r="H1441" s="156" t="s">
        <v>2723</v>
      </c>
      <c r="I1441" s="156" t="s">
        <v>2723</v>
      </c>
      <c r="J1441" s="156" t="s">
        <v>2474</v>
      </c>
      <c r="K1441" s="158">
        <v>15782.78</v>
      </c>
      <c r="L1441" s="159">
        <v>15782.78</v>
      </c>
      <c r="M1441" s="156">
        <v>3543.24</v>
      </c>
      <c r="N1441" s="156">
        <v>12239.54</v>
      </c>
      <c r="O1441" s="136" t="s">
        <v>1804</v>
      </c>
    </row>
    <row r="1442" spans="1:15" x14ac:dyDescent="0.3">
      <c r="A1442" s="156" t="s">
        <v>2705</v>
      </c>
      <c r="B1442" s="156" t="s">
        <v>2470</v>
      </c>
      <c r="C1442" s="156" t="s">
        <v>2773</v>
      </c>
      <c r="D1442" s="156" t="s">
        <v>2695</v>
      </c>
      <c r="E1442" s="157">
        <v>42699708</v>
      </c>
      <c r="F1442" s="139" t="s">
        <v>3016</v>
      </c>
      <c r="G1442" s="156" t="s">
        <v>2723</v>
      </c>
      <c r="H1442" s="156" t="s">
        <v>2723</v>
      </c>
      <c r="I1442" s="156" t="s">
        <v>2723</v>
      </c>
      <c r="J1442" s="156" t="s">
        <v>2474</v>
      </c>
      <c r="K1442" s="158">
        <v>17154.54</v>
      </c>
      <c r="L1442" s="159">
        <v>17154.54</v>
      </c>
      <c r="M1442" s="156">
        <v>3851.2</v>
      </c>
      <c r="N1442" s="156">
        <v>13303.34</v>
      </c>
      <c r="O1442" s="136" t="s">
        <v>1811</v>
      </c>
    </row>
    <row r="1443" spans="1:15" x14ac:dyDescent="0.3">
      <c r="A1443" s="156" t="s">
        <v>2705</v>
      </c>
      <c r="B1443" s="156" t="s">
        <v>2470</v>
      </c>
      <c r="C1443" s="156" t="s">
        <v>2773</v>
      </c>
      <c r="D1443" s="156" t="s">
        <v>2695</v>
      </c>
      <c r="E1443" s="157">
        <v>42739575</v>
      </c>
      <c r="F1443" s="139" t="s">
        <v>2792</v>
      </c>
      <c r="G1443" s="156" t="s">
        <v>2723</v>
      </c>
      <c r="H1443" s="156" t="s">
        <v>2723</v>
      </c>
      <c r="I1443" s="156" t="s">
        <v>2723</v>
      </c>
      <c r="J1443" s="156" t="s">
        <v>2474</v>
      </c>
      <c r="K1443" s="158">
        <v>7324.9</v>
      </c>
      <c r="L1443" s="159">
        <v>7324.9</v>
      </c>
      <c r="M1443" s="156">
        <v>1644.44</v>
      </c>
      <c r="N1443" s="156">
        <v>5680.4599999999991</v>
      </c>
      <c r="O1443" s="136" t="s">
        <v>1801</v>
      </c>
    </row>
    <row r="1444" spans="1:15" x14ac:dyDescent="0.3">
      <c r="A1444" s="156" t="s">
        <v>2705</v>
      </c>
      <c r="B1444" s="156" t="s">
        <v>2470</v>
      </c>
      <c r="C1444" s="156" t="s">
        <v>2773</v>
      </c>
      <c r="D1444" s="156" t="s">
        <v>2695</v>
      </c>
      <c r="E1444" s="157">
        <v>42775124</v>
      </c>
      <c r="F1444" s="139" t="s">
        <v>3016</v>
      </c>
      <c r="G1444" s="156" t="s">
        <v>2723</v>
      </c>
      <c r="H1444" s="156" t="s">
        <v>2723</v>
      </c>
      <c r="I1444" s="156" t="s">
        <v>2723</v>
      </c>
      <c r="J1444" s="156" t="s">
        <v>2474</v>
      </c>
      <c r="K1444" s="158">
        <v>12592.95</v>
      </c>
      <c r="L1444" s="159">
        <v>12592.95</v>
      </c>
      <c r="M1444" s="156">
        <v>2827.12</v>
      </c>
      <c r="N1444" s="156">
        <v>9765.8300000000017</v>
      </c>
      <c r="O1444" s="136" t="s">
        <v>1804</v>
      </c>
    </row>
    <row r="1445" spans="1:15" x14ac:dyDescent="0.3">
      <c r="A1445" s="156" t="s">
        <v>2705</v>
      </c>
      <c r="B1445" s="156" t="s">
        <v>2470</v>
      </c>
      <c r="C1445" s="156" t="s">
        <v>2773</v>
      </c>
      <c r="D1445" s="156" t="s">
        <v>2695</v>
      </c>
      <c r="E1445" s="157" t="s">
        <v>1922</v>
      </c>
      <c r="F1445" s="139" t="s">
        <v>3017</v>
      </c>
      <c r="G1445" s="156" t="s">
        <v>2723</v>
      </c>
      <c r="H1445" s="156" t="s">
        <v>2723</v>
      </c>
      <c r="I1445" s="156" t="s">
        <v>2723</v>
      </c>
      <c r="J1445" s="156" t="s">
        <v>2474</v>
      </c>
      <c r="K1445" s="158">
        <v>541885.98</v>
      </c>
      <c r="L1445" s="159">
        <v>541885.98</v>
      </c>
      <c r="M1445" s="156">
        <v>121653.63</v>
      </c>
      <c r="N1445" s="156">
        <v>420232.35</v>
      </c>
      <c r="O1445" s="136" t="s">
        <v>1810</v>
      </c>
    </row>
    <row r="1446" spans="1:15" x14ac:dyDescent="0.3">
      <c r="A1446" s="156" t="s">
        <v>2705</v>
      </c>
      <c r="B1446" s="156" t="s">
        <v>2470</v>
      </c>
      <c r="C1446" s="156" t="s">
        <v>2813</v>
      </c>
      <c r="D1446" s="156" t="s">
        <v>2695</v>
      </c>
      <c r="E1446" s="157">
        <v>42896376</v>
      </c>
      <c r="F1446" s="139" t="s">
        <v>3018</v>
      </c>
      <c r="G1446" s="156" t="s">
        <v>2723</v>
      </c>
      <c r="H1446" s="156" t="s">
        <v>2723</v>
      </c>
      <c r="I1446" s="156" t="s">
        <v>2723</v>
      </c>
      <c r="J1446" s="156" t="s">
        <v>2474</v>
      </c>
      <c r="K1446" s="158">
        <v>6.74</v>
      </c>
      <c r="L1446" s="159">
        <v>6.74</v>
      </c>
      <c r="M1446" s="156">
        <v>1.1299999999999999</v>
      </c>
      <c r="N1446" s="156">
        <v>5.61</v>
      </c>
      <c r="O1446" s="136" t="s">
        <v>1811</v>
      </c>
    </row>
    <row r="1447" spans="1:15" x14ac:dyDescent="0.3">
      <c r="A1447" s="156" t="s">
        <v>2705</v>
      </c>
      <c r="B1447" s="156" t="s">
        <v>2470</v>
      </c>
      <c r="C1447" s="156" t="s">
        <v>2813</v>
      </c>
      <c r="D1447" s="156" t="s">
        <v>2695</v>
      </c>
      <c r="E1447" s="157" t="s">
        <v>1979</v>
      </c>
      <c r="F1447" s="139" t="s">
        <v>2848</v>
      </c>
      <c r="G1447" s="156" t="s">
        <v>2723</v>
      </c>
      <c r="H1447" s="156" t="s">
        <v>2723</v>
      </c>
      <c r="I1447" s="156" t="s">
        <v>2723</v>
      </c>
      <c r="J1447" s="156" t="s">
        <v>2474</v>
      </c>
      <c r="K1447" s="158">
        <v>11210.01</v>
      </c>
      <c r="L1447" s="159">
        <v>11210.01</v>
      </c>
      <c r="M1447" s="156">
        <v>1874.35</v>
      </c>
      <c r="N1447" s="156">
        <v>9335.66</v>
      </c>
      <c r="O1447" s="136" t="s">
        <v>1804</v>
      </c>
    </row>
    <row r="1448" spans="1:15" x14ac:dyDescent="0.3">
      <c r="A1448" s="156" t="s">
        <v>2705</v>
      </c>
      <c r="B1448" s="156" t="s">
        <v>2470</v>
      </c>
      <c r="C1448" s="156" t="s">
        <v>2852</v>
      </c>
      <c r="D1448" s="156" t="s">
        <v>2695</v>
      </c>
      <c r="E1448" s="157">
        <v>42731958</v>
      </c>
      <c r="F1448" s="139" t="s">
        <v>3019</v>
      </c>
      <c r="G1448" s="156" t="s">
        <v>2723</v>
      </c>
      <c r="H1448" s="156" t="s">
        <v>2723</v>
      </c>
      <c r="I1448" s="156" t="s">
        <v>2723</v>
      </c>
      <c r="J1448" s="156" t="s">
        <v>2474</v>
      </c>
      <c r="K1448" s="158">
        <v>82975.98</v>
      </c>
      <c r="L1448" s="159">
        <v>82975.98</v>
      </c>
      <c r="M1448" s="156">
        <v>11133.64</v>
      </c>
      <c r="N1448" s="156">
        <v>71842.34</v>
      </c>
      <c r="O1448" s="136" t="s">
        <v>1804</v>
      </c>
    </row>
    <row r="1449" spans="1:15" x14ac:dyDescent="0.3">
      <c r="A1449" s="156" t="s">
        <v>2705</v>
      </c>
      <c r="B1449" s="156" t="s">
        <v>2470</v>
      </c>
      <c r="C1449" s="156" t="s">
        <v>2852</v>
      </c>
      <c r="D1449" s="156" t="s">
        <v>2695</v>
      </c>
      <c r="E1449" s="157">
        <v>42997870</v>
      </c>
      <c r="F1449" s="139" t="s">
        <v>2841</v>
      </c>
      <c r="G1449" s="156" t="s">
        <v>2723</v>
      </c>
      <c r="H1449" s="156" t="s">
        <v>2723</v>
      </c>
      <c r="I1449" s="156" t="s">
        <v>2723</v>
      </c>
      <c r="J1449" s="156" t="s">
        <v>2474</v>
      </c>
      <c r="K1449" s="158">
        <v>35534.42</v>
      </c>
      <c r="L1449" s="159">
        <v>35534.42</v>
      </c>
      <c r="M1449" s="156">
        <v>4767.9799999999996</v>
      </c>
      <c r="N1449" s="156">
        <v>30766.44</v>
      </c>
      <c r="O1449" s="136" t="s">
        <v>1808</v>
      </c>
    </row>
    <row r="1450" spans="1:15" x14ac:dyDescent="0.3">
      <c r="A1450" s="156" t="s">
        <v>2705</v>
      </c>
      <c r="B1450" s="156" t="s">
        <v>2470</v>
      </c>
      <c r="C1450" s="156" t="s">
        <v>2852</v>
      </c>
      <c r="D1450" s="156" t="s">
        <v>2695</v>
      </c>
      <c r="E1450" s="157" t="s">
        <v>1982</v>
      </c>
      <c r="F1450" s="139" t="s">
        <v>2832</v>
      </c>
      <c r="G1450" s="156" t="s">
        <v>2723</v>
      </c>
      <c r="H1450" s="156" t="s">
        <v>2723</v>
      </c>
      <c r="I1450" s="156" t="s">
        <v>2723</v>
      </c>
      <c r="J1450" s="156" t="s">
        <v>2474</v>
      </c>
      <c r="K1450" s="158">
        <v>9068.48</v>
      </c>
      <c r="L1450" s="159">
        <v>9068.48</v>
      </c>
      <c r="M1450" s="156">
        <v>1216.8</v>
      </c>
      <c r="N1450" s="156">
        <v>7851.6799999999994</v>
      </c>
      <c r="O1450" s="136" t="s">
        <v>1804</v>
      </c>
    </row>
    <row r="1451" spans="1:15" x14ac:dyDescent="0.3">
      <c r="A1451" s="156" t="s">
        <v>2705</v>
      </c>
      <c r="B1451" s="156" t="s">
        <v>2470</v>
      </c>
      <c r="C1451" s="156" t="s">
        <v>2882</v>
      </c>
      <c r="D1451" s="156" t="s">
        <v>2695</v>
      </c>
      <c r="E1451" s="157" t="s">
        <v>2049</v>
      </c>
      <c r="F1451" s="139" t="s">
        <v>3020</v>
      </c>
      <c r="G1451" s="156" t="s">
        <v>2723</v>
      </c>
      <c r="H1451" s="156" t="s">
        <v>2723</v>
      </c>
      <c r="I1451" s="156" t="s">
        <v>2723</v>
      </c>
      <c r="J1451" s="156" t="s">
        <v>2474</v>
      </c>
      <c r="K1451" s="158">
        <v>60108.15</v>
      </c>
      <c r="L1451" s="159">
        <v>60108.15</v>
      </c>
      <c r="M1451" s="156">
        <v>6604.47</v>
      </c>
      <c r="N1451" s="156">
        <v>53503.68</v>
      </c>
      <c r="O1451" s="136" t="s">
        <v>1804</v>
      </c>
    </row>
    <row r="1452" spans="1:15" x14ac:dyDescent="0.3">
      <c r="A1452" s="156" t="s">
        <v>2705</v>
      </c>
      <c r="B1452" s="156" t="s">
        <v>2470</v>
      </c>
      <c r="C1452" s="156" t="s">
        <v>2909</v>
      </c>
      <c r="D1452" s="156" t="s">
        <v>2695</v>
      </c>
      <c r="E1452" s="157" t="s">
        <v>2080</v>
      </c>
      <c r="F1452" s="139" t="s">
        <v>2901</v>
      </c>
      <c r="G1452" s="156" t="s">
        <v>2723</v>
      </c>
      <c r="H1452" s="156" t="s">
        <v>2723</v>
      </c>
      <c r="I1452" s="156" t="s">
        <v>2723</v>
      </c>
      <c r="J1452" s="156" t="s">
        <v>2474</v>
      </c>
      <c r="K1452" s="158">
        <v>979.42</v>
      </c>
      <c r="L1452" s="159">
        <v>979.42</v>
      </c>
      <c r="M1452" s="156">
        <v>75.66</v>
      </c>
      <c r="N1452" s="156">
        <v>903.76</v>
      </c>
      <c r="O1452" s="136" t="s">
        <v>1801</v>
      </c>
    </row>
    <row r="1453" spans="1:15" x14ac:dyDescent="0.3">
      <c r="A1453" s="156" t="s">
        <v>2705</v>
      </c>
      <c r="B1453" s="156" t="s">
        <v>2470</v>
      </c>
      <c r="C1453" s="156" t="s">
        <v>2909</v>
      </c>
      <c r="D1453" s="156" t="s">
        <v>2695</v>
      </c>
      <c r="E1453" s="157" t="s">
        <v>2090</v>
      </c>
      <c r="F1453" s="139" t="s">
        <v>2889</v>
      </c>
      <c r="G1453" s="156" t="s">
        <v>2723</v>
      </c>
      <c r="H1453" s="156" t="s">
        <v>2723</v>
      </c>
      <c r="I1453" s="156" t="s">
        <v>2723</v>
      </c>
      <c r="J1453" s="156" t="s">
        <v>2474</v>
      </c>
      <c r="K1453" s="158">
        <v>14224.75</v>
      </c>
      <c r="L1453" s="159">
        <v>14224.75</v>
      </c>
      <c r="M1453" s="156">
        <v>1098.8900000000001</v>
      </c>
      <c r="N1453" s="156">
        <v>13125.86</v>
      </c>
      <c r="O1453" s="136" t="s">
        <v>1804</v>
      </c>
    </row>
    <row r="1454" spans="1:15" x14ac:dyDescent="0.3">
      <c r="A1454" s="156" t="s">
        <v>2705</v>
      </c>
      <c r="B1454" s="156" t="s">
        <v>2470</v>
      </c>
      <c r="C1454" s="156" t="s">
        <v>2909</v>
      </c>
      <c r="D1454" s="156" t="s">
        <v>2695</v>
      </c>
      <c r="E1454" s="157" t="s">
        <v>2103</v>
      </c>
      <c r="F1454" s="139" t="s">
        <v>2948</v>
      </c>
      <c r="G1454" s="156" t="s">
        <v>2723</v>
      </c>
      <c r="H1454" s="156" t="s">
        <v>2723</v>
      </c>
      <c r="I1454" s="156" t="s">
        <v>2723</v>
      </c>
      <c r="J1454" s="156" t="s">
        <v>2474</v>
      </c>
      <c r="K1454" s="158">
        <v>43511.45</v>
      </c>
      <c r="L1454" s="159">
        <v>43511.45</v>
      </c>
      <c r="M1454" s="156">
        <v>3361.35</v>
      </c>
      <c r="N1454" s="156">
        <v>40150.1</v>
      </c>
      <c r="O1454" s="136" t="s">
        <v>1810</v>
      </c>
    </row>
    <row r="1455" spans="1:15" x14ac:dyDescent="0.3">
      <c r="A1455" s="156" t="s">
        <v>2705</v>
      </c>
      <c r="B1455" s="156" t="s">
        <v>2470</v>
      </c>
      <c r="C1455" s="156" t="s">
        <v>2909</v>
      </c>
      <c r="D1455" s="156" t="s">
        <v>2695</v>
      </c>
      <c r="E1455" s="157" t="s">
        <v>2113</v>
      </c>
      <c r="F1455" s="139" t="s">
        <v>2955</v>
      </c>
      <c r="G1455" s="156" t="s">
        <v>2723</v>
      </c>
      <c r="H1455" s="156" t="s">
        <v>2723</v>
      </c>
      <c r="I1455" s="156" t="s">
        <v>2723</v>
      </c>
      <c r="J1455" s="156" t="s">
        <v>2474</v>
      </c>
      <c r="K1455" s="158">
        <v>533.13</v>
      </c>
      <c r="L1455" s="159">
        <v>533.13</v>
      </c>
      <c r="M1455" s="156">
        <v>41.19</v>
      </c>
      <c r="N1455" s="156">
        <v>491.94</v>
      </c>
      <c r="O1455" s="136" t="s">
        <v>1808</v>
      </c>
    </row>
    <row r="1456" spans="1:15" x14ac:dyDescent="0.3">
      <c r="A1456" s="156" t="s">
        <v>2705</v>
      </c>
      <c r="B1456" s="156" t="s">
        <v>2470</v>
      </c>
      <c r="C1456" s="156" t="s">
        <v>2939</v>
      </c>
      <c r="D1456" s="156" t="s">
        <v>2695</v>
      </c>
      <c r="E1456" s="157" t="s">
        <v>2164</v>
      </c>
      <c r="F1456" s="139" t="s">
        <v>2953</v>
      </c>
      <c r="G1456" s="156" t="s">
        <v>2723</v>
      </c>
      <c r="H1456" s="156" t="s">
        <v>2723</v>
      </c>
      <c r="I1456" s="156" t="s">
        <v>2723</v>
      </c>
      <c r="J1456" s="156" t="s">
        <v>2474</v>
      </c>
      <c r="K1456" s="158">
        <v>777.56</v>
      </c>
      <c r="L1456" s="159">
        <v>777.56</v>
      </c>
      <c r="M1456" s="156">
        <v>40.86</v>
      </c>
      <c r="N1456" s="156">
        <v>736.69999999999993</v>
      </c>
      <c r="O1456" s="136" t="s">
        <v>1804</v>
      </c>
    </row>
    <row r="1457" spans="1:15" x14ac:dyDescent="0.3">
      <c r="A1457" s="156" t="s">
        <v>2705</v>
      </c>
      <c r="B1457" s="156" t="s">
        <v>2470</v>
      </c>
      <c r="C1457" s="156" t="s">
        <v>2939</v>
      </c>
      <c r="D1457" s="156" t="s">
        <v>2695</v>
      </c>
      <c r="E1457" s="157" t="s">
        <v>2131</v>
      </c>
      <c r="F1457" s="139" t="s">
        <v>2917</v>
      </c>
      <c r="G1457" s="156" t="s">
        <v>2723</v>
      </c>
      <c r="H1457" s="156" t="s">
        <v>2723</v>
      </c>
      <c r="I1457" s="156" t="s">
        <v>2723</v>
      </c>
      <c r="J1457" s="156" t="s">
        <v>2474</v>
      </c>
      <c r="K1457" s="158">
        <v>10547.58</v>
      </c>
      <c r="L1457" s="159">
        <v>10547.58</v>
      </c>
      <c r="M1457" s="156">
        <v>554.27</v>
      </c>
      <c r="N1457" s="156">
        <v>9993.31</v>
      </c>
      <c r="O1457" s="136" t="s">
        <v>1804</v>
      </c>
    </row>
    <row r="1458" spans="1:15" x14ac:dyDescent="0.3">
      <c r="A1458" s="156" t="s">
        <v>2705</v>
      </c>
      <c r="B1458" s="156" t="s">
        <v>2470</v>
      </c>
      <c r="C1458" s="156" t="s">
        <v>2939</v>
      </c>
      <c r="D1458" s="156" t="s">
        <v>2695</v>
      </c>
      <c r="E1458" s="157" t="s">
        <v>2228</v>
      </c>
      <c r="F1458" s="139" t="s">
        <v>2945</v>
      </c>
      <c r="G1458" s="156" t="s">
        <v>2723</v>
      </c>
      <c r="H1458" s="156" t="s">
        <v>2723</v>
      </c>
      <c r="I1458" s="156" t="s">
        <v>2723</v>
      </c>
      <c r="J1458" s="156" t="s">
        <v>2474</v>
      </c>
      <c r="K1458" s="158">
        <v>4237.8599999999997</v>
      </c>
      <c r="L1458" s="159">
        <v>4237.8599999999997</v>
      </c>
      <c r="M1458" s="156">
        <v>222.7</v>
      </c>
      <c r="N1458" s="156">
        <v>4015.16</v>
      </c>
      <c r="O1458" s="136" t="s">
        <v>1804</v>
      </c>
    </row>
    <row r="1459" spans="1:15" x14ac:dyDescent="0.3">
      <c r="A1459" s="156" t="s">
        <v>2705</v>
      </c>
      <c r="B1459" s="156" t="s">
        <v>2470</v>
      </c>
      <c r="C1459" s="156" t="s">
        <v>2962</v>
      </c>
      <c r="D1459" s="156" t="s">
        <v>2695</v>
      </c>
      <c r="E1459" s="157" t="s">
        <v>2365</v>
      </c>
      <c r="F1459" s="139" t="s">
        <v>2999</v>
      </c>
      <c r="G1459" s="156" t="s">
        <v>2723</v>
      </c>
      <c r="H1459" s="156" t="s">
        <v>2723</v>
      </c>
      <c r="I1459" s="156" t="s">
        <v>2723</v>
      </c>
      <c r="J1459" s="156" t="s">
        <v>2474</v>
      </c>
      <c r="K1459" s="158">
        <v>26365.439999999999</v>
      </c>
      <c r="L1459" s="159">
        <v>26365.439999999999</v>
      </c>
      <c r="M1459" s="156">
        <v>629.77</v>
      </c>
      <c r="N1459" s="156">
        <v>25735.67</v>
      </c>
      <c r="O1459" s="136" t="s">
        <v>1808</v>
      </c>
    </row>
    <row r="1460" spans="1:15" x14ac:dyDescent="0.3">
      <c r="A1460" s="156" t="s">
        <v>2705</v>
      </c>
      <c r="B1460" s="156" t="s">
        <v>2470</v>
      </c>
      <c r="C1460" s="156" t="s">
        <v>120</v>
      </c>
      <c r="D1460" s="156" t="s">
        <v>2695</v>
      </c>
      <c r="E1460" s="157" t="s">
        <v>2379</v>
      </c>
      <c r="F1460" s="139" t="s">
        <v>2968</v>
      </c>
      <c r="G1460" s="156" t="s">
        <v>2723</v>
      </c>
      <c r="H1460" s="156" t="s">
        <v>2723</v>
      </c>
      <c r="I1460" s="156" t="s">
        <v>2723</v>
      </c>
      <c r="J1460" s="156" t="s">
        <v>2474</v>
      </c>
      <c r="K1460" s="158">
        <v>1044.9000000000001</v>
      </c>
      <c r="L1460" s="159">
        <v>1044.9000000000001</v>
      </c>
      <c r="M1460" s="156">
        <v>4.95</v>
      </c>
      <c r="N1460" s="156">
        <v>1039.95</v>
      </c>
      <c r="O1460" s="136" t="s">
        <v>1804</v>
      </c>
    </row>
    <row r="1461" spans="1:15" x14ac:dyDescent="0.3">
      <c r="A1461" s="156" t="s">
        <v>2705</v>
      </c>
      <c r="B1461" s="156" t="s">
        <v>2470</v>
      </c>
      <c r="C1461" s="156" t="s">
        <v>120</v>
      </c>
      <c r="D1461" s="156" t="s">
        <v>2695</v>
      </c>
      <c r="E1461" s="157" t="s">
        <v>2382</v>
      </c>
      <c r="F1461" s="139" t="s">
        <v>3021</v>
      </c>
      <c r="G1461" s="156" t="s">
        <v>2723</v>
      </c>
      <c r="H1461" s="156" t="s">
        <v>2723</v>
      </c>
      <c r="I1461" s="156" t="s">
        <v>2723</v>
      </c>
      <c r="J1461" s="156" t="s">
        <v>2474</v>
      </c>
      <c r="K1461" s="158">
        <v>1100.75</v>
      </c>
      <c r="L1461" s="159">
        <v>1100.75</v>
      </c>
      <c r="M1461" s="156">
        <v>5.22</v>
      </c>
      <c r="N1461" s="156">
        <v>1095.53</v>
      </c>
      <c r="O1461" s="136" t="s">
        <v>1804</v>
      </c>
    </row>
    <row r="1462" spans="1:15" x14ac:dyDescent="0.3">
      <c r="A1462" s="156" t="s">
        <v>2469</v>
      </c>
      <c r="B1462" s="156" t="s">
        <v>3022</v>
      </c>
      <c r="C1462" s="156" t="s">
        <v>2521</v>
      </c>
      <c r="D1462" s="156" t="s">
        <v>2399</v>
      </c>
      <c r="E1462" s="157">
        <v>40916358</v>
      </c>
      <c r="F1462" s="139" t="s">
        <v>3023</v>
      </c>
      <c r="G1462" s="156">
        <v>1</v>
      </c>
      <c r="H1462" s="156" t="s">
        <v>1809</v>
      </c>
      <c r="I1462" s="156" t="s">
        <v>2485</v>
      </c>
      <c r="J1462" s="156" t="s">
        <v>2474</v>
      </c>
      <c r="K1462" s="158">
        <v>154767.44</v>
      </c>
      <c r="L1462" s="159">
        <v>77383.72</v>
      </c>
      <c r="M1462" s="156">
        <v>39467.839999999997</v>
      </c>
      <c r="N1462" s="156">
        <v>37915.880000000005</v>
      </c>
      <c r="O1462" s="136" t="s">
        <v>1809</v>
      </c>
    </row>
    <row r="1463" spans="1:15" x14ac:dyDescent="0.3">
      <c r="A1463" s="156" t="s">
        <v>2469</v>
      </c>
      <c r="B1463" s="156" t="s">
        <v>3022</v>
      </c>
      <c r="C1463" s="156" t="s">
        <v>2521</v>
      </c>
      <c r="D1463" s="156" t="s">
        <v>2399</v>
      </c>
      <c r="E1463" s="157" t="s">
        <v>1858</v>
      </c>
      <c r="F1463" s="139" t="s">
        <v>3023</v>
      </c>
      <c r="G1463" s="156">
        <v>1</v>
      </c>
      <c r="H1463" s="156" t="s">
        <v>1809</v>
      </c>
      <c r="I1463" s="156" t="s">
        <v>2485</v>
      </c>
      <c r="J1463" s="156" t="s">
        <v>2474</v>
      </c>
      <c r="K1463" s="158">
        <v>380568.69</v>
      </c>
      <c r="L1463" s="159">
        <v>190284.345</v>
      </c>
      <c r="M1463" s="156">
        <v>97050.28</v>
      </c>
      <c r="N1463" s="156">
        <v>93234.065000000002</v>
      </c>
      <c r="O1463" s="136" t="s">
        <v>1809</v>
      </c>
    </row>
    <row r="1464" spans="1:15" x14ac:dyDescent="0.3">
      <c r="A1464" s="156" t="s">
        <v>2469</v>
      </c>
      <c r="B1464" s="156" t="s">
        <v>3022</v>
      </c>
      <c r="C1464" s="156" t="s">
        <v>2521</v>
      </c>
      <c r="D1464" s="156" t="s">
        <v>2399</v>
      </c>
      <c r="E1464" s="157" t="s">
        <v>1859</v>
      </c>
      <c r="F1464" s="139" t="s">
        <v>3023</v>
      </c>
      <c r="G1464" s="156">
        <v>1</v>
      </c>
      <c r="H1464" s="156" t="s">
        <v>1809</v>
      </c>
      <c r="I1464" s="156" t="s">
        <v>2485</v>
      </c>
      <c r="J1464" s="156" t="s">
        <v>2474</v>
      </c>
      <c r="K1464" s="158">
        <v>172100.56</v>
      </c>
      <c r="L1464" s="159">
        <v>86050.28</v>
      </c>
      <c r="M1464" s="156">
        <v>43888.03</v>
      </c>
      <c r="N1464" s="156">
        <v>42162.25</v>
      </c>
      <c r="O1464" s="136" t="s">
        <v>1809</v>
      </c>
    </row>
    <row r="1465" spans="1:15" x14ac:dyDescent="0.3">
      <c r="A1465" s="156" t="s">
        <v>2469</v>
      </c>
      <c r="B1465" s="156" t="s">
        <v>3022</v>
      </c>
      <c r="C1465" s="156" t="s">
        <v>2521</v>
      </c>
      <c r="D1465" s="156" t="s">
        <v>2399</v>
      </c>
      <c r="E1465" s="157" t="s">
        <v>1860</v>
      </c>
      <c r="F1465" s="139" t="s">
        <v>3023</v>
      </c>
      <c r="G1465" s="156">
        <v>1</v>
      </c>
      <c r="H1465" s="156" t="s">
        <v>1809</v>
      </c>
      <c r="I1465" s="156" t="s">
        <v>2485</v>
      </c>
      <c r="J1465" s="156" t="s">
        <v>2474</v>
      </c>
      <c r="K1465" s="158">
        <v>10736251.369999999</v>
      </c>
      <c r="L1465" s="159">
        <v>5368125.6849999996</v>
      </c>
      <c r="M1465" s="156">
        <v>2737892.72</v>
      </c>
      <c r="N1465" s="156">
        <v>2630232.9649999994</v>
      </c>
      <c r="O1465" s="136" t="s">
        <v>1809</v>
      </c>
    </row>
    <row r="1466" spans="1:15" x14ac:dyDescent="0.3">
      <c r="A1466" s="156" t="s">
        <v>2469</v>
      </c>
      <c r="B1466" s="156" t="s">
        <v>3022</v>
      </c>
      <c r="C1466" s="156" t="s">
        <v>2521</v>
      </c>
      <c r="D1466" s="156" t="s">
        <v>2399</v>
      </c>
      <c r="E1466" s="157" t="s">
        <v>1861</v>
      </c>
      <c r="F1466" s="139" t="s">
        <v>3023</v>
      </c>
      <c r="G1466" s="156">
        <v>1</v>
      </c>
      <c r="H1466" s="156" t="s">
        <v>1809</v>
      </c>
      <c r="I1466" s="156" t="s">
        <v>2485</v>
      </c>
      <c r="J1466" s="156" t="s">
        <v>2474</v>
      </c>
      <c r="K1466" s="158">
        <v>1749519.76</v>
      </c>
      <c r="L1466" s="159">
        <v>874759.88</v>
      </c>
      <c r="M1466" s="156">
        <v>446151.76</v>
      </c>
      <c r="N1466" s="156">
        <v>428608.12</v>
      </c>
      <c r="O1466" s="136" t="s">
        <v>1809</v>
      </c>
    </row>
    <row r="1467" spans="1:15" x14ac:dyDescent="0.3">
      <c r="A1467" s="139" t="s">
        <v>2705</v>
      </c>
      <c r="B1467" s="139" t="s">
        <v>2470</v>
      </c>
      <c r="C1467" s="139" t="s">
        <v>2471</v>
      </c>
      <c r="D1467" s="139"/>
      <c r="E1467" s="140" t="s">
        <v>2028</v>
      </c>
      <c r="F1467" s="146"/>
      <c r="G1467" s="146"/>
      <c r="H1467" s="146"/>
      <c r="I1467" s="146"/>
      <c r="J1467" s="139" t="s">
        <v>3024</v>
      </c>
      <c r="K1467" s="160"/>
      <c r="L1467" s="147">
        <v>-3986.28</v>
      </c>
      <c r="M1467" s="161"/>
      <c r="N1467" s="161"/>
      <c r="O1467" s="136" t="s">
        <v>1804</v>
      </c>
    </row>
    <row r="1468" spans="1:15" x14ac:dyDescent="0.3">
      <c r="A1468" s="139" t="s">
        <v>2705</v>
      </c>
      <c r="B1468" s="139" t="s">
        <v>2470</v>
      </c>
      <c r="C1468" s="139" t="s">
        <v>2476</v>
      </c>
      <c r="D1468" s="139"/>
      <c r="E1468" s="141">
        <v>42160246</v>
      </c>
      <c r="F1468" s="146"/>
      <c r="G1468" s="146"/>
      <c r="H1468" s="146"/>
      <c r="I1468" s="146"/>
      <c r="J1468" s="139" t="s">
        <v>3024</v>
      </c>
      <c r="K1468" s="160"/>
      <c r="L1468" s="147">
        <v>-1172.53</v>
      </c>
      <c r="M1468" s="161"/>
      <c r="N1468" s="161"/>
      <c r="O1468" s="136" t="s">
        <v>1801</v>
      </c>
    </row>
    <row r="1469" spans="1:15" x14ac:dyDescent="0.3">
      <c r="A1469" s="139" t="s">
        <v>2705</v>
      </c>
      <c r="B1469" s="139" t="s">
        <v>2470</v>
      </c>
      <c r="C1469" s="139" t="s">
        <v>2476</v>
      </c>
      <c r="D1469" s="139"/>
      <c r="E1469" s="141">
        <v>42224425</v>
      </c>
      <c r="F1469" s="146"/>
      <c r="G1469" s="146"/>
      <c r="H1469" s="146"/>
      <c r="I1469" s="146"/>
      <c r="J1469" s="139" t="s">
        <v>3024</v>
      </c>
      <c r="K1469" s="160"/>
      <c r="L1469" s="147">
        <v>-463.44</v>
      </c>
      <c r="M1469" s="161"/>
      <c r="N1469" s="161"/>
      <c r="O1469" s="136" t="s">
        <v>1801</v>
      </c>
    </row>
    <row r="1470" spans="1:15" x14ac:dyDescent="0.3">
      <c r="A1470" s="139" t="s">
        <v>2705</v>
      </c>
      <c r="B1470" s="139" t="s">
        <v>2470</v>
      </c>
      <c r="C1470" s="139" t="s">
        <v>2476</v>
      </c>
      <c r="D1470" s="139"/>
      <c r="E1470" s="141">
        <v>42235594</v>
      </c>
      <c r="F1470" s="146"/>
      <c r="G1470" s="146"/>
      <c r="H1470" s="146"/>
      <c r="I1470" s="146"/>
      <c r="J1470" s="139" t="s">
        <v>3024</v>
      </c>
      <c r="K1470" s="160"/>
      <c r="L1470" s="147">
        <v>-4314.3900000000003</v>
      </c>
      <c r="M1470" s="161"/>
      <c r="N1470" s="161"/>
      <c r="O1470" s="136" t="s">
        <v>1804</v>
      </c>
    </row>
    <row r="1471" spans="1:15" x14ac:dyDescent="0.3">
      <c r="A1471" s="139" t="s">
        <v>2705</v>
      </c>
      <c r="B1471" s="139" t="s">
        <v>2470</v>
      </c>
      <c r="C1471" s="139" t="s">
        <v>2476</v>
      </c>
      <c r="D1471" s="139"/>
      <c r="E1471" s="141">
        <v>42280219</v>
      </c>
      <c r="F1471" s="146"/>
      <c r="G1471" s="146"/>
      <c r="H1471" s="146"/>
      <c r="I1471" s="146"/>
      <c r="J1471" s="139" t="s">
        <v>3024</v>
      </c>
      <c r="K1471" s="160"/>
      <c r="L1471" s="147">
        <v>-1005.59</v>
      </c>
      <c r="M1471" s="161"/>
      <c r="N1471" s="161"/>
      <c r="O1471" s="136" t="s">
        <v>1801</v>
      </c>
    </row>
    <row r="1472" spans="1:15" x14ac:dyDescent="0.3">
      <c r="A1472" s="139" t="s">
        <v>2705</v>
      </c>
      <c r="B1472" s="139" t="s">
        <v>2470</v>
      </c>
      <c r="C1472" s="139" t="s">
        <v>2476</v>
      </c>
      <c r="D1472" s="139"/>
      <c r="E1472" s="141">
        <v>42419633</v>
      </c>
      <c r="F1472" s="146"/>
      <c r="G1472" s="146"/>
      <c r="H1472" s="146"/>
      <c r="I1472" s="146"/>
      <c r="J1472" s="139" t="s">
        <v>3024</v>
      </c>
      <c r="K1472" s="160"/>
      <c r="L1472" s="147">
        <v>-2826.88</v>
      </c>
      <c r="M1472" s="161"/>
      <c r="N1472" s="161"/>
      <c r="O1472" s="136" t="s">
        <v>1914</v>
      </c>
    </row>
    <row r="1473" spans="1:15" x14ac:dyDescent="0.3">
      <c r="A1473" s="139" t="s">
        <v>2705</v>
      </c>
      <c r="B1473" s="139" t="s">
        <v>2470</v>
      </c>
      <c r="C1473" s="139" t="s">
        <v>2476</v>
      </c>
      <c r="D1473" s="139"/>
      <c r="E1473" s="140" t="s">
        <v>1967</v>
      </c>
      <c r="F1473" s="146"/>
      <c r="G1473" s="146"/>
      <c r="H1473" s="146"/>
      <c r="I1473" s="146"/>
      <c r="J1473" s="139" t="s">
        <v>3024</v>
      </c>
      <c r="K1473" s="160"/>
      <c r="L1473" s="147">
        <v>-0.6</v>
      </c>
      <c r="M1473" s="161"/>
      <c r="N1473" s="161"/>
      <c r="O1473" s="136" t="s">
        <v>1804</v>
      </c>
    </row>
    <row r="1474" spans="1:15" x14ac:dyDescent="0.3">
      <c r="A1474" s="139" t="s">
        <v>2705</v>
      </c>
      <c r="B1474" s="139" t="s">
        <v>2470</v>
      </c>
      <c r="C1474" s="139" t="s">
        <v>2476</v>
      </c>
      <c r="D1474" s="139"/>
      <c r="E1474" s="140" t="s">
        <v>1998</v>
      </c>
      <c r="F1474" s="146"/>
      <c r="G1474" s="146"/>
      <c r="H1474" s="146"/>
      <c r="I1474" s="146"/>
      <c r="J1474" s="139" t="s">
        <v>3024</v>
      </c>
      <c r="K1474" s="160"/>
      <c r="L1474" s="147">
        <v>-1316.62</v>
      </c>
      <c r="M1474" s="161"/>
      <c r="N1474" s="161"/>
      <c r="O1474" s="136" t="s">
        <v>1801</v>
      </c>
    </row>
    <row r="1475" spans="1:15" x14ac:dyDescent="0.3">
      <c r="A1475" s="139" t="s">
        <v>2705</v>
      </c>
      <c r="B1475" s="139" t="s">
        <v>2470</v>
      </c>
      <c r="C1475" s="139" t="s">
        <v>2483</v>
      </c>
      <c r="D1475" s="139"/>
      <c r="E1475" s="141">
        <v>42452864</v>
      </c>
      <c r="F1475" s="146"/>
      <c r="G1475" s="146"/>
      <c r="H1475" s="146"/>
      <c r="I1475" s="146"/>
      <c r="J1475" s="139" t="s">
        <v>3024</v>
      </c>
      <c r="K1475" s="160"/>
      <c r="L1475" s="147">
        <v>-1</v>
      </c>
      <c r="M1475" s="161"/>
      <c r="N1475" s="161"/>
      <c r="O1475" s="136" t="s">
        <v>1801</v>
      </c>
    </row>
    <row r="1476" spans="1:15" x14ac:dyDescent="0.3">
      <c r="A1476" s="139" t="s">
        <v>2705</v>
      </c>
      <c r="B1476" s="139" t="s">
        <v>2470</v>
      </c>
      <c r="C1476" s="139" t="s">
        <v>2483</v>
      </c>
      <c r="D1476" s="139"/>
      <c r="E1476" s="140" t="s">
        <v>1947</v>
      </c>
      <c r="F1476" s="146"/>
      <c r="G1476" s="146"/>
      <c r="H1476" s="146"/>
      <c r="I1476" s="146"/>
      <c r="J1476" s="139" t="s">
        <v>3024</v>
      </c>
      <c r="K1476" s="160"/>
      <c r="L1476" s="147">
        <v>-26448.29</v>
      </c>
      <c r="M1476" s="161"/>
      <c r="N1476" s="161"/>
      <c r="O1476" s="136" t="s">
        <v>1801</v>
      </c>
    </row>
    <row r="1477" spans="1:15" x14ac:dyDescent="0.3">
      <c r="A1477" s="139" t="s">
        <v>2705</v>
      </c>
      <c r="B1477" s="139" t="s">
        <v>2470</v>
      </c>
      <c r="C1477" s="139" t="s">
        <v>2483</v>
      </c>
      <c r="D1477" s="139"/>
      <c r="E1477" s="140" t="s">
        <v>2023</v>
      </c>
      <c r="F1477" s="146"/>
      <c r="G1477" s="146"/>
      <c r="H1477" s="146"/>
      <c r="I1477" s="146"/>
      <c r="J1477" s="139" t="s">
        <v>3024</v>
      </c>
      <c r="K1477" s="160"/>
      <c r="L1477" s="147">
        <v>-1498.32</v>
      </c>
      <c r="M1477" s="161"/>
      <c r="N1477" s="161"/>
      <c r="O1477" s="136" t="s">
        <v>1804</v>
      </c>
    </row>
    <row r="1478" spans="1:15" x14ac:dyDescent="0.3">
      <c r="A1478" s="139" t="s">
        <v>2705</v>
      </c>
      <c r="B1478" s="139" t="s">
        <v>2470</v>
      </c>
      <c r="C1478" s="139" t="s">
        <v>2483</v>
      </c>
      <c r="D1478" s="139"/>
      <c r="E1478" s="140" t="s">
        <v>2225</v>
      </c>
      <c r="F1478" s="146"/>
      <c r="G1478" s="146"/>
      <c r="H1478" s="146"/>
      <c r="I1478" s="139"/>
      <c r="J1478" s="139" t="s">
        <v>3024</v>
      </c>
      <c r="K1478" s="160"/>
      <c r="L1478" s="147">
        <v>-52944.3</v>
      </c>
      <c r="M1478" s="161"/>
      <c r="N1478" s="161"/>
      <c r="O1478" s="136" t="s">
        <v>1810</v>
      </c>
    </row>
    <row r="1479" spans="1:15" x14ac:dyDescent="0.3">
      <c r="A1479" s="139" t="s">
        <v>2705</v>
      </c>
      <c r="B1479" s="139" t="s">
        <v>2470</v>
      </c>
      <c r="C1479" s="139" t="s">
        <v>2483</v>
      </c>
      <c r="D1479" s="139"/>
      <c r="E1479" s="141" t="s">
        <v>2268</v>
      </c>
      <c r="F1479" s="146"/>
      <c r="G1479" s="146"/>
      <c r="H1479" s="146"/>
      <c r="I1479" s="146"/>
      <c r="J1479" s="139" t="s">
        <v>3024</v>
      </c>
      <c r="K1479" s="160"/>
      <c r="L1479" s="147">
        <v>-34947.120000000003</v>
      </c>
      <c r="M1479" s="161"/>
      <c r="N1479" s="161"/>
      <c r="O1479" s="136" t="s">
        <v>1924</v>
      </c>
    </row>
    <row r="1480" spans="1:15" x14ac:dyDescent="0.3">
      <c r="A1480" s="139" t="s">
        <v>2705</v>
      </c>
      <c r="B1480" s="139" t="s">
        <v>2470</v>
      </c>
      <c r="C1480" s="139" t="s">
        <v>2483</v>
      </c>
      <c r="D1480" s="139"/>
      <c r="E1480" s="141" t="s">
        <v>1983</v>
      </c>
      <c r="F1480" s="146"/>
      <c r="G1480" s="146"/>
      <c r="H1480" s="146"/>
      <c r="I1480" s="146"/>
      <c r="J1480" s="139" t="s">
        <v>3024</v>
      </c>
      <c r="K1480" s="160"/>
      <c r="L1480" s="147">
        <v>-6952.04</v>
      </c>
      <c r="M1480" s="161"/>
      <c r="N1480" s="161"/>
      <c r="O1480" s="136" t="s">
        <v>1809</v>
      </c>
    </row>
    <row r="1481" spans="1:15" x14ac:dyDescent="0.3">
      <c r="A1481" s="139" t="s">
        <v>2705</v>
      </c>
      <c r="B1481" s="139" t="s">
        <v>2470</v>
      </c>
      <c r="C1481" s="139" t="s">
        <v>2490</v>
      </c>
      <c r="D1481" s="139"/>
      <c r="E1481" s="141">
        <v>42604150</v>
      </c>
      <c r="F1481" s="146"/>
      <c r="G1481" s="146"/>
      <c r="H1481" s="146"/>
      <c r="I1481" s="146"/>
      <c r="J1481" s="139" t="s">
        <v>3024</v>
      </c>
      <c r="K1481" s="160"/>
      <c r="L1481" s="147">
        <v>-11743.03</v>
      </c>
      <c r="M1481" s="136"/>
      <c r="N1481" s="136"/>
      <c r="O1481" s="136" t="s">
        <v>1804</v>
      </c>
    </row>
    <row r="1482" spans="1:15" x14ac:dyDescent="0.3">
      <c r="A1482" s="139" t="s">
        <v>2705</v>
      </c>
      <c r="B1482" s="139" t="s">
        <v>2470</v>
      </c>
      <c r="C1482" s="139" t="s">
        <v>2490</v>
      </c>
      <c r="D1482" s="139"/>
      <c r="E1482" s="141">
        <v>42604159</v>
      </c>
      <c r="F1482" s="146"/>
      <c r="G1482" s="146"/>
      <c r="H1482" s="146"/>
      <c r="I1482" s="146"/>
      <c r="J1482" s="139" t="s">
        <v>3024</v>
      </c>
      <c r="K1482" s="160"/>
      <c r="L1482" s="147">
        <v>-6833.68</v>
      </c>
      <c r="M1482" s="136"/>
      <c r="N1482" s="136"/>
      <c r="O1482" s="136" t="s">
        <v>1804</v>
      </c>
    </row>
    <row r="1483" spans="1:15" x14ac:dyDescent="0.3">
      <c r="A1483" s="139" t="s">
        <v>2705</v>
      </c>
      <c r="B1483" s="139" t="s">
        <v>2470</v>
      </c>
      <c r="C1483" s="139" t="s">
        <v>2490</v>
      </c>
      <c r="D1483" s="139"/>
      <c r="E1483" s="141">
        <v>42677747</v>
      </c>
      <c r="F1483" s="146"/>
      <c r="G1483" s="146"/>
      <c r="H1483" s="146"/>
      <c r="I1483" s="146"/>
      <c r="J1483" s="139" t="s">
        <v>3024</v>
      </c>
      <c r="K1483" s="160"/>
      <c r="L1483" s="147">
        <v>-50872.6</v>
      </c>
      <c r="M1483" s="136"/>
      <c r="N1483" s="136"/>
      <c r="O1483" s="136" t="s">
        <v>1914</v>
      </c>
    </row>
    <row r="1484" spans="1:15" x14ac:dyDescent="0.3">
      <c r="A1484" s="139" t="s">
        <v>2705</v>
      </c>
      <c r="B1484" s="139" t="s">
        <v>2470</v>
      </c>
      <c r="C1484" s="139" t="s">
        <v>2490</v>
      </c>
      <c r="D1484" s="139"/>
      <c r="E1484" s="141" t="s">
        <v>1983</v>
      </c>
      <c r="F1484" s="146"/>
      <c r="G1484" s="146"/>
      <c r="H1484" s="146"/>
      <c r="I1484" s="146"/>
      <c r="J1484" s="139" t="s">
        <v>3024</v>
      </c>
      <c r="K1484" s="160"/>
      <c r="L1484" s="147">
        <v>-0.63</v>
      </c>
      <c r="M1484" s="136"/>
      <c r="N1484" s="136"/>
      <c r="O1484" s="136" t="s">
        <v>1809</v>
      </c>
    </row>
    <row r="1485" spans="1:15" x14ac:dyDescent="0.3">
      <c r="A1485" s="139" t="s">
        <v>2705</v>
      </c>
      <c r="B1485" s="139" t="s">
        <v>2470</v>
      </c>
      <c r="C1485" s="139" t="s">
        <v>2490</v>
      </c>
      <c r="D1485" s="139"/>
      <c r="E1485" s="141" t="s">
        <v>2163</v>
      </c>
      <c r="F1485" s="146"/>
      <c r="G1485" s="146"/>
      <c r="H1485" s="146"/>
      <c r="I1485" s="146"/>
      <c r="J1485" s="139" t="s">
        <v>3024</v>
      </c>
      <c r="K1485" s="160"/>
      <c r="L1485" s="147">
        <v>-0.53</v>
      </c>
      <c r="M1485" s="136"/>
      <c r="N1485" s="136"/>
      <c r="O1485" s="136" t="s">
        <v>1808</v>
      </c>
    </row>
    <row r="1486" spans="1:15" x14ac:dyDescent="0.3">
      <c r="A1486" s="139" t="s">
        <v>2705</v>
      </c>
      <c r="B1486" s="139" t="s">
        <v>2470</v>
      </c>
      <c r="C1486" s="139" t="s">
        <v>2490</v>
      </c>
      <c r="D1486" s="139"/>
      <c r="E1486" s="141" t="s">
        <v>2182</v>
      </c>
      <c r="F1486" s="146"/>
      <c r="G1486" s="146"/>
      <c r="H1486" s="146"/>
      <c r="I1486" s="146"/>
      <c r="J1486" s="139" t="s">
        <v>3024</v>
      </c>
      <c r="K1486" s="160"/>
      <c r="L1486" s="147">
        <v>-10361.64</v>
      </c>
      <c r="M1486" s="136"/>
      <c r="N1486" s="136"/>
      <c r="O1486" s="136" t="s">
        <v>1804</v>
      </c>
    </row>
    <row r="1487" spans="1:15" x14ac:dyDescent="0.3">
      <c r="A1487" s="139" t="s">
        <v>2705</v>
      </c>
      <c r="B1487" s="139" t="s">
        <v>2470</v>
      </c>
      <c r="C1487" s="139" t="s">
        <v>2490</v>
      </c>
      <c r="D1487" s="139"/>
      <c r="E1487" s="141" t="s">
        <v>2175</v>
      </c>
      <c r="F1487" s="146"/>
      <c r="G1487" s="146"/>
      <c r="H1487" s="146"/>
      <c r="I1487" s="146"/>
      <c r="J1487" s="139" t="s">
        <v>3024</v>
      </c>
      <c r="K1487" s="160"/>
      <c r="L1487" s="147">
        <v>-1619.74</v>
      </c>
      <c r="M1487" s="136"/>
      <c r="N1487" s="136"/>
      <c r="O1487" s="136" t="s">
        <v>1804</v>
      </c>
    </row>
    <row r="1488" spans="1:15" x14ac:dyDescent="0.3">
      <c r="A1488" s="139" t="s">
        <v>2705</v>
      </c>
      <c r="B1488" s="139" t="s">
        <v>2470</v>
      </c>
      <c r="C1488" s="139" t="s">
        <v>2490</v>
      </c>
      <c r="D1488" s="139"/>
      <c r="E1488" s="141" t="s">
        <v>2195</v>
      </c>
      <c r="F1488" s="146"/>
      <c r="G1488" s="146"/>
      <c r="H1488" s="146"/>
      <c r="I1488" s="146"/>
      <c r="J1488" s="139" t="s">
        <v>3024</v>
      </c>
      <c r="K1488" s="160"/>
      <c r="L1488" s="147">
        <v>-815.65</v>
      </c>
      <c r="M1488" s="136"/>
      <c r="N1488" s="136"/>
      <c r="O1488" s="136" t="s">
        <v>1801</v>
      </c>
    </row>
    <row r="1489" spans="1:15" x14ac:dyDescent="0.3">
      <c r="A1489" s="139" t="s">
        <v>2705</v>
      </c>
      <c r="B1489" s="139" t="s">
        <v>2470</v>
      </c>
      <c r="C1489" s="139" t="s">
        <v>2490</v>
      </c>
      <c r="D1489" s="139"/>
      <c r="E1489" s="141" t="s">
        <v>2227</v>
      </c>
      <c r="F1489" s="146"/>
      <c r="G1489" s="146"/>
      <c r="H1489" s="146"/>
      <c r="I1489" s="146"/>
      <c r="J1489" s="139" t="s">
        <v>3024</v>
      </c>
      <c r="K1489" s="160"/>
      <c r="L1489" s="147">
        <v>-11700.87</v>
      </c>
      <c r="M1489" s="136"/>
      <c r="N1489" s="136"/>
      <c r="O1489" s="136" t="s">
        <v>1810</v>
      </c>
    </row>
    <row r="1490" spans="1:15" x14ac:dyDescent="0.3">
      <c r="A1490" s="139" t="s">
        <v>2705</v>
      </c>
      <c r="B1490" s="139" t="s">
        <v>2470</v>
      </c>
      <c r="C1490" s="139" t="s">
        <v>2490</v>
      </c>
      <c r="D1490" s="139"/>
      <c r="E1490" s="141" t="s">
        <v>2261</v>
      </c>
      <c r="F1490" s="146"/>
      <c r="G1490" s="146"/>
      <c r="H1490" s="146"/>
      <c r="I1490" s="146"/>
      <c r="J1490" s="139" t="s">
        <v>3024</v>
      </c>
      <c r="K1490" s="160"/>
      <c r="L1490" s="147">
        <v>-0.51</v>
      </c>
      <c r="M1490" s="136"/>
      <c r="N1490" s="136"/>
      <c r="O1490" s="136" t="s">
        <v>1924</v>
      </c>
    </row>
    <row r="1491" spans="1:15" x14ac:dyDescent="0.3">
      <c r="A1491" s="139" t="s">
        <v>2705</v>
      </c>
      <c r="B1491" s="139" t="s">
        <v>2470</v>
      </c>
      <c r="C1491" s="139" t="s">
        <v>2494</v>
      </c>
      <c r="D1491" s="139"/>
      <c r="E1491" s="141">
        <v>42178148</v>
      </c>
      <c r="F1491" s="146"/>
      <c r="G1491" s="146"/>
      <c r="H1491" s="146"/>
      <c r="I1491" s="146"/>
      <c r="J1491" s="139" t="s">
        <v>3024</v>
      </c>
      <c r="K1491" s="160"/>
      <c r="L1491" s="147">
        <v>-1182.5</v>
      </c>
      <c r="M1491" s="136"/>
      <c r="N1491" s="136"/>
      <c r="O1491" s="136" t="s">
        <v>1808</v>
      </c>
    </row>
    <row r="1492" spans="1:15" x14ac:dyDescent="0.3">
      <c r="A1492" s="139" t="s">
        <v>2705</v>
      </c>
      <c r="B1492" s="139" t="s">
        <v>2470</v>
      </c>
      <c r="C1492" s="139" t="s">
        <v>2494</v>
      </c>
      <c r="D1492" s="139"/>
      <c r="E1492" s="141">
        <v>42188892</v>
      </c>
      <c r="F1492" s="146"/>
      <c r="G1492" s="146"/>
      <c r="H1492" s="146"/>
      <c r="I1492" s="146"/>
      <c r="J1492" s="139" t="s">
        <v>3024</v>
      </c>
      <c r="K1492" s="160"/>
      <c r="L1492" s="147">
        <v>-9049.7099999999991</v>
      </c>
      <c r="M1492" s="136"/>
      <c r="N1492" s="136"/>
      <c r="O1492" s="136" t="s">
        <v>1804</v>
      </c>
    </row>
    <row r="1493" spans="1:15" x14ac:dyDescent="0.3">
      <c r="A1493" s="139" t="s">
        <v>2705</v>
      </c>
      <c r="B1493" s="139" t="s">
        <v>2470</v>
      </c>
      <c r="C1493" s="139" t="s">
        <v>2494</v>
      </c>
      <c r="D1493" s="139"/>
      <c r="E1493" s="141">
        <v>42193706</v>
      </c>
      <c r="F1493" s="146"/>
      <c r="G1493" s="146"/>
      <c r="H1493" s="146"/>
      <c r="I1493" s="146"/>
      <c r="J1493" s="139" t="s">
        <v>3024</v>
      </c>
      <c r="K1493" s="160"/>
      <c r="L1493" s="147">
        <v>-2216.2600000000002</v>
      </c>
      <c r="M1493" s="136"/>
      <c r="N1493" s="136"/>
      <c r="O1493" s="136" t="s">
        <v>1804</v>
      </c>
    </row>
    <row r="1494" spans="1:15" x14ac:dyDescent="0.3">
      <c r="A1494" s="139" t="s">
        <v>2705</v>
      </c>
      <c r="B1494" s="139" t="s">
        <v>2470</v>
      </c>
      <c r="C1494" s="139" t="s">
        <v>2494</v>
      </c>
      <c r="D1494" s="139"/>
      <c r="E1494" s="141">
        <v>42202583</v>
      </c>
      <c r="F1494" s="146"/>
      <c r="G1494" s="146"/>
      <c r="H1494" s="146"/>
      <c r="I1494" s="146"/>
      <c r="J1494" s="139" t="s">
        <v>3024</v>
      </c>
      <c r="K1494" s="160"/>
      <c r="L1494" s="147">
        <v>-9105.6200000000008</v>
      </c>
      <c r="M1494" s="136"/>
      <c r="N1494" s="136"/>
      <c r="O1494" s="136" t="s">
        <v>1804</v>
      </c>
    </row>
    <row r="1495" spans="1:15" x14ac:dyDescent="0.3">
      <c r="A1495" s="139" t="s">
        <v>2705</v>
      </c>
      <c r="B1495" s="139" t="s">
        <v>2470</v>
      </c>
      <c r="C1495" s="139" t="s">
        <v>2494</v>
      </c>
      <c r="D1495" s="139"/>
      <c r="E1495" s="141">
        <v>42250242</v>
      </c>
      <c r="F1495" s="146"/>
      <c r="G1495" s="146"/>
      <c r="H1495" s="146"/>
      <c r="I1495" s="146"/>
      <c r="J1495" s="139" t="s">
        <v>3024</v>
      </c>
      <c r="K1495" s="160"/>
      <c r="L1495" s="147">
        <v>-1645.82</v>
      </c>
      <c r="M1495" s="136"/>
      <c r="N1495" s="136"/>
      <c r="O1495" s="136" t="s">
        <v>1808</v>
      </c>
    </row>
    <row r="1496" spans="1:15" x14ac:dyDescent="0.3">
      <c r="A1496" s="139" t="s">
        <v>2705</v>
      </c>
      <c r="B1496" s="139" t="s">
        <v>2470</v>
      </c>
      <c r="C1496" s="139" t="s">
        <v>2494</v>
      </c>
      <c r="D1496" s="139"/>
      <c r="E1496" s="141">
        <v>42271915</v>
      </c>
      <c r="F1496" s="146"/>
      <c r="G1496" s="146"/>
      <c r="H1496" s="146"/>
      <c r="I1496" s="146"/>
      <c r="J1496" s="139" t="s">
        <v>3024</v>
      </c>
      <c r="K1496" s="160"/>
      <c r="L1496" s="147">
        <v>-2554.88</v>
      </c>
      <c r="M1496" s="136"/>
      <c r="N1496" s="136"/>
      <c r="O1496" s="136" t="s">
        <v>1800</v>
      </c>
    </row>
    <row r="1497" spans="1:15" x14ac:dyDescent="0.3">
      <c r="A1497" s="139" t="s">
        <v>2705</v>
      </c>
      <c r="B1497" s="139" t="s">
        <v>2470</v>
      </c>
      <c r="C1497" s="139" t="s">
        <v>2494</v>
      </c>
      <c r="D1497" s="139"/>
      <c r="E1497" s="141">
        <v>42273725</v>
      </c>
      <c r="F1497" s="146"/>
      <c r="G1497" s="146"/>
      <c r="H1497" s="146"/>
      <c r="I1497" s="146"/>
      <c r="J1497" s="139" t="s">
        <v>3024</v>
      </c>
      <c r="K1497" s="160"/>
      <c r="L1497" s="147">
        <v>-2116.15</v>
      </c>
      <c r="M1497" s="136"/>
      <c r="N1497" s="136"/>
      <c r="O1497" s="136" t="s">
        <v>1808</v>
      </c>
    </row>
    <row r="1498" spans="1:15" x14ac:dyDescent="0.3">
      <c r="A1498" s="139" t="s">
        <v>2705</v>
      </c>
      <c r="B1498" s="139" t="s">
        <v>2470</v>
      </c>
      <c r="C1498" s="139" t="s">
        <v>2494</v>
      </c>
      <c r="D1498" s="139"/>
      <c r="E1498" s="141">
        <v>42541275</v>
      </c>
      <c r="F1498" s="146"/>
      <c r="G1498" s="146"/>
      <c r="H1498" s="146"/>
      <c r="I1498" s="146"/>
      <c r="J1498" s="139" t="s">
        <v>3024</v>
      </c>
      <c r="K1498" s="160"/>
      <c r="L1498" s="147">
        <v>-1114.95</v>
      </c>
      <c r="M1498" s="136"/>
      <c r="N1498" s="136"/>
      <c r="O1498" s="136" t="s">
        <v>1800</v>
      </c>
    </row>
    <row r="1499" spans="1:15" x14ac:dyDescent="0.3">
      <c r="A1499" s="139" t="s">
        <v>2705</v>
      </c>
      <c r="B1499" s="139" t="s">
        <v>2470</v>
      </c>
      <c r="C1499" s="139" t="s">
        <v>2494</v>
      </c>
      <c r="D1499" s="139"/>
      <c r="E1499" s="141">
        <v>42644086</v>
      </c>
      <c r="F1499" s="146"/>
      <c r="G1499" s="146"/>
      <c r="H1499" s="146"/>
      <c r="I1499" s="146"/>
      <c r="J1499" s="139" t="s">
        <v>3024</v>
      </c>
      <c r="K1499" s="160"/>
      <c r="L1499" s="147">
        <v>-2298.56</v>
      </c>
      <c r="M1499" s="136"/>
      <c r="N1499" s="136"/>
      <c r="O1499" s="136" t="s">
        <v>1808</v>
      </c>
    </row>
    <row r="1500" spans="1:15" x14ac:dyDescent="0.3">
      <c r="A1500" s="139" t="s">
        <v>2705</v>
      </c>
      <c r="B1500" s="139" t="s">
        <v>2470</v>
      </c>
      <c r="C1500" s="139" t="s">
        <v>2494</v>
      </c>
      <c r="D1500" s="139"/>
      <c r="E1500" s="141">
        <v>42677749</v>
      </c>
      <c r="F1500" s="146"/>
      <c r="G1500" s="146"/>
      <c r="H1500" s="146"/>
      <c r="I1500" s="146"/>
      <c r="J1500" s="139" t="s">
        <v>3024</v>
      </c>
      <c r="K1500" s="160"/>
      <c r="L1500" s="147">
        <v>-69441.740000000005</v>
      </c>
      <c r="M1500" s="136"/>
      <c r="N1500" s="136"/>
      <c r="O1500" s="136" t="s">
        <v>1801</v>
      </c>
    </row>
    <row r="1501" spans="1:15" x14ac:dyDescent="0.3">
      <c r="A1501" s="139" t="s">
        <v>2705</v>
      </c>
      <c r="B1501" s="139" t="s">
        <v>2470</v>
      </c>
      <c r="C1501" s="139" t="s">
        <v>2494</v>
      </c>
      <c r="D1501" s="139"/>
      <c r="E1501" s="141">
        <v>42739575</v>
      </c>
      <c r="F1501" s="146"/>
      <c r="G1501" s="146"/>
      <c r="H1501" s="146"/>
      <c r="I1501" s="146"/>
      <c r="J1501" s="139" t="s">
        <v>3024</v>
      </c>
      <c r="K1501" s="160"/>
      <c r="L1501" s="147">
        <v>-5048.83</v>
      </c>
      <c r="M1501" s="136"/>
      <c r="N1501" s="136"/>
      <c r="O1501" s="136" t="s">
        <v>1801</v>
      </c>
    </row>
    <row r="1502" spans="1:15" x14ac:dyDescent="0.3">
      <c r="A1502" s="139" t="s">
        <v>2705</v>
      </c>
      <c r="B1502" s="139" t="s">
        <v>2470</v>
      </c>
      <c r="C1502" s="139" t="s">
        <v>2494</v>
      </c>
      <c r="D1502" s="139"/>
      <c r="E1502" s="141">
        <v>42814813</v>
      </c>
      <c r="F1502" s="146"/>
      <c r="G1502" s="146"/>
      <c r="H1502" s="146"/>
      <c r="I1502" s="146"/>
      <c r="J1502" s="139" t="s">
        <v>3024</v>
      </c>
      <c r="K1502" s="160"/>
      <c r="L1502" s="147">
        <v>-2511.06</v>
      </c>
      <c r="M1502" s="136"/>
      <c r="N1502" s="136"/>
      <c r="O1502" s="136" t="s">
        <v>1804</v>
      </c>
    </row>
    <row r="1503" spans="1:15" x14ac:dyDescent="0.3">
      <c r="A1503" s="139" t="s">
        <v>2705</v>
      </c>
      <c r="B1503" s="139" t="s">
        <v>2470</v>
      </c>
      <c r="C1503" s="139" t="s">
        <v>2494</v>
      </c>
      <c r="D1503" s="139"/>
      <c r="E1503" s="141">
        <v>42817029</v>
      </c>
      <c r="F1503" s="146"/>
      <c r="G1503" s="146"/>
      <c r="H1503" s="146"/>
      <c r="I1503" s="146"/>
      <c r="J1503" s="139" t="s">
        <v>3024</v>
      </c>
      <c r="K1503" s="160"/>
      <c r="L1503" s="147">
        <v>-1864.59</v>
      </c>
      <c r="M1503" s="136"/>
      <c r="N1503" s="136"/>
      <c r="O1503" s="136" t="s">
        <v>1804</v>
      </c>
    </row>
    <row r="1504" spans="1:15" x14ac:dyDescent="0.3">
      <c r="A1504" s="139" t="s">
        <v>2705</v>
      </c>
      <c r="B1504" s="139" t="s">
        <v>2470</v>
      </c>
      <c r="C1504" s="139" t="s">
        <v>2494</v>
      </c>
      <c r="D1504" s="139"/>
      <c r="E1504" s="141" t="s">
        <v>1944</v>
      </c>
      <c r="F1504" s="146"/>
      <c r="G1504" s="146"/>
      <c r="H1504" s="146"/>
      <c r="I1504" s="146"/>
      <c r="J1504" s="139" t="s">
        <v>3024</v>
      </c>
      <c r="K1504" s="160"/>
      <c r="L1504" s="147">
        <v>-93146.99</v>
      </c>
      <c r="M1504" s="136"/>
      <c r="N1504" s="136"/>
      <c r="O1504" s="136" t="s">
        <v>1801</v>
      </c>
    </row>
    <row r="1505" spans="1:15" x14ac:dyDescent="0.3">
      <c r="A1505" s="139" t="s">
        <v>2705</v>
      </c>
      <c r="B1505" s="139" t="s">
        <v>2470</v>
      </c>
      <c r="C1505" s="139" t="s">
        <v>2494</v>
      </c>
      <c r="D1505" s="139"/>
      <c r="E1505" s="141" t="s">
        <v>1945</v>
      </c>
      <c r="F1505" s="146"/>
      <c r="G1505" s="146"/>
      <c r="H1505" s="146"/>
      <c r="I1505" s="146"/>
      <c r="J1505" s="139" t="s">
        <v>3024</v>
      </c>
      <c r="K1505" s="160"/>
      <c r="L1505" s="147">
        <v>-102171.67</v>
      </c>
      <c r="M1505" s="136"/>
      <c r="N1505" s="136"/>
      <c r="O1505" s="136" t="s">
        <v>1801</v>
      </c>
    </row>
    <row r="1506" spans="1:15" x14ac:dyDescent="0.3">
      <c r="A1506" s="139" t="s">
        <v>2705</v>
      </c>
      <c r="B1506" s="139" t="s">
        <v>2470</v>
      </c>
      <c r="C1506" s="139" t="s">
        <v>2494</v>
      </c>
      <c r="D1506" s="139"/>
      <c r="E1506" s="141" t="s">
        <v>2001</v>
      </c>
      <c r="F1506" s="146"/>
      <c r="G1506" s="146"/>
      <c r="H1506" s="146"/>
      <c r="I1506" s="146"/>
      <c r="J1506" s="139" t="s">
        <v>3024</v>
      </c>
      <c r="K1506" s="160"/>
      <c r="L1506" s="147">
        <v>-8440.6299999999992</v>
      </c>
      <c r="M1506" s="136"/>
      <c r="N1506" s="136"/>
      <c r="O1506" s="136" t="s">
        <v>1808</v>
      </c>
    </row>
    <row r="1507" spans="1:15" x14ac:dyDescent="0.3">
      <c r="A1507" s="139" t="s">
        <v>2705</v>
      </c>
      <c r="B1507" s="139" t="s">
        <v>2470</v>
      </c>
      <c r="C1507" s="139" t="s">
        <v>2494</v>
      </c>
      <c r="D1507" s="139"/>
      <c r="E1507" s="141" t="s">
        <v>2093</v>
      </c>
      <c r="F1507" s="146"/>
      <c r="G1507" s="146"/>
      <c r="H1507" s="146"/>
      <c r="I1507" s="146"/>
      <c r="J1507" s="139" t="s">
        <v>3024</v>
      </c>
      <c r="K1507" s="160"/>
      <c r="L1507" s="147">
        <v>-25566.69</v>
      </c>
      <c r="M1507" s="136"/>
      <c r="N1507" s="136"/>
      <c r="O1507" s="136" t="s">
        <v>1810</v>
      </c>
    </row>
    <row r="1508" spans="1:15" x14ac:dyDescent="0.3">
      <c r="A1508" s="139" t="s">
        <v>2705</v>
      </c>
      <c r="B1508" s="139" t="s">
        <v>2470</v>
      </c>
      <c r="C1508" s="139" t="s">
        <v>2494</v>
      </c>
      <c r="D1508" s="139"/>
      <c r="E1508" s="141" t="s">
        <v>2206</v>
      </c>
      <c r="F1508" s="146"/>
      <c r="G1508" s="146"/>
      <c r="H1508" s="146"/>
      <c r="I1508" s="146"/>
      <c r="J1508" s="139" t="s">
        <v>3024</v>
      </c>
      <c r="K1508" s="160"/>
      <c r="L1508" s="147">
        <v>-5130.38</v>
      </c>
      <c r="M1508" s="136"/>
      <c r="N1508" s="136"/>
      <c r="O1508" s="136" t="s">
        <v>1804</v>
      </c>
    </row>
    <row r="1509" spans="1:15" x14ac:dyDescent="0.3">
      <c r="A1509" s="139" t="s">
        <v>2705</v>
      </c>
      <c r="B1509" s="139" t="s">
        <v>2470</v>
      </c>
      <c r="C1509" s="139" t="s">
        <v>2494</v>
      </c>
      <c r="D1509" s="139"/>
      <c r="E1509" s="141" t="s">
        <v>2287</v>
      </c>
      <c r="F1509" s="146"/>
      <c r="G1509" s="146"/>
      <c r="H1509" s="146"/>
      <c r="I1509" s="146"/>
      <c r="J1509" s="139" t="s">
        <v>3024</v>
      </c>
      <c r="K1509" s="160"/>
      <c r="L1509" s="147">
        <v>-4952.72</v>
      </c>
      <c r="M1509" s="136"/>
      <c r="N1509" s="136"/>
      <c r="O1509" s="136" t="s">
        <v>1800</v>
      </c>
    </row>
    <row r="1510" spans="1:15" x14ac:dyDescent="0.3">
      <c r="A1510" s="139" t="s">
        <v>2705</v>
      </c>
      <c r="B1510" s="139" t="s">
        <v>2470</v>
      </c>
      <c r="C1510" s="139" t="s">
        <v>2494</v>
      </c>
      <c r="D1510" s="139"/>
      <c r="E1510" s="141" t="s">
        <v>2217</v>
      </c>
      <c r="F1510" s="146"/>
      <c r="G1510" s="146"/>
      <c r="H1510" s="146"/>
      <c r="I1510" s="146"/>
      <c r="J1510" s="139" t="s">
        <v>3024</v>
      </c>
      <c r="K1510" s="160"/>
      <c r="L1510" s="147">
        <v>-14312.17</v>
      </c>
      <c r="M1510" s="136"/>
      <c r="N1510" s="136"/>
      <c r="O1510" s="136" t="s">
        <v>1808</v>
      </c>
    </row>
    <row r="1511" spans="1:15" x14ac:dyDescent="0.3">
      <c r="A1511" s="139" t="s">
        <v>2705</v>
      </c>
      <c r="B1511" s="139" t="s">
        <v>2470</v>
      </c>
      <c r="C1511" s="139" t="s">
        <v>2494</v>
      </c>
      <c r="D1511" s="139"/>
      <c r="E1511" s="141" t="s">
        <v>2322</v>
      </c>
      <c r="F1511" s="146"/>
      <c r="G1511" s="146"/>
      <c r="H1511" s="146"/>
      <c r="I1511" s="146"/>
      <c r="J1511" s="139" t="s">
        <v>3024</v>
      </c>
      <c r="K1511" s="160"/>
      <c r="L1511" s="147">
        <v>-161182.96</v>
      </c>
      <c r="M1511" s="136"/>
      <c r="N1511" s="136"/>
      <c r="O1511" s="136" t="s">
        <v>1803</v>
      </c>
    </row>
    <row r="1512" spans="1:15" x14ac:dyDescent="0.3">
      <c r="A1512" s="139" t="s">
        <v>2705</v>
      </c>
      <c r="B1512" s="139" t="s">
        <v>2470</v>
      </c>
      <c r="C1512" s="139" t="s">
        <v>2494</v>
      </c>
      <c r="D1512" s="139"/>
      <c r="E1512" s="141" t="s">
        <v>2290</v>
      </c>
      <c r="F1512" s="146"/>
      <c r="G1512" s="146"/>
      <c r="H1512" s="146"/>
      <c r="I1512" s="146"/>
      <c r="J1512" s="139" t="s">
        <v>3024</v>
      </c>
      <c r="K1512" s="160"/>
      <c r="L1512" s="147">
        <v>-2592.69</v>
      </c>
      <c r="M1512" s="136"/>
      <c r="N1512" s="136"/>
      <c r="O1512" s="136" t="s">
        <v>1808</v>
      </c>
    </row>
    <row r="1513" spans="1:15" x14ac:dyDescent="0.3">
      <c r="A1513" s="139" t="s">
        <v>2705</v>
      </c>
      <c r="B1513" s="139" t="s">
        <v>2470</v>
      </c>
      <c r="C1513" s="139" t="s">
        <v>2494</v>
      </c>
      <c r="D1513" s="139"/>
      <c r="E1513" s="141" t="s">
        <v>2370</v>
      </c>
      <c r="F1513" s="146"/>
      <c r="G1513" s="146"/>
      <c r="H1513" s="146"/>
      <c r="I1513" s="146"/>
      <c r="J1513" s="139" t="s">
        <v>3024</v>
      </c>
      <c r="K1513" s="160"/>
      <c r="L1513" s="147">
        <v>-474.99</v>
      </c>
      <c r="M1513" s="136"/>
      <c r="N1513" s="136"/>
      <c r="O1513" s="136" t="s">
        <v>1924</v>
      </c>
    </row>
    <row r="1514" spans="1:15" x14ac:dyDescent="0.3">
      <c r="A1514" s="139" t="s">
        <v>2705</v>
      </c>
      <c r="B1514" s="139" t="s">
        <v>2470</v>
      </c>
      <c r="C1514" s="139" t="s">
        <v>2494</v>
      </c>
      <c r="D1514" s="139"/>
      <c r="E1514" s="141" t="s">
        <v>2381</v>
      </c>
      <c r="F1514" s="146"/>
      <c r="G1514" s="146"/>
      <c r="H1514" s="146"/>
      <c r="I1514" s="146"/>
      <c r="J1514" s="139" t="s">
        <v>3024</v>
      </c>
      <c r="K1514" s="160"/>
      <c r="L1514" s="147">
        <v>-3581.26</v>
      </c>
      <c r="M1514" s="136"/>
      <c r="N1514" s="136"/>
      <c r="O1514" s="136" t="s">
        <v>1804</v>
      </c>
    </row>
    <row r="1515" spans="1:15" x14ac:dyDescent="0.3">
      <c r="A1515" s="139" t="s">
        <v>2705</v>
      </c>
      <c r="B1515" s="139" t="s">
        <v>2470</v>
      </c>
      <c r="C1515" s="139" t="s">
        <v>2506</v>
      </c>
      <c r="D1515" s="139"/>
      <c r="E1515" s="141">
        <v>42190546</v>
      </c>
      <c r="F1515" s="146"/>
      <c r="G1515" s="146"/>
      <c r="H1515" s="146"/>
      <c r="I1515" s="146"/>
      <c r="J1515" s="139" t="s">
        <v>3024</v>
      </c>
      <c r="K1515" s="160"/>
      <c r="L1515" s="147">
        <v>-9615.3799999999992</v>
      </c>
      <c r="M1515" s="136"/>
      <c r="N1515" s="136"/>
      <c r="O1515" s="136" t="s">
        <v>1808</v>
      </c>
    </row>
    <row r="1516" spans="1:15" x14ac:dyDescent="0.3">
      <c r="A1516" s="139" t="s">
        <v>2705</v>
      </c>
      <c r="B1516" s="139" t="s">
        <v>2470</v>
      </c>
      <c r="C1516" s="139" t="s">
        <v>2506</v>
      </c>
      <c r="D1516" s="139"/>
      <c r="E1516" s="141">
        <v>42272702</v>
      </c>
      <c r="F1516" s="146"/>
      <c r="G1516" s="146"/>
      <c r="H1516" s="146"/>
      <c r="I1516" s="139"/>
      <c r="J1516" s="139" t="s">
        <v>3024</v>
      </c>
      <c r="K1516" s="160"/>
      <c r="L1516" s="147">
        <v>-2099.9299999999998</v>
      </c>
      <c r="M1516" s="136"/>
      <c r="N1516" s="136"/>
      <c r="O1516" s="136" t="s">
        <v>1808</v>
      </c>
    </row>
    <row r="1517" spans="1:15" x14ac:dyDescent="0.3">
      <c r="A1517" s="139" t="s">
        <v>2705</v>
      </c>
      <c r="B1517" s="139" t="s">
        <v>2470</v>
      </c>
      <c r="C1517" s="139" t="s">
        <v>2506</v>
      </c>
      <c r="D1517" s="139"/>
      <c r="E1517" s="141">
        <v>42287303</v>
      </c>
      <c r="F1517" s="146"/>
      <c r="G1517" s="146"/>
      <c r="H1517" s="146"/>
      <c r="I1517" s="139"/>
      <c r="J1517" s="139" t="s">
        <v>3024</v>
      </c>
      <c r="K1517" s="160"/>
      <c r="L1517" s="147">
        <v>-1780.35</v>
      </c>
      <c r="M1517" s="136"/>
      <c r="N1517" s="136"/>
      <c r="O1517" s="136" t="s">
        <v>1808</v>
      </c>
    </row>
    <row r="1518" spans="1:15" x14ac:dyDescent="0.3">
      <c r="A1518" s="139" t="s">
        <v>2705</v>
      </c>
      <c r="B1518" s="139" t="s">
        <v>2470</v>
      </c>
      <c r="C1518" s="139" t="s">
        <v>2506</v>
      </c>
      <c r="D1518" s="139"/>
      <c r="E1518" s="141">
        <v>42320396</v>
      </c>
      <c r="F1518" s="146"/>
      <c r="G1518" s="146"/>
      <c r="H1518" s="146"/>
      <c r="I1518" s="139"/>
      <c r="J1518" s="139" t="s">
        <v>3024</v>
      </c>
      <c r="K1518" s="160"/>
      <c r="L1518" s="147">
        <v>-3097.07</v>
      </c>
      <c r="M1518" s="136"/>
      <c r="N1518" s="136"/>
      <c r="O1518" s="136" t="s">
        <v>1800</v>
      </c>
    </row>
    <row r="1519" spans="1:15" x14ac:dyDescent="0.3">
      <c r="A1519" s="139" t="s">
        <v>2705</v>
      </c>
      <c r="B1519" s="139" t="s">
        <v>2470</v>
      </c>
      <c r="C1519" s="139" t="s">
        <v>2506</v>
      </c>
      <c r="D1519" s="139"/>
      <c r="E1519" s="141">
        <v>42438168</v>
      </c>
      <c r="F1519" s="146"/>
      <c r="G1519" s="146"/>
      <c r="H1519" s="146"/>
      <c r="I1519" s="139"/>
      <c r="J1519" s="139" t="s">
        <v>3024</v>
      </c>
      <c r="K1519" s="160"/>
      <c r="L1519" s="147">
        <v>-4229.29</v>
      </c>
      <c r="M1519" s="136"/>
      <c r="N1519" s="136"/>
      <c r="O1519" s="136" t="s">
        <v>1800</v>
      </c>
    </row>
    <row r="1520" spans="1:15" x14ac:dyDescent="0.3">
      <c r="A1520" s="139" t="s">
        <v>2705</v>
      </c>
      <c r="B1520" s="139" t="s">
        <v>2470</v>
      </c>
      <c r="C1520" s="139" t="s">
        <v>2506</v>
      </c>
      <c r="D1520" s="139"/>
      <c r="E1520" s="141">
        <v>42487873</v>
      </c>
      <c r="F1520" s="146"/>
      <c r="G1520" s="146"/>
      <c r="H1520" s="146"/>
      <c r="I1520" s="146"/>
      <c r="J1520" s="139" t="s">
        <v>3024</v>
      </c>
      <c r="K1520" s="160"/>
      <c r="L1520" s="147">
        <v>-1297.8399999999999</v>
      </c>
      <c r="M1520" s="136"/>
      <c r="N1520" s="136"/>
      <c r="O1520" s="136" t="s">
        <v>1804</v>
      </c>
    </row>
    <row r="1521" spans="1:15" x14ac:dyDescent="0.3">
      <c r="A1521" s="139" t="s">
        <v>2705</v>
      </c>
      <c r="B1521" s="139" t="s">
        <v>2470</v>
      </c>
      <c r="C1521" s="139" t="s">
        <v>2506</v>
      </c>
      <c r="D1521" s="139"/>
      <c r="E1521" s="141">
        <v>42955884</v>
      </c>
      <c r="F1521" s="146"/>
      <c r="G1521" s="146"/>
      <c r="H1521" s="146"/>
      <c r="I1521" s="146"/>
      <c r="J1521" s="139" t="s">
        <v>3024</v>
      </c>
      <c r="K1521" s="160"/>
      <c r="L1521" s="147">
        <v>-3468.76</v>
      </c>
      <c r="M1521" s="136"/>
      <c r="N1521" s="136"/>
      <c r="O1521" s="136" t="s">
        <v>1924</v>
      </c>
    </row>
    <row r="1522" spans="1:15" x14ac:dyDescent="0.3">
      <c r="A1522" s="139" t="s">
        <v>2705</v>
      </c>
      <c r="B1522" s="139" t="s">
        <v>2470</v>
      </c>
      <c r="C1522" s="139" t="s">
        <v>2506</v>
      </c>
      <c r="D1522" s="139"/>
      <c r="E1522" s="141">
        <v>42957869</v>
      </c>
      <c r="F1522" s="146"/>
      <c r="G1522" s="146"/>
      <c r="H1522" s="146"/>
      <c r="I1522" s="146"/>
      <c r="J1522" s="139" t="s">
        <v>3024</v>
      </c>
      <c r="K1522" s="160"/>
      <c r="L1522" s="147">
        <v>-2920.49</v>
      </c>
      <c r="M1522" s="136"/>
      <c r="N1522" s="136"/>
      <c r="O1522" s="136" t="s">
        <v>1808</v>
      </c>
    </row>
    <row r="1523" spans="1:15" x14ac:dyDescent="0.3">
      <c r="A1523" s="139" t="s">
        <v>2705</v>
      </c>
      <c r="B1523" s="139" t="s">
        <v>2470</v>
      </c>
      <c r="C1523" s="139" t="s">
        <v>2506</v>
      </c>
      <c r="D1523" s="139"/>
      <c r="E1523" s="141">
        <v>42998738</v>
      </c>
      <c r="F1523" s="146"/>
      <c r="G1523" s="146"/>
      <c r="H1523" s="146"/>
      <c r="I1523" s="146"/>
      <c r="J1523" s="139" t="s">
        <v>3024</v>
      </c>
      <c r="K1523" s="160"/>
      <c r="L1523" s="147">
        <v>-5785.77</v>
      </c>
      <c r="M1523" s="136"/>
      <c r="N1523" s="136"/>
      <c r="O1523" s="136" t="s">
        <v>1808</v>
      </c>
    </row>
    <row r="1524" spans="1:15" x14ac:dyDescent="0.3">
      <c r="A1524" s="139" t="s">
        <v>2705</v>
      </c>
      <c r="B1524" s="139" t="s">
        <v>2470</v>
      </c>
      <c r="C1524" s="139" t="s">
        <v>2506</v>
      </c>
      <c r="D1524" s="139"/>
      <c r="E1524" s="141">
        <v>43004673</v>
      </c>
      <c r="F1524" s="146"/>
      <c r="G1524" s="146"/>
      <c r="H1524" s="146"/>
      <c r="I1524" s="146"/>
      <c r="J1524" s="139" t="s">
        <v>3024</v>
      </c>
      <c r="K1524" s="160"/>
      <c r="L1524" s="147">
        <v>-723.11</v>
      </c>
      <c r="M1524" s="136"/>
      <c r="N1524" s="136"/>
      <c r="O1524" s="136" t="s">
        <v>1808</v>
      </c>
    </row>
    <row r="1525" spans="1:15" x14ac:dyDescent="0.3">
      <c r="A1525" s="139" t="s">
        <v>2705</v>
      </c>
      <c r="B1525" s="139" t="s">
        <v>2470</v>
      </c>
      <c r="C1525" s="139" t="s">
        <v>2506</v>
      </c>
      <c r="D1525" s="139"/>
      <c r="E1525" s="141">
        <v>43005479</v>
      </c>
      <c r="F1525" s="146"/>
      <c r="G1525" s="146"/>
      <c r="H1525" s="146"/>
      <c r="I1525" s="146"/>
      <c r="J1525" s="139" t="s">
        <v>3024</v>
      </c>
      <c r="K1525" s="160"/>
      <c r="L1525" s="147">
        <v>-872.26</v>
      </c>
      <c r="M1525" s="136"/>
      <c r="N1525" s="136"/>
      <c r="O1525" s="136" t="s">
        <v>1800</v>
      </c>
    </row>
    <row r="1526" spans="1:15" x14ac:dyDescent="0.3">
      <c r="A1526" s="139" t="s">
        <v>2705</v>
      </c>
      <c r="B1526" s="139" t="s">
        <v>2470</v>
      </c>
      <c r="C1526" s="139" t="s">
        <v>2506</v>
      </c>
      <c r="D1526" s="139"/>
      <c r="E1526" s="141" t="s">
        <v>1955</v>
      </c>
      <c r="F1526" s="146"/>
      <c r="G1526" s="146"/>
      <c r="H1526" s="146"/>
      <c r="I1526" s="146"/>
      <c r="J1526" s="139" t="s">
        <v>3024</v>
      </c>
      <c r="K1526" s="160"/>
      <c r="L1526" s="147">
        <v>-1465.89</v>
      </c>
      <c r="M1526" s="136"/>
      <c r="N1526" s="136"/>
      <c r="O1526" s="136" t="s">
        <v>1808</v>
      </c>
    </row>
    <row r="1527" spans="1:15" x14ac:dyDescent="0.3">
      <c r="A1527" s="139" t="s">
        <v>2705</v>
      </c>
      <c r="B1527" s="139" t="s">
        <v>2470</v>
      </c>
      <c r="C1527" s="139" t="s">
        <v>2506</v>
      </c>
      <c r="D1527" s="139"/>
      <c r="E1527" s="141" t="s">
        <v>1926</v>
      </c>
      <c r="F1527" s="146"/>
      <c r="G1527" s="146"/>
      <c r="H1527" s="146"/>
      <c r="I1527" s="146"/>
      <c r="J1527" s="139" t="s">
        <v>3024</v>
      </c>
      <c r="K1527" s="160"/>
      <c r="L1527" s="147">
        <v>-4209.92</v>
      </c>
      <c r="M1527" s="136"/>
      <c r="N1527" s="136"/>
      <c r="O1527" s="136" t="s">
        <v>1808</v>
      </c>
    </row>
    <row r="1528" spans="1:15" x14ac:dyDescent="0.3">
      <c r="A1528" s="139" t="s">
        <v>2705</v>
      </c>
      <c r="B1528" s="139" t="s">
        <v>2470</v>
      </c>
      <c r="C1528" s="139" t="s">
        <v>2506</v>
      </c>
      <c r="D1528" s="139"/>
      <c r="E1528" s="141" t="s">
        <v>1977</v>
      </c>
      <c r="F1528" s="146"/>
      <c r="G1528" s="146"/>
      <c r="H1528" s="146"/>
      <c r="I1528" s="146"/>
      <c r="J1528" s="139" t="s">
        <v>3024</v>
      </c>
      <c r="K1528" s="160"/>
      <c r="L1528" s="147">
        <v>-1211.02</v>
      </c>
      <c r="M1528" s="136"/>
      <c r="N1528" s="136"/>
      <c r="O1528" s="136" t="s">
        <v>1808</v>
      </c>
    </row>
    <row r="1529" spans="1:15" x14ac:dyDescent="0.3">
      <c r="A1529" s="139" t="s">
        <v>2705</v>
      </c>
      <c r="B1529" s="139" t="s">
        <v>2470</v>
      </c>
      <c r="C1529" s="139" t="s">
        <v>2506</v>
      </c>
      <c r="D1529" s="139"/>
      <c r="E1529" s="141" t="s">
        <v>1936</v>
      </c>
      <c r="F1529" s="146"/>
      <c r="G1529" s="146"/>
      <c r="H1529" s="146"/>
      <c r="I1529" s="146"/>
      <c r="J1529" s="139" t="s">
        <v>3024</v>
      </c>
      <c r="K1529" s="160"/>
      <c r="L1529" s="147">
        <v>-8662.1299999999992</v>
      </c>
      <c r="M1529" s="136"/>
      <c r="N1529" s="136"/>
      <c r="O1529" s="136" t="s">
        <v>1808</v>
      </c>
    </row>
    <row r="1530" spans="1:15" x14ac:dyDescent="0.3">
      <c r="A1530" s="139" t="s">
        <v>2705</v>
      </c>
      <c r="B1530" s="139" t="s">
        <v>2470</v>
      </c>
      <c r="C1530" s="139" t="s">
        <v>2506</v>
      </c>
      <c r="D1530" s="139"/>
      <c r="E1530" s="141" t="s">
        <v>1938</v>
      </c>
      <c r="F1530" s="146"/>
      <c r="G1530" s="146"/>
      <c r="H1530" s="146"/>
      <c r="I1530" s="146"/>
      <c r="J1530" s="139" t="s">
        <v>3024</v>
      </c>
      <c r="K1530" s="160"/>
      <c r="L1530" s="147">
        <v>-3616.65</v>
      </c>
      <c r="M1530" s="136"/>
      <c r="N1530" s="136"/>
      <c r="O1530" s="136" t="s">
        <v>1808</v>
      </c>
    </row>
    <row r="1531" spans="1:15" x14ac:dyDescent="0.3">
      <c r="A1531" s="139" t="s">
        <v>2705</v>
      </c>
      <c r="B1531" s="139" t="s">
        <v>2470</v>
      </c>
      <c r="C1531" s="139" t="s">
        <v>2506</v>
      </c>
      <c r="D1531" s="139"/>
      <c r="E1531" s="141" t="s">
        <v>1991</v>
      </c>
      <c r="F1531" s="146"/>
      <c r="G1531" s="146"/>
      <c r="H1531" s="146"/>
      <c r="I1531" s="146"/>
      <c r="J1531" s="139" t="s">
        <v>3024</v>
      </c>
      <c r="K1531" s="160"/>
      <c r="L1531" s="147">
        <v>-57917.4</v>
      </c>
      <c r="M1531" s="136"/>
      <c r="N1531" s="136"/>
      <c r="O1531" s="136" t="s">
        <v>1803</v>
      </c>
    </row>
    <row r="1532" spans="1:15" x14ac:dyDescent="0.3">
      <c r="A1532" s="139" t="s">
        <v>2705</v>
      </c>
      <c r="B1532" s="139" t="s">
        <v>2470</v>
      </c>
      <c r="C1532" s="139" t="s">
        <v>2506</v>
      </c>
      <c r="D1532" s="139"/>
      <c r="E1532" s="141" t="s">
        <v>2089</v>
      </c>
      <c r="F1532" s="146"/>
      <c r="G1532" s="146"/>
      <c r="H1532" s="146"/>
      <c r="I1532" s="146"/>
      <c r="J1532" s="139" t="s">
        <v>3024</v>
      </c>
      <c r="K1532" s="160"/>
      <c r="L1532" s="147">
        <v>-1271.3499999999999</v>
      </c>
      <c r="M1532" s="136"/>
      <c r="N1532" s="136"/>
      <c r="O1532" s="136" t="s">
        <v>1808</v>
      </c>
    </row>
    <row r="1533" spans="1:15" x14ac:dyDescent="0.3">
      <c r="A1533" s="139" t="s">
        <v>2705</v>
      </c>
      <c r="B1533" s="139" t="s">
        <v>2470</v>
      </c>
      <c r="C1533" s="139" t="s">
        <v>2506</v>
      </c>
      <c r="D1533" s="139"/>
      <c r="E1533" s="141" t="s">
        <v>2104</v>
      </c>
      <c r="F1533" s="146"/>
      <c r="G1533" s="146"/>
      <c r="H1533" s="146"/>
      <c r="I1533" s="146"/>
      <c r="J1533" s="139" t="s">
        <v>3024</v>
      </c>
      <c r="K1533" s="160"/>
      <c r="L1533" s="147">
        <v>-3886.86</v>
      </c>
      <c r="M1533" s="136"/>
      <c r="N1533" s="136"/>
      <c r="O1533" s="136" t="s">
        <v>1808</v>
      </c>
    </row>
    <row r="1534" spans="1:15" x14ac:dyDescent="0.3">
      <c r="A1534" s="139" t="s">
        <v>2705</v>
      </c>
      <c r="B1534" s="139" t="s">
        <v>2470</v>
      </c>
      <c r="C1534" s="139" t="s">
        <v>2506</v>
      </c>
      <c r="D1534" s="139"/>
      <c r="E1534" s="141" t="s">
        <v>2123</v>
      </c>
      <c r="F1534" s="146"/>
      <c r="G1534" s="146"/>
      <c r="H1534" s="146"/>
      <c r="I1534" s="146"/>
      <c r="J1534" s="139" t="s">
        <v>3024</v>
      </c>
      <c r="K1534" s="160"/>
      <c r="L1534" s="147">
        <v>-6835.87</v>
      </c>
      <c r="M1534" s="136"/>
      <c r="N1534" s="136"/>
      <c r="O1534" s="136" t="s">
        <v>1800</v>
      </c>
    </row>
    <row r="1535" spans="1:15" x14ac:dyDescent="0.3">
      <c r="A1535" s="139" t="s">
        <v>2705</v>
      </c>
      <c r="B1535" s="139" t="s">
        <v>2470</v>
      </c>
      <c r="C1535" s="139" t="s">
        <v>2506</v>
      </c>
      <c r="D1535" s="139"/>
      <c r="E1535" s="141" t="s">
        <v>2136</v>
      </c>
      <c r="F1535" s="146"/>
      <c r="G1535" s="146"/>
      <c r="H1535" s="146"/>
      <c r="I1535" s="146"/>
      <c r="J1535" s="139" t="s">
        <v>3024</v>
      </c>
      <c r="K1535" s="160"/>
      <c r="L1535" s="147">
        <v>-1.18</v>
      </c>
      <c r="M1535" s="136"/>
      <c r="N1535" s="136"/>
      <c r="O1535" s="136" t="s">
        <v>1808</v>
      </c>
    </row>
    <row r="1536" spans="1:15" x14ac:dyDescent="0.3">
      <c r="A1536" s="139" t="s">
        <v>2705</v>
      </c>
      <c r="B1536" s="139" t="s">
        <v>2470</v>
      </c>
      <c r="C1536" s="139" t="s">
        <v>2506</v>
      </c>
      <c r="D1536" s="139"/>
      <c r="E1536" s="141" t="s">
        <v>2217</v>
      </c>
      <c r="F1536" s="146"/>
      <c r="G1536" s="146"/>
      <c r="H1536" s="146"/>
      <c r="I1536" s="146"/>
      <c r="J1536" s="139" t="s">
        <v>3024</v>
      </c>
      <c r="K1536" s="160"/>
      <c r="L1536" s="147">
        <v>-0.56000000000000005</v>
      </c>
      <c r="M1536" s="136"/>
      <c r="N1536" s="136"/>
      <c r="O1536" s="136" t="s">
        <v>1808</v>
      </c>
    </row>
    <row r="1537" spans="1:15" x14ac:dyDescent="0.3">
      <c r="A1537" s="139" t="s">
        <v>2705</v>
      </c>
      <c r="B1537" s="139" t="s">
        <v>2470</v>
      </c>
      <c r="C1537" s="139" t="s">
        <v>2506</v>
      </c>
      <c r="D1537" s="139"/>
      <c r="E1537" s="141" t="s">
        <v>2359</v>
      </c>
      <c r="F1537" s="146"/>
      <c r="G1537" s="146"/>
      <c r="H1537" s="146"/>
      <c r="I1537" s="146"/>
      <c r="J1537" s="139" t="s">
        <v>3024</v>
      </c>
      <c r="K1537" s="160"/>
      <c r="L1537" s="147">
        <v>-2317.62</v>
      </c>
      <c r="M1537" s="136"/>
      <c r="N1537" s="136"/>
      <c r="O1537" s="136" t="s">
        <v>1808</v>
      </c>
    </row>
    <row r="1538" spans="1:15" x14ac:dyDescent="0.3">
      <c r="A1538" s="139" t="s">
        <v>2705</v>
      </c>
      <c r="B1538" s="139" t="s">
        <v>2470</v>
      </c>
      <c r="C1538" s="139" t="s">
        <v>2506</v>
      </c>
      <c r="D1538" s="139"/>
      <c r="E1538" s="141" t="s">
        <v>2324</v>
      </c>
      <c r="F1538" s="146"/>
      <c r="G1538" s="146"/>
      <c r="H1538" s="146"/>
      <c r="I1538" s="146"/>
      <c r="J1538" s="139" t="s">
        <v>3024</v>
      </c>
      <c r="K1538" s="160"/>
      <c r="L1538" s="147">
        <v>-554.83000000000004</v>
      </c>
      <c r="M1538" s="136"/>
      <c r="N1538" s="136"/>
      <c r="O1538" s="136" t="s">
        <v>1800</v>
      </c>
    </row>
    <row r="1539" spans="1:15" x14ac:dyDescent="0.3">
      <c r="A1539" s="139" t="s">
        <v>2705</v>
      </c>
      <c r="B1539" s="139" t="s">
        <v>2470</v>
      </c>
      <c r="C1539" s="139" t="s">
        <v>2506</v>
      </c>
      <c r="D1539" s="139"/>
      <c r="E1539" s="141" t="s">
        <v>2380</v>
      </c>
      <c r="F1539" s="146"/>
      <c r="G1539" s="146"/>
      <c r="H1539" s="146"/>
      <c r="I1539" s="146"/>
      <c r="J1539" s="139" t="s">
        <v>3024</v>
      </c>
      <c r="K1539" s="160"/>
      <c r="L1539" s="147">
        <v>-0.52</v>
      </c>
      <c r="M1539" s="136"/>
      <c r="N1539" s="136"/>
      <c r="O1539" s="136" t="s">
        <v>1808</v>
      </c>
    </row>
    <row r="1540" spans="1:15" x14ac:dyDescent="0.3">
      <c r="A1540" s="139" t="s">
        <v>2705</v>
      </c>
      <c r="B1540" s="139" t="s">
        <v>2470</v>
      </c>
      <c r="C1540" s="139" t="s">
        <v>2506</v>
      </c>
      <c r="D1540" s="139"/>
      <c r="E1540" s="141">
        <v>42206963</v>
      </c>
      <c r="F1540" s="146"/>
      <c r="G1540" s="146"/>
      <c r="H1540" s="146"/>
      <c r="I1540" s="146"/>
      <c r="J1540" s="139" t="s">
        <v>3024</v>
      </c>
      <c r="K1540" s="160"/>
      <c r="L1540" s="147">
        <v>-1179.45</v>
      </c>
      <c r="M1540" s="136"/>
      <c r="N1540" s="136"/>
      <c r="O1540" s="136" t="s">
        <v>1808</v>
      </c>
    </row>
    <row r="1541" spans="1:15" x14ac:dyDescent="0.3">
      <c r="A1541" s="139" t="s">
        <v>2705</v>
      </c>
      <c r="B1541" s="139" t="s">
        <v>2470</v>
      </c>
      <c r="C1541" s="139" t="s">
        <v>2506</v>
      </c>
      <c r="D1541" s="139"/>
      <c r="E1541" s="141">
        <v>42673266</v>
      </c>
      <c r="F1541" s="146"/>
      <c r="G1541" s="146"/>
      <c r="H1541" s="146"/>
      <c r="I1541" s="146"/>
      <c r="J1541" s="139" t="s">
        <v>3024</v>
      </c>
      <c r="K1541" s="160"/>
      <c r="L1541" s="147">
        <v>-1742</v>
      </c>
      <c r="M1541" s="136"/>
      <c r="N1541" s="136"/>
      <c r="O1541" s="136" t="s">
        <v>1808</v>
      </c>
    </row>
    <row r="1542" spans="1:15" x14ac:dyDescent="0.3">
      <c r="A1542" s="139" t="s">
        <v>2705</v>
      </c>
      <c r="B1542" s="139" t="s">
        <v>2470</v>
      </c>
      <c r="C1542" s="139" t="s">
        <v>2506</v>
      </c>
      <c r="D1542" s="139"/>
      <c r="E1542" s="141">
        <v>42738969</v>
      </c>
      <c r="F1542" s="146"/>
      <c r="G1542" s="146"/>
      <c r="H1542" s="146"/>
      <c r="I1542" s="146"/>
      <c r="J1542" s="139" t="s">
        <v>3024</v>
      </c>
      <c r="K1542" s="160"/>
      <c r="L1542" s="147">
        <v>-1524.49</v>
      </c>
      <c r="M1542" s="136"/>
      <c r="N1542" s="136"/>
      <c r="O1542" s="136" t="s">
        <v>1808</v>
      </c>
    </row>
    <row r="1543" spans="1:15" x14ac:dyDescent="0.3">
      <c r="A1543" s="139" t="s">
        <v>2705</v>
      </c>
      <c r="B1543" s="139" t="s">
        <v>2470</v>
      </c>
      <c r="C1543" s="139" t="s">
        <v>2506</v>
      </c>
      <c r="D1543" s="139"/>
      <c r="E1543" s="141" t="s">
        <v>2048</v>
      </c>
      <c r="F1543" s="146"/>
      <c r="G1543" s="146"/>
      <c r="H1543" s="146"/>
      <c r="I1543" s="146"/>
      <c r="J1543" s="139" t="s">
        <v>3024</v>
      </c>
      <c r="K1543" s="160"/>
      <c r="L1543" s="147">
        <v>-16352.43</v>
      </c>
      <c r="M1543" s="136"/>
      <c r="N1543" s="136"/>
      <c r="O1543" s="136" t="s">
        <v>1810</v>
      </c>
    </row>
    <row r="1544" spans="1:15" x14ac:dyDescent="0.3">
      <c r="A1544" s="139" t="s">
        <v>2705</v>
      </c>
      <c r="B1544" s="139" t="s">
        <v>2470</v>
      </c>
      <c r="C1544" s="139" t="s">
        <v>2521</v>
      </c>
      <c r="D1544" s="139"/>
      <c r="E1544" s="141">
        <v>42161649</v>
      </c>
      <c r="F1544" s="146"/>
      <c r="G1544" s="146"/>
      <c r="H1544" s="146"/>
      <c r="I1544" s="146"/>
      <c r="J1544" s="139" t="s">
        <v>3024</v>
      </c>
      <c r="K1544" s="160"/>
      <c r="L1544" s="147">
        <v>-4815.67</v>
      </c>
      <c r="M1544" s="136"/>
      <c r="N1544" s="136"/>
      <c r="O1544" s="136" t="s">
        <v>1808</v>
      </c>
    </row>
    <row r="1545" spans="1:15" x14ac:dyDescent="0.3">
      <c r="A1545" s="139" t="s">
        <v>2705</v>
      </c>
      <c r="B1545" s="139" t="s">
        <v>2470</v>
      </c>
      <c r="C1545" s="139" t="s">
        <v>2521</v>
      </c>
      <c r="D1545" s="139"/>
      <c r="E1545" s="141">
        <v>42165752</v>
      </c>
      <c r="F1545" s="146"/>
      <c r="G1545" s="146"/>
      <c r="H1545" s="146"/>
      <c r="I1545" s="146"/>
      <c r="J1545" s="139" t="s">
        <v>3024</v>
      </c>
      <c r="K1545" s="160"/>
      <c r="L1545" s="147">
        <v>-2400.19</v>
      </c>
      <c r="M1545" s="136"/>
      <c r="N1545" s="136"/>
      <c r="O1545" s="136" t="s">
        <v>1808</v>
      </c>
    </row>
    <row r="1546" spans="1:15" x14ac:dyDescent="0.3">
      <c r="A1546" s="139" t="s">
        <v>2705</v>
      </c>
      <c r="B1546" s="139" t="s">
        <v>2470</v>
      </c>
      <c r="C1546" s="139" t="s">
        <v>2521</v>
      </c>
      <c r="D1546" s="139"/>
      <c r="E1546" s="141">
        <v>42167848</v>
      </c>
      <c r="F1546" s="146"/>
      <c r="G1546" s="146"/>
      <c r="H1546" s="146"/>
      <c r="I1546" s="146"/>
      <c r="J1546" s="139" t="s">
        <v>3024</v>
      </c>
      <c r="K1546" s="160"/>
      <c r="L1546" s="147">
        <v>-2007.53</v>
      </c>
      <c r="M1546" s="136"/>
      <c r="N1546" s="136"/>
      <c r="O1546" s="136" t="s">
        <v>1800</v>
      </c>
    </row>
    <row r="1547" spans="1:15" x14ac:dyDescent="0.3">
      <c r="A1547" s="139" t="s">
        <v>2705</v>
      </c>
      <c r="B1547" s="139" t="s">
        <v>2470</v>
      </c>
      <c r="C1547" s="139" t="s">
        <v>2521</v>
      </c>
      <c r="D1547" s="139"/>
      <c r="E1547" s="141">
        <v>42168965</v>
      </c>
      <c r="F1547" s="146"/>
      <c r="G1547" s="146"/>
      <c r="H1547" s="146"/>
      <c r="I1547" s="146"/>
      <c r="J1547" s="139" t="s">
        <v>3024</v>
      </c>
      <c r="K1547" s="160"/>
      <c r="L1547" s="147">
        <v>-20293.55</v>
      </c>
      <c r="M1547" s="136"/>
      <c r="N1547" s="136"/>
      <c r="O1547" s="136" t="s">
        <v>1808</v>
      </c>
    </row>
    <row r="1548" spans="1:15" x14ac:dyDescent="0.3">
      <c r="A1548" s="139" t="s">
        <v>2705</v>
      </c>
      <c r="B1548" s="139" t="s">
        <v>2470</v>
      </c>
      <c r="C1548" s="139" t="s">
        <v>2521</v>
      </c>
      <c r="D1548" s="139"/>
      <c r="E1548" s="141">
        <v>42171825</v>
      </c>
      <c r="F1548" s="146"/>
      <c r="G1548" s="146"/>
      <c r="H1548" s="146"/>
      <c r="I1548" s="146"/>
      <c r="J1548" s="139" t="s">
        <v>3024</v>
      </c>
      <c r="K1548" s="160"/>
      <c r="L1548" s="147">
        <v>-28004.46</v>
      </c>
      <c r="M1548" s="136"/>
      <c r="N1548" s="136"/>
      <c r="O1548" s="136" t="s">
        <v>1808</v>
      </c>
    </row>
    <row r="1549" spans="1:15" x14ac:dyDescent="0.3">
      <c r="A1549" s="139" t="s">
        <v>2705</v>
      </c>
      <c r="B1549" s="139" t="s">
        <v>2470</v>
      </c>
      <c r="C1549" s="139" t="s">
        <v>2521</v>
      </c>
      <c r="D1549" s="139"/>
      <c r="E1549" s="141">
        <v>42171835</v>
      </c>
      <c r="F1549" s="146"/>
      <c r="G1549" s="146"/>
      <c r="H1549" s="146"/>
      <c r="I1549" s="146"/>
      <c r="J1549" s="139" t="s">
        <v>3024</v>
      </c>
      <c r="K1549" s="160"/>
      <c r="L1549" s="147">
        <v>-2456.7199999999998</v>
      </c>
      <c r="M1549" s="136"/>
      <c r="N1549" s="136"/>
      <c r="O1549" s="136" t="s">
        <v>1808</v>
      </c>
    </row>
    <row r="1550" spans="1:15" x14ac:dyDescent="0.3">
      <c r="A1550" s="139" t="s">
        <v>2705</v>
      </c>
      <c r="B1550" s="139" t="s">
        <v>2470</v>
      </c>
      <c r="C1550" s="139" t="s">
        <v>2521</v>
      </c>
      <c r="D1550" s="139"/>
      <c r="E1550" s="141">
        <v>42171846</v>
      </c>
      <c r="F1550" s="146"/>
      <c r="G1550" s="146"/>
      <c r="H1550" s="146"/>
      <c r="I1550" s="146"/>
      <c r="J1550" s="139" t="s">
        <v>3024</v>
      </c>
      <c r="K1550" s="160"/>
      <c r="L1550" s="147">
        <v>-18079.650000000001</v>
      </c>
      <c r="M1550" s="136"/>
      <c r="N1550" s="136"/>
      <c r="O1550" s="136" t="s">
        <v>1808</v>
      </c>
    </row>
    <row r="1551" spans="1:15" x14ac:dyDescent="0.3">
      <c r="A1551" s="139" t="s">
        <v>2705</v>
      </c>
      <c r="B1551" s="139" t="s">
        <v>2470</v>
      </c>
      <c r="C1551" s="139" t="s">
        <v>2521</v>
      </c>
      <c r="D1551" s="139"/>
      <c r="E1551" s="141">
        <v>42172310</v>
      </c>
      <c r="F1551" s="146"/>
      <c r="G1551" s="146"/>
      <c r="H1551" s="146"/>
      <c r="I1551" s="146"/>
      <c r="J1551" s="139" t="s">
        <v>3024</v>
      </c>
      <c r="K1551" s="160"/>
      <c r="L1551" s="147">
        <v>-2462.5100000000002</v>
      </c>
      <c r="M1551" s="136"/>
      <c r="N1551" s="136"/>
      <c r="O1551" s="136" t="s">
        <v>1808</v>
      </c>
    </row>
    <row r="1552" spans="1:15" x14ac:dyDescent="0.3">
      <c r="A1552" s="139" t="s">
        <v>2705</v>
      </c>
      <c r="B1552" s="139" t="s">
        <v>2470</v>
      </c>
      <c r="C1552" s="139" t="s">
        <v>2521</v>
      </c>
      <c r="D1552" s="139"/>
      <c r="E1552" s="141">
        <v>42172808</v>
      </c>
      <c r="F1552" s="146"/>
      <c r="G1552" s="146"/>
      <c r="H1552" s="146"/>
      <c r="I1552" s="146"/>
      <c r="J1552" s="139" t="s">
        <v>3024</v>
      </c>
      <c r="K1552" s="160"/>
      <c r="L1552" s="147">
        <v>-4524.93</v>
      </c>
      <c r="M1552" s="136"/>
      <c r="N1552" s="136"/>
      <c r="O1552" s="136" t="s">
        <v>1800</v>
      </c>
    </row>
    <row r="1553" spans="1:15" x14ac:dyDescent="0.3">
      <c r="A1553" s="139" t="s">
        <v>2705</v>
      </c>
      <c r="B1553" s="139" t="s">
        <v>2470</v>
      </c>
      <c r="C1553" s="139" t="s">
        <v>2521</v>
      </c>
      <c r="D1553" s="139"/>
      <c r="E1553" s="141">
        <v>42175362</v>
      </c>
      <c r="F1553" s="146"/>
      <c r="G1553" s="146"/>
      <c r="H1553" s="146"/>
      <c r="I1553" s="146"/>
      <c r="J1553" s="139" t="s">
        <v>3024</v>
      </c>
      <c r="K1553" s="160"/>
      <c r="L1553" s="147">
        <v>-4095.96</v>
      </c>
      <c r="M1553" s="136"/>
      <c r="N1553" s="136"/>
      <c r="O1553" s="136" t="s">
        <v>1800</v>
      </c>
    </row>
    <row r="1554" spans="1:15" x14ac:dyDescent="0.3">
      <c r="A1554" s="139" t="s">
        <v>2705</v>
      </c>
      <c r="B1554" s="139" t="s">
        <v>2470</v>
      </c>
      <c r="C1554" s="139" t="s">
        <v>2521</v>
      </c>
      <c r="D1554" s="139"/>
      <c r="E1554" s="141">
        <v>42179129</v>
      </c>
      <c r="F1554" s="146"/>
      <c r="G1554" s="146"/>
      <c r="H1554" s="146"/>
      <c r="I1554" s="146"/>
      <c r="J1554" s="139" t="s">
        <v>3024</v>
      </c>
      <c r="K1554" s="160"/>
      <c r="L1554" s="147">
        <v>-1403.98</v>
      </c>
      <c r="M1554" s="136"/>
      <c r="N1554" s="136"/>
      <c r="O1554" s="136" t="s">
        <v>1808</v>
      </c>
    </row>
    <row r="1555" spans="1:15" x14ac:dyDescent="0.3">
      <c r="A1555" s="139" t="s">
        <v>2705</v>
      </c>
      <c r="B1555" s="139" t="s">
        <v>2470</v>
      </c>
      <c r="C1555" s="139" t="s">
        <v>2521</v>
      </c>
      <c r="D1555" s="139"/>
      <c r="E1555" s="141">
        <v>42179942</v>
      </c>
      <c r="F1555" s="146"/>
      <c r="G1555" s="146"/>
      <c r="H1555" s="146"/>
      <c r="I1555" s="146"/>
      <c r="J1555" s="139" t="s">
        <v>3024</v>
      </c>
      <c r="K1555" s="160"/>
      <c r="L1555" s="147">
        <v>-8706.44</v>
      </c>
      <c r="M1555" s="136"/>
      <c r="N1555" s="136"/>
      <c r="O1555" s="136" t="s">
        <v>1800</v>
      </c>
    </row>
    <row r="1556" spans="1:15" x14ac:dyDescent="0.3">
      <c r="A1556" s="139" t="s">
        <v>2705</v>
      </c>
      <c r="B1556" s="139" t="s">
        <v>2470</v>
      </c>
      <c r="C1556" s="139" t="s">
        <v>2521</v>
      </c>
      <c r="D1556" s="139"/>
      <c r="E1556" s="141">
        <v>42182860</v>
      </c>
      <c r="F1556" s="146"/>
      <c r="G1556" s="146"/>
      <c r="H1556" s="146"/>
      <c r="I1556" s="146"/>
      <c r="J1556" s="139" t="s">
        <v>3024</v>
      </c>
      <c r="K1556" s="160"/>
      <c r="L1556" s="147">
        <v>-1.5</v>
      </c>
      <c r="M1556" s="136"/>
      <c r="N1556" s="136"/>
      <c r="O1556" s="136" t="s">
        <v>1808</v>
      </c>
    </row>
    <row r="1557" spans="1:15" x14ac:dyDescent="0.3">
      <c r="A1557" s="139" t="s">
        <v>2705</v>
      </c>
      <c r="B1557" s="139" t="s">
        <v>2470</v>
      </c>
      <c r="C1557" s="139" t="s">
        <v>2521</v>
      </c>
      <c r="D1557" s="139"/>
      <c r="E1557" s="141">
        <v>42182860</v>
      </c>
      <c r="F1557" s="146"/>
      <c r="G1557" s="146"/>
      <c r="H1557" s="146"/>
      <c r="I1557" s="146"/>
      <c r="J1557" s="139" t="s">
        <v>3024</v>
      </c>
      <c r="K1557" s="160"/>
      <c r="L1557" s="147">
        <v>-35712.339999999997</v>
      </c>
      <c r="M1557" s="136"/>
      <c r="N1557" s="136"/>
      <c r="O1557" s="136" t="s">
        <v>1808</v>
      </c>
    </row>
    <row r="1558" spans="1:15" x14ac:dyDescent="0.3">
      <c r="A1558" s="139" t="s">
        <v>2705</v>
      </c>
      <c r="B1558" s="139" t="s">
        <v>2470</v>
      </c>
      <c r="C1558" s="139" t="s">
        <v>2521</v>
      </c>
      <c r="D1558" s="139"/>
      <c r="E1558" s="141">
        <v>42188969</v>
      </c>
      <c r="F1558" s="146"/>
      <c r="G1558" s="146"/>
      <c r="H1558" s="146"/>
      <c r="I1558" s="146"/>
      <c r="J1558" s="139" t="s">
        <v>3024</v>
      </c>
      <c r="K1558" s="160"/>
      <c r="L1558" s="147">
        <v>-1652.68</v>
      </c>
      <c r="M1558" s="136"/>
      <c r="N1558" s="136"/>
      <c r="O1558" s="136" t="s">
        <v>1810</v>
      </c>
    </row>
    <row r="1559" spans="1:15" x14ac:dyDescent="0.3">
      <c r="A1559" s="139" t="s">
        <v>2705</v>
      </c>
      <c r="B1559" s="139" t="s">
        <v>2470</v>
      </c>
      <c r="C1559" s="139" t="s">
        <v>2521</v>
      </c>
      <c r="D1559" s="139"/>
      <c r="E1559" s="141">
        <v>42190153</v>
      </c>
      <c r="F1559" s="146"/>
      <c r="G1559" s="146"/>
      <c r="H1559" s="146"/>
      <c r="I1559" s="146"/>
      <c r="J1559" s="139" t="s">
        <v>3024</v>
      </c>
      <c r="K1559" s="160"/>
      <c r="L1559" s="147">
        <v>-5778.61</v>
      </c>
      <c r="M1559" s="136"/>
      <c r="N1559" s="136"/>
      <c r="O1559" s="136" t="s">
        <v>1808</v>
      </c>
    </row>
    <row r="1560" spans="1:15" x14ac:dyDescent="0.3">
      <c r="A1560" s="139" t="s">
        <v>2705</v>
      </c>
      <c r="B1560" s="139" t="s">
        <v>2470</v>
      </c>
      <c r="C1560" s="139" t="s">
        <v>2521</v>
      </c>
      <c r="D1560" s="139"/>
      <c r="E1560" s="141">
        <v>42207324</v>
      </c>
      <c r="F1560" s="146"/>
      <c r="G1560" s="146"/>
      <c r="H1560" s="146"/>
      <c r="I1560" s="146"/>
      <c r="J1560" s="139" t="s">
        <v>3024</v>
      </c>
      <c r="K1560" s="160"/>
      <c r="L1560" s="147">
        <v>-1</v>
      </c>
      <c r="M1560" s="136"/>
      <c r="N1560" s="136"/>
      <c r="O1560" s="136" t="s">
        <v>1808</v>
      </c>
    </row>
    <row r="1561" spans="1:15" x14ac:dyDescent="0.3">
      <c r="A1561" s="139" t="s">
        <v>2705</v>
      </c>
      <c r="B1561" s="139" t="s">
        <v>2470</v>
      </c>
      <c r="C1561" s="139" t="s">
        <v>2521</v>
      </c>
      <c r="D1561" s="139"/>
      <c r="E1561" s="141">
        <v>42211076</v>
      </c>
      <c r="F1561" s="146"/>
      <c r="G1561" s="146"/>
      <c r="H1561" s="146"/>
      <c r="I1561" s="146"/>
      <c r="J1561" s="139" t="s">
        <v>3024</v>
      </c>
      <c r="K1561" s="160"/>
      <c r="L1561" s="147">
        <v>-89214.43</v>
      </c>
      <c r="M1561" s="136"/>
      <c r="N1561" s="136"/>
      <c r="O1561" s="136" t="s">
        <v>1808</v>
      </c>
    </row>
    <row r="1562" spans="1:15" x14ac:dyDescent="0.3">
      <c r="A1562" s="139" t="s">
        <v>2705</v>
      </c>
      <c r="B1562" s="139" t="s">
        <v>2470</v>
      </c>
      <c r="C1562" s="139" t="s">
        <v>2521</v>
      </c>
      <c r="D1562" s="139"/>
      <c r="E1562" s="141">
        <v>42216435</v>
      </c>
      <c r="F1562" s="146"/>
      <c r="G1562" s="146"/>
      <c r="H1562" s="146"/>
      <c r="I1562" s="146"/>
      <c r="J1562" s="139" t="s">
        <v>3024</v>
      </c>
      <c r="K1562" s="160"/>
      <c r="L1562" s="147">
        <v>-3050.51</v>
      </c>
      <c r="M1562" s="136"/>
      <c r="N1562" s="136"/>
      <c r="O1562" s="136" t="s">
        <v>1808</v>
      </c>
    </row>
    <row r="1563" spans="1:15" x14ac:dyDescent="0.3">
      <c r="A1563" s="139" t="s">
        <v>2705</v>
      </c>
      <c r="B1563" s="139" t="s">
        <v>2470</v>
      </c>
      <c r="C1563" s="139" t="s">
        <v>2521</v>
      </c>
      <c r="D1563" s="139"/>
      <c r="E1563" s="141">
        <v>42216491</v>
      </c>
      <c r="F1563" s="146"/>
      <c r="G1563" s="146"/>
      <c r="H1563" s="146"/>
      <c r="I1563" s="146"/>
      <c r="J1563" s="139" t="s">
        <v>3024</v>
      </c>
      <c r="K1563" s="160"/>
      <c r="L1563" s="147">
        <v>-10080.370000000001</v>
      </c>
      <c r="M1563" s="136"/>
      <c r="N1563" s="136"/>
      <c r="O1563" s="136" t="s">
        <v>1808</v>
      </c>
    </row>
    <row r="1564" spans="1:15" x14ac:dyDescent="0.3">
      <c r="A1564" s="139" t="s">
        <v>2705</v>
      </c>
      <c r="B1564" s="139" t="s">
        <v>2470</v>
      </c>
      <c r="C1564" s="139" t="s">
        <v>2521</v>
      </c>
      <c r="D1564" s="139"/>
      <c r="E1564" s="141">
        <v>42218790</v>
      </c>
      <c r="F1564" s="146"/>
      <c r="G1564" s="146"/>
      <c r="H1564" s="146"/>
      <c r="I1564" s="146"/>
      <c r="J1564" s="139" t="s">
        <v>3024</v>
      </c>
      <c r="K1564" s="160"/>
      <c r="L1564" s="147">
        <v>-1396.94</v>
      </c>
      <c r="M1564" s="136"/>
      <c r="N1564" s="136"/>
      <c r="O1564" s="136" t="s">
        <v>1808</v>
      </c>
    </row>
    <row r="1565" spans="1:15" x14ac:dyDescent="0.3">
      <c r="A1565" s="139" t="s">
        <v>2705</v>
      </c>
      <c r="B1565" s="139" t="s">
        <v>2470</v>
      </c>
      <c r="C1565" s="139" t="s">
        <v>2521</v>
      </c>
      <c r="D1565" s="139"/>
      <c r="E1565" s="141">
        <v>42222764</v>
      </c>
      <c r="F1565" s="146"/>
      <c r="G1565" s="146"/>
      <c r="H1565" s="146"/>
      <c r="I1565" s="146"/>
      <c r="J1565" s="139" t="s">
        <v>3024</v>
      </c>
      <c r="K1565" s="160"/>
      <c r="L1565" s="147">
        <v>-2567.4299999999998</v>
      </c>
      <c r="M1565" s="136"/>
      <c r="N1565" s="136"/>
      <c r="O1565" s="136" t="s">
        <v>1801</v>
      </c>
    </row>
    <row r="1566" spans="1:15" x14ac:dyDescent="0.3">
      <c r="A1566" s="139" t="s">
        <v>2705</v>
      </c>
      <c r="B1566" s="139" t="s">
        <v>2470</v>
      </c>
      <c r="C1566" s="139" t="s">
        <v>2521</v>
      </c>
      <c r="D1566" s="139"/>
      <c r="E1566" s="141">
        <v>42230170</v>
      </c>
      <c r="F1566" s="146"/>
      <c r="G1566" s="146"/>
      <c r="H1566" s="146"/>
      <c r="I1566" s="146"/>
      <c r="J1566" s="139" t="s">
        <v>3024</v>
      </c>
      <c r="K1566" s="160"/>
      <c r="L1566" s="147">
        <v>-81697.429999999993</v>
      </c>
      <c r="M1566" s="136"/>
      <c r="N1566" s="136"/>
      <c r="O1566" s="136" t="s">
        <v>1801</v>
      </c>
    </row>
    <row r="1567" spans="1:15" x14ac:dyDescent="0.3">
      <c r="A1567" s="139" t="s">
        <v>2705</v>
      </c>
      <c r="B1567" s="139" t="s">
        <v>2470</v>
      </c>
      <c r="C1567" s="139" t="s">
        <v>2521</v>
      </c>
      <c r="D1567" s="139"/>
      <c r="E1567" s="141">
        <v>42231601</v>
      </c>
      <c r="F1567" s="146"/>
      <c r="G1567" s="146"/>
      <c r="H1567" s="146"/>
      <c r="I1567" s="146"/>
      <c r="J1567" s="139" t="s">
        <v>3024</v>
      </c>
      <c r="K1567" s="160"/>
      <c r="L1567" s="147">
        <v>-2408.34</v>
      </c>
      <c r="M1567" s="136"/>
      <c r="N1567" s="136"/>
      <c r="O1567" s="136" t="s">
        <v>1808</v>
      </c>
    </row>
    <row r="1568" spans="1:15" x14ac:dyDescent="0.3">
      <c r="A1568" s="139" t="s">
        <v>2705</v>
      </c>
      <c r="B1568" s="139" t="s">
        <v>2470</v>
      </c>
      <c r="C1568" s="139" t="s">
        <v>2521</v>
      </c>
      <c r="D1568" s="139"/>
      <c r="E1568" s="141">
        <v>42235466</v>
      </c>
      <c r="F1568" s="146"/>
      <c r="G1568" s="146"/>
      <c r="H1568" s="146"/>
      <c r="I1568" s="146"/>
      <c r="J1568" s="139" t="s">
        <v>3024</v>
      </c>
      <c r="K1568" s="160"/>
      <c r="L1568" s="147">
        <v>-0.5</v>
      </c>
      <c r="M1568" s="136"/>
      <c r="N1568" s="136"/>
      <c r="O1568" s="136" t="s">
        <v>1804</v>
      </c>
    </row>
    <row r="1569" spans="1:15" x14ac:dyDescent="0.3">
      <c r="A1569" s="139" t="s">
        <v>2705</v>
      </c>
      <c r="B1569" s="139" t="s">
        <v>2470</v>
      </c>
      <c r="C1569" s="139" t="s">
        <v>2521</v>
      </c>
      <c r="D1569" s="139"/>
      <c r="E1569" s="141">
        <v>42236748</v>
      </c>
      <c r="F1569" s="146"/>
      <c r="G1569" s="146"/>
      <c r="H1569" s="146"/>
      <c r="I1569" s="146"/>
      <c r="J1569" s="139" t="s">
        <v>3024</v>
      </c>
      <c r="K1569" s="160"/>
      <c r="L1569" s="147">
        <v>-2394.58</v>
      </c>
      <c r="M1569" s="136"/>
      <c r="N1569" s="136"/>
      <c r="O1569" s="136" t="s">
        <v>1808</v>
      </c>
    </row>
    <row r="1570" spans="1:15" x14ac:dyDescent="0.3">
      <c r="A1570" s="139" t="s">
        <v>2705</v>
      </c>
      <c r="B1570" s="139" t="s">
        <v>2470</v>
      </c>
      <c r="C1570" s="139" t="s">
        <v>2521</v>
      </c>
      <c r="D1570" s="139"/>
      <c r="E1570" s="141">
        <v>42244895</v>
      </c>
      <c r="F1570" s="146"/>
      <c r="G1570" s="146"/>
      <c r="H1570" s="146"/>
      <c r="I1570" s="146"/>
      <c r="J1570" s="139" t="s">
        <v>3024</v>
      </c>
      <c r="K1570" s="160"/>
      <c r="L1570" s="147">
        <v>-3994.07</v>
      </c>
      <c r="M1570" s="136"/>
      <c r="N1570" s="136"/>
      <c r="O1570" s="136" t="s">
        <v>1808</v>
      </c>
    </row>
    <row r="1571" spans="1:15" x14ac:dyDescent="0.3">
      <c r="A1571" s="139" t="s">
        <v>2705</v>
      </c>
      <c r="B1571" s="139" t="s">
        <v>2470</v>
      </c>
      <c r="C1571" s="139" t="s">
        <v>2521</v>
      </c>
      <c r="D1571" s="139"/>
      <c r="E1571" s="141">
        <v>42254651</v>
      </c>
      <c r="F1571" s="146"/>
      <c r="G1571" s="146"/>
      <c r="H1571" s="146"/>
      <c r="I1571" s="146"/>
      <c r="J1571" s="139" t="s">
        <v>3024</v>
      </c>
      <c r="K1571" s="160"/>
      <c r="L1571" s="147">
        <v>-1909.14</v>
      </c>
      <c r="M1571" s="136"/>
      <c r="N1571" s="136"/>
      <c r="O1571" s="136" t="s">
        <v>1808</v>
      </c>
    </row>
    <row r="1572" spans="1:15" x14ac:dyDescent="0.3">
      <c r="A1572" s="139" t="s">
        <v>2705</v>
      </c>
      <c r="B1572" s="139" t="s">
        <v>2470</v>
      </c>
      <c r="C1572" s="139" t="s">
        <v>2521</v>
      </c>
      <c r="D1572" s="139"/>
      <c r="E1572" s="141">
        <v>42260046</v>
      </c>
      <c r="F1572" s="146"/>
      <c r="G1572" s="146"/>
      <c r="H1572" s="146"/>
      <c r="I1572" s="146"/>
      <c r="J1572" s="139" t="s">
        <v>3024</v>
      </c>
      <c r="K1572" s="160"/>
      <c r="L1572" s="147">
        <v>-2186.83</v>
      </c>
      <c r="M1572" s="136"/>
      <c r="N1572" s="136"/>
      <c r="O1572" s="136" t="s">
        <v>1800</v>
      </c>
    </row>
    <row r="1573" spans="1:15" x14ac:dyDescent="0.3">
      <c r="A1573" s="139" t="s">
        <v>2705</v>
      </c>
      <c r="B1573" s="139" t="s">
        <v>2470</v>
      </c>
      <c r="C1573" s="139" t="s">
        <v>2521</v>
      </c>
      <c r="D1573" s="139"/>
      <c r="E1573" s="141">
        <v>42261186</v>
      </c>
      <c r="F1573" s="146"/>
      <c r="G1573" s="146"/>
      <c r="H1573" s="146"/>
      <c r="I1573" s="146"/>
      <c r="J1573" s="139" t="s">
        <v>3024</v>
      </c>
      <c r="K1573" s="160"/>
      <c r="L1573" s="147">
        <v>-4994.01</v>
      </c>
      <c r="M1573" s="136"/>
      <c r="N1573" s="136"/>
      <c r="O1573" s="136" t="s">
        <v>1800</v>
      </c>
    </row>
    <row r="1574" spans="1:15" x14ac:dyDescent="0.3">
      <c r="A1574" s="139" t="s">
        <v>2705</v>
      </c>
      <c r="B1574" s="139" t="s">
        <v>2470</v>
      </c>
      <c r="C1574" s="139" t="s">
        <v>2521</v>
      </c>
      <c r="D1574" s="139"/>
      <c r="E1574" s="141">
        <v>42264531</v>
      </c>
      <c r="F1574" s="146"/>
      <c r="G1574" s="146"/>
      <c r="H1574" s="146"/>
      <c r="I1574" s="146"/>
      <c r="J1574" s="139" t="s">
        <v>3024</v>
      </c>
      <c r="K1574" s="160"/>
      <c r="L1574" s="147">
        <v>-92952.8</v>
      </c>
      <c r="M1574" s="136"/>
      <c r="N1574" s="136"/>
      <c r="O1574" s="136" t="s">
        <v>1808</v>
      </c>
    </row>
    <row r="1575" spans="1:15" x14ac:dyDescent="0.3">
      <c r="A1575" s="139" t="s">
        <v>2705</v>
      </c>
      <c r="B1575" s="139" t="s">
        <v>2470</v>
      </c>
      <c r="C1575" s="139" t="s">
        <v>2521</v>
      </c>
      <c r="D1575" s="139"/>
      <c r="E1575" s="141">
        <v>42276639</v>
      </c>
      <c r="F1575" s="146"/>
      <c r="G1575" s="146"/>
      <c r="H1575" s="146"/>
      <c r="I1575" s="146"/>
      <c r="J1575" s="139" t="s">
        <v>3024</v>
      </c>
      <c r="K1575" s="160"/>
      <c r="L1575" s="147">
        <v>-96364.06</v>
      </c>
      <c r="M1575" s="136"/>
      <c r="N1575" s="136"/>
      <c r="O1575" s="136" t="s">
        <v>1808</v>
      </c>
    </row>
    <row r="1576" spans="1:15" x14ac:dyDescent="0.3">
      <c r="A1576" s="139" t="s">
        <v>2705</v>
      </c>
      <c r="B1576" s="139" t="s">
        <v>2470</v>
      </c>
      <c r="C1576" s="139" t="s">
        <v>2521</v>
      </c>
      <c r="D1576" s="139"/>
      <c r="E1576" s="141">
        <v>42277536</v>
      </c>
      <c r="F1576" s="146"/>
      <c r="G1576" s="146"/>
      <c r="H1576" s="146"/>
      <c r="I1576" s="146"/>
      <c r="J1576" s="139" t="s">
        <v>3024</v>
      </c>
      <c r="K1576" s="160"/>
      <c r="L1576" s="147">
        <v>-6603.99</v>
      </c>
      <c r="M1576" s="136"/>
      <c r="N1576" s="136"/>
      <c r="O1576" s="136" t="s">
        <v>1808</v>
      </c>
    </row>
    <row r="1577" spans="1:15" x14ac:dyDescent="0.3">
      <c r="A1577" s="139" t="s">
        <v>2705</v>
      </c>
      <c r="B1577" s="139" t="s">
        <v>2470</v>
      </c>
      <c r="C1577" s="139" t="s">
        <v>2521</v>
      </c>
      <c r="D1577" s="139"/>
      <c r="E1577" s="141">
        <v>42280789</v>
      </c>
      <c r="F1577" s="146"/>
      <c r="G1577" s="146"/>
      <c r="H1577" s="146"/>
      <c r="I1577" s="146"/>
      <c r="J1577" s="139" t="s">
        <v>3024</v>
      </c>
      <c r="K1577" s="160"/>
      <c r="L1577" s="147">
        <v>-15503.83</v>
      </c>
      <c r="M1577" s="136"/>
      <c r="N1577" s="136"/>
      <c r="O1577" s="136" t="s">
        <v>1914</v>
      </c>
    </row>
    <row r="1578" spans="1:15" x14ac:dyDescent="0.3">
      <c r="A1578" s="139" t="s">
        <v>2705</v>
      </c>
      <c r="B1578" s="139" t="s">
        <v>2470</v>
      </c>
      <c r="C1578" s="139" t="s">
        <v>2521</v>
      </c>
      <c r="D1578" s="139"/>
      <c r="E1578" s="141">
        <v>42280881</v>
      </c>
      <c r="F1578" s="146"/>
      <c r="G1578" s="146"/>
      <c r="H1578" s="146"/>
      <c r="I1578" s="146"/>
      <c r="J1578" s="139" t="s">
        <v>3024</v>
      </c>
      <c r="K1578" s="160"/>
      <c r="L1578" s="147">
        <v>-2399.12</v>
      </c>
      <c r="M1578" s="136"/>
      <c r="N1578" s="136"/>
      <c r="O1578" s="136" t="s">
        <v>1808</v>
      </c>
    </row>
    <row r="1579" spans="1:15" x14ac:dyDescent="0.3">
      <c r="A1579" s="139" t="s">
        <v>2705</v>
      </c>
      <c r="B1579" s="139" t="s">
        <v>2470</v>
      </c>
      <c r="C1579" s="139" t="s">
        <v>2521</v>
      </c>
      <c r="D1579" s="139"/>
      <c r="E1579" s="141">
        <v>42283334</v>
      </c>
      <c r="F1579" s="146"/>
      <c r="G1579" s="146"/>
      <c r="H1579" s="146"/>
      <c r="I1579" s="146"/>
      <c r="J1579" s="139" t="s">
        <v>3024</v>
      </c>
      <c r="K1579" s="160"/>
      <c r="L1579" s="147">
        <v>-1028.5</v>
      </c>
      <c r="M1579" s="136"/>
      <c r="N1579" s="136"/>
      <c r="O1579" s="136" t="s">
        <v>1808</v>
      </c>
    </row>
    <row r="1580" spans="1:15" x14ac:dyDescent="0.3">
      <c r="A1580" s="139" t="s">
        <v>2705</v>
      </c>
      <c r="B1580" s="139" t="s">
        <v>2470</v>
      </c>
      <c r="C1580" s="139" t="s">
        <v>2521</v>
      </c>
      <c r="D1580" s="139"/>
      <c r="E1580" s="141">
        <v>42293120</v>
      </c>
      <c r="F1580" s="146"/>
      <c r="G1580" s="146"/>
      <c r="H1580" s="146"/>
      <c r="I1580" s="146"/>
      <c r="J1580" s="139" t="s">
        <v>3024</v>
      </c>
      <c r="K1580" s="160"/>
      <c r="L1580" s="147">
        <v>-2377.4899999999998</v>
      </c>
      <c r="M1580" s="136"/>
      <c r="N1580" s="136"/>
      <c r="O1580" s="136" t="s">
        <v>1808</v>
      </c>
    </row>
    <row r="1581" spans="1:15" x14ac:dyDescent="0.3">
      <c r="A1581" s="139" t="s">
        <v>2705</v>
      </c>
      <c r="B1581" s="139" t="s">
        <v>2470</v>
      </c>
      <c r="C1581" s="139" t="s">
        <v>2521</v>
      </c>
      <c r="D1581" s="139"/>
      <c r="E1581" s="141">
        <v>42300162</v>
      </c>
      <c r="F1581" s="146"/>
      <c r="G1581" s="146"/>
      <c r="H1581" s="146"/>
      <c r="I1581" s="146"/>
      <c r="J1581" s="139" t="s">
        <v>3024</v>
      </c>
      <c r="K1581" s="160"/>
      <c r="L1581" s="147">
        <v>-5929.98</v>
      </c>
      <c r="M1581" s="136"/>
      <c r="N1581" s="136"/>
      <c r="O1581" s="136" t="s">
        <v>1808</v>
      </c>
    </row>
    <row r="1582" spans="1:15" x14ac:dyDescent="0.3">
      <c r="A1582" s="139" t="s">
        <v>2705</v>
      </c>
      <c r="B1582" s="139" t="s">
        <v>2470</v>
      </c>
      <c r="C1582" s="139" t="s">
        <v>2521</v>
      </c>
      <c r="D1582" s="139"/>
      <c r="E1582" s="141">
        <v>42319158</v>
      </c>
      <c r="F1582" s="146"/>
      <c r="G1582" s="146"/>
      <c r="H1582" s="146"/>
      <c r="I1582" s="146"/>
      <c r="J1582" s="139" t="s">
        <v>3024</v>
      </c>
      <c r="K1582" s="160"/>
      <c r="L1582" s="147">
        <v>-1146.44</v>
      </c>
      <c r="M1582" s="136"/>
      <c r="N1582" s="136"/>
      <c r="O1582" s="136" t="s">
        <v>1808</v>
      </c>
    </row>
    <row r="1583" spans="1:15" x14ac:dyDescent="0.3">
      <c r="A1583" s="139" t="s">
        <v>2705</v>
      </c>
      <c r="B1583" s="139" t="s">
        <v>2470</v>
      </c>
      <c r="C1583" s="139" t="s">
        <v>2521</v>
      </c>
      <c r="D1583" s="139"/>
      <c r="E1583" s="141">
        <v>42328993</v>
      </c>
      <c r="F1583" s="146"/>
      <c r="G1583" s="146"/>
      <c r="H1583" s="146"/>
      <c r="I1583" s="146"/>
      <c r="J1583" s="139" t="s">
        <v>3024</v>
      </c>
      <c r="K1583" s="160"/>
      <c r="L1583" s="147">
        <v>-2012.87</v>
      </c>
      <c r="M1583" s="136"/>
      <c r="N1583" s="136"/>
      <c r="O1583" s="136" t="s">
        <v>1808</v>
      </c>
    </row>
    <row r="1584" spans="1:15" x14ac:dyDescent="0.3">
      <c r="A1584" s="139" t="s">
        <v>2705</v>
      </c>
      <c r="B1584" s="139" t="s">
        <v>2470</v>
      </c>
      <c r="C1584" s="139" t="s">
        <v>2521</v>
      </c>
      <c r="D1584" s="139"/>
      <c r="E1584" s="141">
        <v>42330815</v>
      </c>
      <c r="F1584" s="146"/>
      <c r="G1584" s="146"/>
      <c r="H1584" s="146"/>
      <c r="I1584" s="146"/>
      <c r="J1584" s="139" t="s">
        <v>3024</v>
      </c>
      <c r="K1584" s="160"/>
      <c r="L1584" s="147">
        <v>-3</v>
      </c>
      <c r="M1584" s="136"/>
      <c r="N1584" s="136"/>
      <c r="O1584" s="136" t="s">
        <v>1808</v>
      </c>
    </row>
    <row r="1585" spans="1:15" x14ac:dyDescent="0.3">
      <c r="A1585" s="139" t="s">
        <v>2705</v>
      </c>
      <c r="B1585" s="139" t="s">
        <v>2470</v>
      </c>
      <c r="C1585" s="139" t="s">
        <v>2521</v>
      </c>
      <c r="D1585" s="139"/>
      <c r="E1585" s="141">
        <v>42336301</v>
      </c>
      <c r="F1585" s="146"/>
      <c r="G1585" s="146"/>
      <c r="H1585" s="146"/>
      <c r="I1585" s="146"/>
      <c r="J1585" s="139" t="s">
        <v>3024</v>
      </c>
      <c r="K1585" s="160"/>
      <c r="L1585" s="147">
        <v>-10524.42</v>
      </c>
      <c r="M1585" s="136"/>
      <c r="N1585" s="136"/>
      <c r="O1585" s="136" t="s">
        <v>1800</v>
      </c>
    </row>
    <row r="1586" spans="1:15" x14ac:dyDescent="0.3">
      <c r="A1586" s="139" t="s">
        <v>2705</v>
      </c>
      <c r="B1586" s="139" t="s">
        <v>2470</v>
      </c>
      <c r="C1586" s="139" t="s">
        <v>2521</v>
      </c>
      <c r="D1586" s="139"/>
      <c r="E1586" s="141">
        <v>42343102</v>
      </c>
      <c r="F1586" s="146"/>
      <c r="G1586" s="146"/>
      <c r="H1586" s="146"/>
      <c r="I1586" s="146"/>
      <c r="J1586" s="139" t="s">
        <v>3024</v>
      </c>
      <c r="K1586" s="160"/>
      <c r="L1586" s="147">
        <v>-1169.44</v>
      </c>
      <c r="M1586" s="136"/>
      <c r="N1586" s="136"/>
      <c r="O1586" s="136" t="s">
        <v>1808</v>
      </c>
    </row>
    <row r="1587" spans="1:15" x14ac:dyDescent="0.3">
      <c r="A1587" s="139" t="s">
        <v>2705</v>
      </c>
      <c r="B1587" s="139" t="s">
        <v>2470</v>
      </c>
      <c r="C1587" s="139" t="s">
        <v>2521</v>
      </c>
      <c r="D1587" s="139"/>
      <c r="E1587" s="141">
        <v>42343105</v>
      </c>
      <c r="F1587" s="146"/>
      <c r="G1587" s="146"/>
      <c r="H1587" s="146"/>
      <c r="I1587" s="146"/>
      <c r="J1587" s="139" t="s">
        <v>3024</v>
      </c>
      <c r="K1587" s="160"/>
      <c r="L1587" s="147">
        <v>-467.85</v>
      </c>
      <c r="M1587" s="136"/>
      <c r="N1587" s="136"/>
      <c r="O1587" s="136" t="s">
        <v>1804</v>
      </c>
    </row>
    <row r="1588" spans="1:15" x14ac:dyDescent="0.3">
      <c r="A1588" s="139" t="s">
        <v>2705</v>
      </c>
      <c r="B1588" s="139" t="s">
        <v>2470</v>
      </c>
      <c r="C1588" s="139" t="s">
        <v>2521</v>
      </c>
      <c r="D1588" s="139"/>
      <c r="E1588" s="141">
        <v>42346620</v>
      </c>
      <c r="F1588" s="146"/>
      <c r="G1588" s="146"/>
      <c r="H1588" s="146"/>
      <c r="I1588" s="146"/>
      <c r="J1588" s="139" t="s">
        <v>3024</v>
      </c>
      <c r="K1588" s="160"/>
      <c r="L1588" s="147">
        <v>-7894.66</v>
      </c>
      <c r="M1588" s="136"/>
      <c r="N1588" s="136"/>
      <c r="O1588" s="136" t="s">
        <v>1808</v>
      </c>
    </row>
    <row r="1589" spans="1:15" x14ac:dyDescent="0.3">
      <c r="A1589" s="139" t="s">
        <v>2705</v>
      </c>
      <c r="B1589" s="139" t="s">
        <v>2470</v>
      </c>
      <c r="C1589" s="139" t="s">
        <v>2521</v>
      </c>
      <c r="D1589" s="139"/>
      <c r="E1589" s="141">
        <v>42346625</v>
      </c>
      <c r="F1589" s="146"/>
      <c r="G1589" s="146"/>
      <c r="H1589" s="146"/>
      <c r="I1589" s="146"/>
      <c r="J1589" s="139" t="s">
        <v>3024</v>
      </c>
      <c r="K1589" s="160"/>
      <c r="L1589" s="147">
        <v>-6247.75</v>
      </c>
      <c r="M1589" s="136"/>
      <c r="N1589" s="136"/>
      <c r="O1589" s="136" t="s">
        <v>1808</v>
      </c>
    </row>
    <row r="1590" spans="1:15" x14ac:dyDescent="0.3">
      <c r="A1590" s="139" t="s">
        <v>2705</v>
      </c>
      <c r="B1590" s="139" t="s">
        <v>2470</v>
      </c>
      <c r="C1590" s="139" t="s">
        <v>2521</v>
      </c>
      <c r="D1590" s="139"/>
      <c r="E1590" s="141">
        <v>42356872</v>
      </c>
      <c r="F1590" s="146"/>
      <c r="G1590" s="146"/>
      <c r="H1590" s="146"/>
      <c r="I1590" s="146"/>
      <c r="J1590" s="139" t="s">
        <v>3024</v>
      </c>
      <c r="K1590" s="160"/>
      <c r="L1590" s="147">
        <v>-1</v>
      </c>
      <c r="M1590" s="136"/>
      <c r="N1590" s="136"/>
      <c r="O1590" s="136" t="s">
        <v>1914</v>
      </c>
    </row>
    <row r="1591" spans="1:15" x14ac:dyDescent="0.3">
      <c r="A1591" s="139" t="s">
        <v>2705</v>
      </c>
      <c r="B1591" s="139" t="s">
        <v>2470</v>
      </c>
      <c r="C1591" s="139" t="s">
        <v>2521</v>
      </c>
      <c r="D1591" s="139"/>
      <c r="E1591" s="141">
        <v>42361093</v>
      </c>
      <c r="F1591" s="146"/>
      <c r="G1591" s="146"/>
      <c r="H1591" s="146"/>
      <c r="I1591" s="146"/>
      <c r="J1591" s="139" t="s">
        <v>3024</v>
      </c>
      <c r="K1591" s="160"/>
      <c r="L1591" s="147">
        <v>-3401.78</v>
      </c>
      <c r="M1591" s="136"/>
      <c r="N1591" s="136"/>
      <c r="O1591" s="136" t="s">
        <v>1808</v>
      </c>
    </row>
    <row r="1592" spans="1:15" x14ac:dyDescent="0.3">
      <c r="A1592" s="139" t="s">
        <v>2705</v>
      </c>
      <c r="B1592" s="139" t="s">
        <v>2470</v>
      </c>
      <c r="C1592" s="139" t="s">
        <v>2521</v>
      </c>
      <c r="D1592" s="139"/>
      <c r="E1592" s="141">
        <v>42368064</v>
      </c>
      <c r="F1592" s="146"/>
      <c r="G1592" s="146"/>
      <c r="H1592" s="146"/>
      <c r="I1592" s="146"/>
      <c r="J1592" s="139" t="s">
        <v>3024</v>
      </c>
      <c r="K1592" s="160"/>
      <c r="L1592" s="147">
        <v>-5</v>
      </c>
      <c r="M1592" s="136"/>
      <c r="N1592" s="136"/>
      <c r="O1592" s="136" t="s">
        <v>1808</v>
      </c>
    </row>
    <row r="1593" spans="1:15" x14ac:dyDescent="0.3">
      <c r="A1593" s="139" t="s">
        <v>2705</v>
      </c>
      <c r="B1593" s="139" t="s">
        <v>2470</v>
      </c>
      <c r="C1593" s="139" t="s">
        <v>2521</v>
      </c>
      <c r="D1593" s="139"/>
      <c r="E1593" s="141">
        <v>42386633</v>
      </c>
      <c r="F1593" s="146"/>
      <c r="G1593" s="146"/>
      <c r="H1593" s="146"/>
      <c r="I1593" s="146"/>
      <c r="J1593" s="139" t="s">
        <v>3024</v>
      </c>
      <c r="K1593" s="160"/>
      <c r="L1593" s="147">
        <v>-4596.1000000000004</v>
      </c>
      <c r="M1593" s="136"/>
      <c r="N1593" s="136"/>
      <c r="O1593" s="136" t="s">
        <v>1808</v>
      </c>
    </row>
    <row r="1594" spans="1:15" x14ac:dyDescent="0.3">
      <c r="A1594" s="139" t="s">
        <v>2705</v>
      </c>
      <c r="B1594" s="139" t="s">
        <v>2470</v>
      </c>
      <c r="C1594" s="139" t="s">
        <v>2521</v>
      </c>
      <c r="D1594" s="139"/>
      <c r="E1594" s="141">
        <v>42386785</v>
      </c>
      <c r="F1594" s="146"/>
      <c r="G1594" s="146"/>
      <c r="H1594" s="146"/>
      <c r="I1594" s="146"/>
      <c r="J1594" s="139" t="s">
        <v>3024</v>
      </c>
      <c r="K1594" s="160"/>
      <c r="L1594" s="147">
        <v>-471.29</v>
      </c>
      <c r="M1594" s="136"/>
      <c r="N1594" s="136"/>
      <c r="O1594" s="136" t="s">
        <v>1808</v>
      </c>
    </row>
    <row r="1595" spans="1:15" x14ac:dyDescent="0.3">
      <c r="A1595" s="139" t="s">
        <v>2705</v>
      </c>
      <c r="B1595" s="139" t="s">
        <v>2470</v>
      </c>
      <c r="C1595" s="139" t="s">
        <v>2521</v>
      </c>
      <c r="D1595" s="139"/>
      <c r="E1595" s="141">
        <v>42393129</v>
      </c>
      <c r="F1595" s="146"/>
      <c r="G1595" s="146"/>
      <c r="H1595" s="146"/>
      <c r="I1595" s="146"/>
      <c r="J1595" s="139" t="s">
        <v>3024</v>
      </c>
      <c r="K1595" s="160"/>
      <c r="L1595" s="147">
        <v>-759.02</v>
      </c>
      <c r="M1595" s="136"/>
      <c r="N1595" s="136"/>
      <c r="O1595" s="136" t="s">
        <v>1808</v>
      </c>
    </row>
    <row r="1596" spans="1:15" x14ac:dyDescent="0.3">
      <c r="A1596" s="139" t="s">
        <v>2705</v>
      </c>
      <c r="B1596" s="139" t="s">
        <v>2470</v>
      </c>
      <c r="C1596" s="139" t="s">
        <v>2521</v>
      </c>
      <c r="D1596" s="139"/>
      <c r="E1596" s="141">
        <v>42409294</v>
      </c>
      <c r="F1596" s="146"/>
      <c r="G1596" s="146"/>
      <c r="H1596" s="146"/>
      <c r="I1596" s="146"/>
      <c r="J1596" s="139" t="s">
        <v>3024</v>
      </c>
      <c r="K1596" s="160"/>
      <c r="L1596" s="147">
        <v>-2</v>
      </c>
      <c r="M1596" s="136"/>
      <c r="N1596" s="136"/>
      <c r="O1596" s="136" t="s">
        <v>1810</v>
      </c>
    </row>
    <row r="1597" spans="1:15" x14ac:dyDescent="0.3">
      <c r="A1597" s="139" t="s">
        <v>2705</v>
      </c>
      <c r="B1597" s="139" t="s">
        <v>2470</v>
      </c>
      <c r="C1597" s="139" t="s">
        <v>2521</v>
      </c>
      <c r="D1597" s="139"/>
      <c r="E1597" s="141">
        <v>42413526</v>
      </c>
      <c r="F1597" s="146"/>
      <c r="G1597" s="146"/>
      <c r="H1597" s="146"/>
      <c r="I1597" s="146"/>
      <c r="J1597" s="139" t="s">
        <v>3024</v>
      </c>
      <c r="K1597" s="160"/>
      <c r="L1597" s="147">
        <v>-1022.21</v>
      </c>
      <c r="M1597" s="136"/>
      <c r="N1597" s="136"/>
      <c r="O1597" s="136" t="s">
        <v>1808</v>
      </c>
    </row>
    <row r="1598" spans="1:15" x14ac:dyDescent="0.3">
      <c r="A1598" s="139" t="s">
        <v>2705</v>
      </c>
      <c r="B1598" s="139" t="s">
        <v>2470</v>
      </c>
      <c r="C1598" s="139" t="s">
        <v>2521</v>
      </c>
      <c r="D1598" s="139"/>
      <c r="E1598" s="141">
        <v>42467777</v>
      </c>
      <c r="F1598" s="146"/>
      <c r="G1598" s="146"/>
      <c r="H1598" s="146"/>
      <c r="I1598" s="146"/>
      <c r="J1598" s="139" t="s">
        <v>3024</v>
      </c>
      <c r="K1598" s="160"/>
      <c r="L1598" s="147">
        <v>-875.98</v>
      </c>
      <c r="M1598" s="136"/>
      <c r="N1598" s="136"/>
      <c r="O1598" s="136" t="s">
        <v>1808</v>
      </c>
    </row>
    <row r="1599" spans="1:15" x14ac:dyDescent="0.3">
      <c r="A1599" s="139" t="s">
        <v>2705</v>
      </c>
      <c r="B1599" s="139" t="s">
        <v>2470</v>
      </c>
      <c r="C1599" s="139" t="s">
        <v>2521</v>
      </c>
      <c r="D1599" s="139"/>
      <c r="E1599" s="141">
        <v>42478216</v>
      </c>
      <c r="F1599" s="146"/>
      <c r="G1599" s="146"/>
      <c r="H1599" s="146"/>
      <c r="I1599" s="146"/>
      <c r="J1599" s="139" t="s">
        <v>3024</v>
      </c>
      <c r="K1599" s="160"/>
      <c r="L1599" s="147">
        <v>-99881.9</v>
      </c>
      <c r="M1599" s="136"/>
      <c r="N1599" s="136"/>
      <c r="O1599" s="136" t="s">
        <v>1808</v>
      </c>
    </row>
    <row r="1600" spans="1:15" x14ac:dyDescent="0.3">
      <c r="A1600" s="139" t="s">
        <v>2705</v>
      </c>
      <c r="B1600" s="139" t="s">
        <v>2470</v>
      </c>
      <c r="C1600" s="139" t="s">
        <v>2521</v>
      </c>
      <c r="D1600" s="139"/>
      <c r="E1600" s="141">
        <v>42498902</v>
      </c>
      <c r="F1600" s="146"/>
      <c r="G1600" s="146"/>
      <c r="H1600" s="146"/>
      <c r="I1600" s="146"/>
      <c r="J1600" s="139" t="s">
        <v>3024</v>
      </c>
      <c r="K1600" s="160"/>
      <c r="L1600" s="147">
        <v>-4415.3</v>
      </c>
      <c r="M1600" s="136"/>
      <c r="N1600" s="136"/>
      <c r="O1600" s="136" t="s">
        <v>1808</v>
      </c>
    </row>
    <row r="1601" spans="1:15" x14ac:dyDescent="0.3">
      <c r="A1601" s="139" t="s">
        <v>2705</v>
      </c>
      <c r="B1601" s="139" t="s">
        <v>2470</v>
      </c>
      <c r="C1601" s="139" t="s">
        <v>2521</v>
      </c>
      <c r="D1601" s="139"/>
      <c r="E1601" s="141">
        <v>42499337</v>
      </c>
      <c r="F1601" s="146"/>
      <c r="G1601" s="146"/>
      <c r="H1601" s="146"/>
      <c r="I1601" s="146"/>
      <c r="J1601" s="139" t="s">
        <v>3024</v>
      </c>
      <c r="K1601" s="160"/>
      <c r="L1601" s="147">
        <v>-7405.83</v>
      </c>
      <c r="M1601" s="136"/>
      <c r="N1601" s="136"/>
      <c r="O1601" s="136" t="s">
        <v>1881</v>
      </c>
    </row>
    <row r="1602" spans="1:15" x14ac:dyDescent="0.3">
      <c r="A1602" s="139" t="s">
        <v>2705</v>
      </c>
      <c r="B1602" s="139" t="s">
        <v>2470</v>
      </c>
      <c r="C1602" s="139" t="s">
        <v>2521</v>
      </c>
      <c r="D1602" s="139"/>
      <c r="E1602" s="141">
        <v>42515320</v>
      </c>
      <c r="F1602" s="146"/>
      <c r="G1602" s="146"/>
      <c r="H1602" s="146"/>
      <c r="I1602" s="146"/>
      <c r="J1602" s="139" t="s">
        <v>3024</v>
      </c>
      <c r="K1602" s="160"/>
      <c r="L1602" s="147">
        <v>-2278.96</v>
      </c>
      <c r="M1602" s="136"/>
      <c r="N1602" s="136"/>
      <c r="O1602" s="136" t="s">
        <v>1808</v>
      </c>
    </row>
    <row r="1603" spans="1:15" x14ac:dyDescent="0.3">
      <c r="A1603" s="139" t="s">
        <v>2705</v>
      </c>
      <c r="B1603" s="139" t="s">
        <v>2470</v>
      </c>
      <c r="C1603" s="139" t="s">
        <v>2521</v>
      </c>
      <c r="D1603" s="139"/>
      <c r="E1603" s="141">
        <v>42534827</v>
      </c>
      <c r="F1603" s="146"/>
      <c r="G1603" s="146"/>
      <c r="H1603" s="146"/>
      <c r="I1603" s="146"/>
      <c r="J1603" s="139" t="s">
        <v>3024</v>
      </c>
      <c r="K1603" s="160"/>
      <c r="L1603" s="147">
        <v>-3781.02</v>
      </c>
      <c r="M1603" s="136"/>
      <c r="N1603" s="136"/>
      <c r="O1603" s="136" t="s">
        <v>1808</v>
      </c>
    </row>
    <row r="1604" spans="1:15" x14ac:dyDescent="0.3">
      <c r="A1604" s="139" t="s">
        <v>2705</v>
      </c>
      <c r="B1604" s="139" t="s">
        <v>2470</v>
      </c>
      <c r="C1604" s="139" t="s">
        <v>2521</v>
      </c>
      <c r="D1604" s="139"/>
      <c r="E1604" s="141">
        <v>42535820</v>
      </c>
      <c r="F1604" s="146"/>
      <c r="G1604" s="146"/>
      <c r="H1604" s="146"/>
      <c r="I1604" s="146"/>
      <c r="J1604" s="139" t="s">
        <v>3024</v>
      </c>
      <c r="K1604" s="160"/>
      <c r="L1604" s="147">
        <v>-451.27</v>
      </c>
      <c r="M1604" s="136"/>
      <c r="N1604" s="136"/>
      <c r="O1604" s="136" t="s">
        <v>1881</v>
      </c>
    </row>
    <row r="1605" spans="1:15" x14ac:dyDescent="0.3">
      <c r="A1605" s="139" t="s">
        <v>2705</v>
      </c>
      <c r="B1605" s="139" t="s">
        <v>2470</v>
      </c>
      <c r="C1605" s="139" t="s">
        <v>2521</v>
      </c>
      <c r="D1605" s="139"/>
      <c r="E1605" s="141">
        <v>42586177</v>
      </c>
      <c r="F1605" s="146"/>
      <c r="G1605" s="146"/>
      <c r="H1605" s="146"/>
      <c r="I1605" s="146"/>
      <c r="J1605" s="139" t="s">
        <v>3024</v>
      </c>
      <c r="K1605" s="160"/>
      <c r="L1605" s="147">
        <v>-1227.3399999999999</v>
      </c>
      <c r="M1605" s="136"/>
      <c r="N1605" s="136"/>
      <c r="O1605" s="136" t="s">
        <v>1808</v>
      </c>
    </row>
    <row r="1606" spans="1:15" x14ac:dyDescent="0.3">
      <c r="A1606" s="139" t="s">
        <v>2705</v>
      </c>
      <c r="B1606" s="139" t="s">
        <v>2470</v>
      </c>
      <c r="C1606" s="139" t="s">
        <v>2521</v>
      </c>
      <c r="D1606" s="139"/>
      <c r="E1606" s="141">
        <v>42594770</v>
      </c>
      <c r="F1606" s="146"/>
      <c r="G1606" s="146"/>
      <c r="H1606" s="146"/>
      <c r="I1606" s="146"/>
      <c r="J1606" s="139" t="s">
        <v>3024</v>
      </c>
      <c r="K1606" s="160"/>
      <c r="L1606" s="147">
        <v>-1359.4</v>
      </c>
      <c r="M1606" s="136"/>
      <c r="N1606" s="136"/>
      <c r="O1606" s="136" t="s">
        <v>1808</v>
      </c>
    </row>
    <row r="1607" spans="1:15" x14ac:dyDescent="0.3">
      <c r="A1607" s="139" t="s">
        <v>2705</v>
      </c>
      <c r="B1607" s="139" t="s">
        <v>2470</v>
      </c>
      <c r="C1607" s="139" t="s">
        <v>2521</v>
      </c>
      <c r="D1607" s="139"/>
      <c r="E1607" s="141">
        <v>42595985</v>
      </c>
      <c r="F1607" s="146"/>
      <c r="G1607" s="146"/>
      <c r="H1607" s="146"/>
      <c r="I1607" s="146"/>
      <c r="J1607" s="139" t="s">
        <v>3024</v>
      </c>
      <c r="K1607" s="160"/>
      <c r="L1607" s="147">
        <v>-2570.7399999999998</v>
      </c>
      <c r="M1607" s="136"/>
      <c r="N1607" s="136"/>
      <c r="O1607" s="136" t="s">
        <v>1808</v>
      </c>
    </row>
    <row r="1608" spans="1:15" x14ac:dyDescent="0.3">
      <c r="A1608" s="139" t="s">
        <v>2705</v>
      </c>
      <c r="B1608" s="139" t="s">
        <v>2470</v>
      </c>
      <c r="C1608" s="139" t="s">
        <v>2521</v>
      </c>
      <c r="D1608" s="139"/>
      <c r="E1608" s="141">
        <v>42599312</v>
      </c>
      <c r="F1608" s="146"/>
      <c r="G1608" s="146"/>
      <c r="H1608" s="146"/>
      <c r="I1608" s="146"/>
      <c r="J1608" s="139" t="s">
        <v>3024</v>
      </c>
      <c r="K1608" s="160"/>
      <c r="L1608" s="147">
        <v>-1510.91</v>
      </c>
      <c r="M1608" s="136"/>
      <c r="N1608" s="136"/>
      <c r="O1608" s="136" t="s">
        <v>1808</v>
      </c>
    </row>
    <row r="1609" spans="1:15" x14ac:dyDescent="0.3">
      <c r="A1609" s="139" t="s">
        <v>2705</v>
      </c>
      <c r="B1609" s="139" t="s">
        <v>2470</v>
      </c>
      <c r="C1609" s="139" t="s">
        <v>2521</v>
      </c>
      <c r="D1609" s="139"/>
      <c r="E1609" s="141">
        <v>42600212</v>
      </c>
      <c r="F1609" s="146"/>
      <c r="G1609" s="146"/>
      <c r="H1609" s="146"/>
      <c r="I1609" s="146"/>
      <c r="J1609" s="139" t="s">
        <v>3024</v>
      </c>
      <c r="K1609" s="160"/>
      <c r="L1609" s="147">
        <v>-7820.15</v>
      </c>
      <c r="M1609" s="136"/>
      <c r="N1609" s="136"/>
      <c r="O1609" s="136" t="s">
        <v>1808</v>
      </c>
    </row>
    <row r="1610" spans="1:15" x14ac:dyDescent="0.3">
      <c r="A1610" s="139" t="s">
        <v>2705</v>
      </c>
      <c r="B1610" s="139" t="s">
        <v>2470</v>
      </c>
      <c r="C1610" s="139" t="s">
        <v>2521</v>
      </c>
      <c r="D1610" s="139"/>
      <c r="E1610" s="141">
        <v>42616537</v>
      </c>
      <c r="F1610" s="146"/>
      <c r="G1610" s="146"/>
      <c r="H1610" s="146"/>
      <c r="I1610" s="146"/>
      <c r="J1610" s="139" t="s">
        <v>3024</v>
      </c>
      <c r="K1610" s="160"/>
      <c r="L1610" s="147">
        <v>-4627.96</v>
      </c>
      <c r="M1610" s="136"/>
      <c r="N1610" s="136"/>
      <c r="O1610" s="136" t="s">
        <v>1808</v>
      </c>
    </row>
    <row r="1611" spans="1:15" x14ac:dyDescent="0.3">
      <c r="A1611" s="139" t="s">
        <v>2705</v>
      </c>
      <c r="B1611" s="139" t="s">
        <v>2470</v>
      </c>
      <c r="C1611" s="139" t="s">
        <v>2521</v>
      </c>
      <c r="D1611" s="139"/>
      <c r="E1611" s="141">
        <v>42617561</v>
      </c>
      <c r="F1611" s="146"/>
      <c r="G1611" s="146"/>
      <c r="H1611" s="146"/>
      <c r="I1611" s="146"/>
      <c r="J1611" s="139" t="s">
        <v>3024</v>
      </c>
      <c r="K1611" s="160"/>
      <c r="L1611" s="147">
        <v>-3263.02</v>
      </c>
      <c r="M1611" s="136"/>
      <c r="N1611" s="136"/>
      <c r="O1611" s="136" t="s">
        <v>1808</v>
      </c>
    </row>
    <row r="1612" spans="1:15" x14ac:dyDescent="0.3">
      <c r="A1612" s="139" t="s">
        <v>2705</v>
      </c>
      <c r="B1612" s="139" t="s">
        <v>2470</v>
      </c>
      <c r="C1612" s="139" t="s">
        <v>2521</v>
      </c>
      <c r="D1612" s="139"/>
      <c r="E1612" s="141">
        <v>42625711</v>
      </c>
      <c r="F1612" s="146"/>
      <c r="G1612" s="146"/>
      <c r="H1612" s="146"/>
      <c r="I1612" s="146"/>
      <c r="J1612" s="139" t="s">
        <v>3024</v>
      </c>
      <c r="K1612" s="160"/>
      <c r="L1612" s="147">
        <v>-3760.02</v>
      </c>
      <c r="M1612" s="136"/>
      <c r="N1612" s="136"/>
      <c r="O1612" s="136" t="s">
        <v>1808</v>
      </c>
    </row>
    <row r="1613" spans="1:15" x14ac:dyDescent="0.3">
      <c r="A1613" s="139" t="s">
        <v>2705</v>
      </c>
      <c r="B1613" s="139" t="s">
        <v>2470</v>
      </c>
      <c r="C1613" s="139" t="s">
        <v>2521</v>
      </c>
      <c r="D1613" s="139"/>
      <c r="E1613" s="141">
        <v>42626159</v>
      </c>
      <c r="F1613" s="146"/>
      <c r="G1613" s="146"/>
      <c r="H1613" s="146"/>
      <c r="I1613" s="146"/>
      <c r="J1613" s="139" t="s">
        <v>3024</v>
      </c>
      <c r="K1613" s="160"/>
      <c r="L1613" s="147">
        <v>-8659.6299999999992</v>
      </c>
      <c r="M1613" s="136"/>
      <c r="N1613" s="136"/>
      <c r="O1613" s="136" t="s">
        <v>1808</v>
      </c>
    </row>
    <row r="1614" spans="1:15" x14ac:dyDescent="0.3">
      <c r="A1614" s="139" t="s">
        <v>2705</v>
      </c>
      <c r="B1614" s="139" t="s">
        <v>2470</v>
      </c>
      <c r="C1614" s="139" t="s">
        <v>2521</v>
      </c>
      <c r="D1614" s="139"/>
      <c r="E1614" s="141">
        <v>42628091</v>
      </c>
      <c r="F1614" s="146"/>
      <c r="G1614" s="146"/>
      <c r="H1614" s="146"/>
      <c r="I1614" s="146"/>
      <c r="J1614" s="139" t="s">
        <v>3024</v>
      </c>
      <c r="K1614" s="160"/>
      <c r="L1614" s="147">
        <v>-92420.479999999996</v>
      </c>
      <c r="M1614" s="136"/>
      <c r="N1614" s="136"/>
      <c r="O1614" s="136" t="s">
        <v>1808</v>
      </c>
    </row>
    <row r="1615" spans="1:15" x14ac:dyDescent="0.3">
      <c r="A1615" s="139" t="s">
        <v>2705</v>
      </c>
      <c r="B1615" s="139" t="s">
        <v>2470</v>
      </c>
      <c r="C1615" s="139" t="s">
        <v>2521</v>
      </c>
      <c r="D1615" s="139"/>
      <c r="E1615" s="141">
        <v>42628192</v>
      </c>
      <c r="F1615" s="146"/>
      <c r="G1615" s="146"/>
      <c r="H1615" s="146"/>
      <c r="I1615" s="146"/>
      <c r="J1615" s="139" t="s">
        <v>3024</v>
      </c>
      <c r="K1615" s="160"/>
      <c r="L1615" s="147">
        <v>-74643.399999999994</v>
      </c>
      <c r="M1615" s="136"/>
      <c r="N1615" s="136"/>
      <c r="O1615" s="136" t="s">
        <v>1808</v>
      </c>
    </row>
    <row r="1616" spans="1:15" x14ac:dyDescent="0.3">
      <c r="A1616" s="139" t="s">
        <v>2705</v>
      </c>
      <c r="B1616" s="139" t="s">
        <v>2470</v>
      </c>
      <c r="C1616" s="139" t="s">
        <v>2521</v>
      </c>
      <c r="D1616" s="139"/>
      <c r="E1616" s="141">
        <v>42635375</v>
      </c>
      <c r="F1616" s="146"/>
      <c r="G1616" s="146"/>
      <c r="H1616" s="146"/>
      <c r="I1616" s="146"/>
      <c r="J1616" s="139" t="s">
        <v>3024</v>
      </c>
      <c r="K1616" s="160"/>
      <c r="L1616" s="147">
        <v>-12712.33</v>
      </c>
      <c r="M1616" s="136"/>
      <c r="N1616" s="136"/>
      <c r="O1616" s="136" t="s">
        <v>1808</v>
      </c>
    </row>
    <row r="1617" spans="1:15" x14ac:dyDescent="0.3">
      <c r="A1617" s="139" t="s">
        <v>2705</v>
      </c>
      <c r="B1617" s="139" t="s">
        <v>2470</v>
      </c>
      <c r="C1617" s="139" t="s">
        <v>2521</v>
      </c>
      <c r="D1617" s="139"/>
      <c r="E1617" s="141">
        <v>42639651</v>
      </c>
      <c r="F1617" s="146"/>
      <c r="G1617" s="146"/>
      <c r="H1617" s="146"/>
      <c r="I1617" s="146"/>
      <c r="J1617" s="139" t="s">
        <v>3024</v>
      </c>
      <c r="K1617" s="160"/>
      <c r="L1617" s="147">
        <v>-10695.47</v>
      </c>
      <c r="M1617" s="136"/>
      <c r="N1617" s="136"/>
      <c r="O1617" s="136" t="s">
        <v>1808</v>
      </c>
    </row>
    <row r="1618" spans="1:15" x14ac:dyDescent="0.3">
      <c r="A1618" s="139" t="s">
        <v>2705</v>
      </c>
      <c r="B1618" s="139" t="s">
        <v>2470</v>
      </c>
      <c r="C1618" s="139" t="s">
        <v>2521</v>
      </c>
      <c r="D1618" s="139"/>
      <c r="E1618" s="141">
        <v>42681212</v>
      </c>
      <c r="F1618" s="146"/>
      <c r="G1618" s="146"/>
      <c r="H1618" s="146"/>
      <c r="I1618" s="146"/>
      <c r="J1618" s="139" t="s">
        <v>3024</v>
      </c>
      <c r="K1618" s="160"/>
      <c r="L1618" s="147">
        <v>-2790.06</v>
      </c>
      <c r="M1618" s="136"/>
      <c r="N1618" s="136"/>
      <c r="O1618" s="136" t="s">
        <v>1810</v>
      </c>
    </row>
    <row r="1619" spans="1:15" x14ac:dyDescent="0.3">
      <c r="A1619" s="139" t="s">
        <v>2705</v>
      </c>
      <c r="B1619" s="139" t="s">
        <v>2470</v>
      </c>
      <c r="C1619" s="139" t="s">
        <v>2521</v>
      </c>
      <c r="D1619" s="139"/>
      <c r="E1619" s="141">
        <v>42682675</v>
      </c>
      <c r="F1619" s="146"/>
      <c r="G1619" s="146"/>
      <c r="H1619" s="146"/>
      <c r="I1619" s="146"/>
      <c r="J1619" s="139" t="s">
        <v>3024</v>
      </c>
      <c r="K1619" s="160"/>
      <c r="L1619" s="147">
        <v>-2007.11</v>
      </c>
      <c r="M1619" s="136"/>
      <c r="N1619" s="136"/>
      <c r="O1619" s="136" t="s">
        <v>1808</v>
      </c>
    </row>
    <row r="1620" spans="1:15" x14ac:dyDescent="0.3">
      <c r="A1620" s="139" t="s">
        <v>2705</v>
      </c>
      <c r="B1620" s="139" t="s">
        <v>2470</v>
      </c>
      <c r="C1620" s="139" t="s">
        <v>2521</v>
      </c>
      <c r="D1620" s="139"/>
      <c r="E1620" s="141">
        <v>42701585</v>
      </c>
      <c r="F1620" s="146"/>
      <c r="G1620" s="146"/>
      <c r="H1620" s="146"/>
      <c r="I1620" s="146"/>
      <c r="J1620" s="139" t="s">
        <v>3024</v>
      </c>
      <c r="K1620" s="160"/>
      <c r="L1620" s="147">
        <v>-4820.8599999999997</v>
      </c>
      <c r="M1620" s="136"/>
      <c r="N1620" s="136"/>
      <c r="O1620" s="136" t="s">
        <v>1808</v>
      </c>
    </row>
    <row r="1621" spans="1:15" x14ac:dyDescent="0.3">
      <c r="A1621" s="139" t="s">
        <v>2705</v>
      </c>
      <c r="B1621" s="139" t="s">
        <v>2470</v>
      </c>
      <c r="C1621" s="139" t="s">
        <v>2521</v>
      </c>
      <c r="D1621" s="139"/>
      <c r="E1621" s="141">
        <v>42710127</v>
      </c>
      <c r="F1621" s="146"/>
      <c r="G1621" s="146"/>
      <c r="H1621" s="146"/>
      <c r="I1621" s="146"/>
      <c r="J1621" s="139" t="s">
        <v>3024</v>
      </c>
      <c r="K1621" s="160"/>
      <c r="L1621" s="147">
        <v>-2704.37</v>
      </c>
      <c r="M1621" s="136"/>
      <c r="N1621" s="136"/>
      <c r="O1621" s="136" t="s">
        <v>1808</v>
      </c>
    </row>
    <row r="1622" spans="1:15" x14ac:dyDescent="0.3">
      <c r="A1622" s="139" t="s">
        <v>2705</v>
      </c>
      <c r="B1622" s="139" t="s">
        <v>2470</v>
      </c>
      <c r="C1622" s="139" t="s">
        <v>2521</v>
      </c>
      <c r="D1622" s="139"/>
      <c r="E1622" s="141">
        <v>42721629</v>
      </c>
      <c r="F1622" s="146"/>
      <c r="G1622" s="146"/>
      <c r="H1622" s="146"/>
      <c r="I1622" s="146"/>
      <c r="J1622" s="139" t="s">
        <v>3024</v>
      </c>
      <c r="K1622" s="160"/>
      <c r="L1622" s="147">
        <v>-2282.17</v>
      </c>
      <c r="M1622" s="136"/>
      <c r="N1622" s="136"/>
      <c r="O1622" s="136" t="s">
        <v>1808</v>
      </c>
    </row>
    <row r="1623" spans="1:15" x14ac:dyDescent="0.3">
      <c r="A1623" s="139" t="s">
        <v>2705</v>
      </c>
      <c r="B1623" s="139" t="s">
        <v>2470</v>
      </c>
      <c r="C1623" s="139" t="s">
        <v>2521</v>
      </c>
      <c r="D1623" s="139"/>
      <c r="E1623" s="141">
        <v>42737907</v>
      </c>
      <c r="F1623" s="146"/>
      <c r="G1623" s="146"/>
      <c r="H1623" s="146"/>
      <c r="I1623" s="146"/>
      <c r="J1623" s="139" t="s">
        <v>3024</v>
      </c>
      <c r="K1623" s="160"/>
      <c r="L1623" s="147">
        <v>-5211.7299999999996</v>
      </c>
      <c r="M1623" s="136"/>
      <c r="N1623" s="136"/>
      <c r="O1623" s="136" t="s">
        <v>1808</v>
      </c>
    </row>
    <row r="1624" spans="1:15" x14ac:dyDescent="0.3">
      <c r="A1624" s="139" t="s">
        <v>2705</v>
      </c>
      <c r="B1624" s="139" t="s">
        <v>2470</v>
      </c>
      <c r="C1624" s="139" t="s">
        <v>2521</v>
      </c>
      <c r="D1624" s="139"/>
      <c r="E1624" s="141">
        <v>42763525</v>
      </c>
      <c r="F1624" s="146"/>
      <c r="G1624" s="146"/>
      <c r="H1624" s="146"/>
      <c r="I1624" s="146"/>
      <c r="J1624" s="139" t="s">
        <v>3024</v>
      </c>
      <c r="K1624" s="160"/>
      <c r="L1624" s="147">
        <v>-1168.54</v>
      </c>
      <c r="M1624" s="136"/>
      <c r="N1624" s="136"/>
      <c r="O1624" s="136" t="s">
        <v>1808</v>
      </c>
    </row>
    <row r="1625" spans="1:15" x14ac:dyDescent="0.3">
      <c r="A1625" s="139" t="s">
        <v>2705</v>
      </c>
      <c r="B1625" s="139" t="s">
        <v>2470</v>
      </c>
      <c r="C1625" s="139" t="s">
        <v>2521</v>
      </c>
      <c r="D1625" s="139"/>
      <c r="E1625" s="141">
        <v>42765373</v>
      </c>
      <c r="F1625" s="146"/>
      <c r="G1625" s="146"/>
      <c r="H1625" s="146"/>
      <c r="I1625" s="146"/>
      <c r="J1625" s="139" t="s">
        <v>3024</v>
      </c>
      <c r="K1625" s="160"/>
      <c r="L1625" s="147">
        <v>-4897.18</v>
      </c>
      <c r="M1625" s="136"/>
      <c r="N1625" s="136"/>
      <c r="O1625" s="136" t="s">
        <v>1808</v>
      </c>
    </row>
    <row r="1626" spans="1:15" x14ac:dyDescent="0.3">
      <c r="A1626" s="139" t="s">
        <v>2705</v>
      </c>
      <c r="B1626" s="139" t="s">
        <v>2470</v>
      </c>
      <c r="C1626" s="139" t="s">
        <v>2521</v>
      </c>
      <c r="D1626" s="139"/>
      <c r="E1626" s="141">
        <v>42775072</v>
      </c>
      <c r="F1626" s="146"/>
      <c r="G1626" s="146"/>
      <c r="H1626" s="146"/>
      <c r="I1626" s="146"/>
      <c r="J1626" s="139" t="s">
        <v>3024</v>
      </c>
      <c r="K1626" s="160"/>
      <c r="L1626" s="147">
        <v>-3383.82</v>
      </c>
      <c r="M1626" s="136"/>
      <c r="N1626" s="136"/>
      <c r="O1626" s="136" t="s">
        <v>1808</v>
      </c>
    </row>
    <row r="1627" spans="1:15" x14ac:dyDescent="0.3">
      <c r="A1627" s="139" t="s">
        <v>2705</v>
      </c>
      <c r="B1627" s="139" t="s">
        <v>2470</v>
      </c>
      <c r="C1627" s="139" t="s">
        <v>2521</v>
      </c>
      <c r="D1627" s="139"/>
      <c r="E1627" s="141">
        <v>42803603</v>
      </c>
      <c r="F1627" s="146"/>
      <c r="G1627" s="146"/>
      <c r="H1627" s="146"/>
      <c r="I1627" s="146"/>
      <c r="J1627" s="139" t="s">
        <v>3024</v>
      </c>
      <c r="K1627" s="160"/>
      <c r="L1627" s="147">
        <v>-1902.36</v>
      </c>
      <c r="M1627" s="136"/>
      <c r="N1627" s="136"/>
      <c r="O1627" s="136" t="s">
        <v>1808</v>
      </c>
    </row>
    <row r="1628" spans="1:15" x14ac:dyDescent="0.3">
      <c r="A1628" s="139" t="s">
        <v>2705</v>
      </c>
      <c r="B1628" s="139" t="s">
        <v>2470</v>
      </c>
      <c r="C1628" s="139" t="s">
        <v>2521</v>
      </c>
      <c r="D1628" s="139"/>
      <c r="E1628" s="141">
        <v>42817158</v>
      </c>
      <c r="F1628" s="146"/>
      <c r="G1628" s="146"/>
      <c r="H1628" s="146"/>
      <c r="I1628" s="146"/>
      <c r="J1628" s="139" t="s">
        <v>3024</v>
      </c>
      <c r="K1628" s="160"/>
      <c r="L1628" s="147">
        <v>-7398.89</v>
      </c>
      <c r="M1628" s="136"/>
      <c r="N1628" s="136"/>
      <c r="O1628" s="136" t="s">
        <v>1808</v>
      </c>
    </row>
    <row r="1629" spans="1:15" x14ac:dyDescent="0.3">
      <c r="A1629" s="139" t="s">
        <v>2705</v>
      </c>
      <c r="B1629" s="139" t="s">
        <v>2470</v>
      </c>
      <c r="C1629" s="139" t="s">
        <v>2521</v>
      </c>
      <c r="D1629" s="139"/>
      <c r="E1629" s="141">
        <v>42819644</v>
      </c>
      <c r="F1629" s="146"/>
      <c r="G1629" s="146"/>
      <c r="H1629" s="146"/>
      <c r="I1629" s="146"/>
      <c r="J1629" s="139" t="s">
        <v>3024</v>
      </c>
      <c r="K1629" s="160"/>
      <c r="L1629" s="147">
        <v>-1060.8</v>
      </c>
      <c r="M1629" s="136"/>
      <c r="N1629" s="136"/>
      <c r="O1629" s="136" t="s">
        <v>1808</v>
      </c>
    </row>
    <row r="1630" spans="1:15" x14ac:dyDescent="0.3">
      <c r="A1630" s="139" t="s">
        <v>2705</v>
      </c>
      <c r="B1630" s="139" t="s">
        <v>2470</v>
      </c>
      <c r="C1630" s="139" t="s">
        <v>2521</v>
      </c>
      <c r="D1630" s="139"/>
      <c r="E1630" s="141">
        <v>42847611</v>
      </c>
      <c r="F1630" s="146"/>
      <c r="G1630" s="146"/>
      <c r="H1630" s="146"/>
      <c r="I1630" s="146"/>
      <c r="J1630" s="139" t="s">
        <v>3024</v>
      </c>
      <c r="K1630" s="160"/>
      <c r="L1630" s="147">
        <v>-3196.86</v>
      </c>
      <c r="M1630" s="136"/>
      <c r="N1630" s="136"/>
      <c r="O1630" s="136" t="s">
        <v>1808</v>
      </c>
    </row>
    <row r="1631" spans="1:15" x14ac:dyDescent="0.3">
      <c r="A1631" s="139" t="s">
        <v>2705</v>
      </c>
      <c r="B1631" s="139" t="s">
        <v>2470</v>
      </c>
      <c r="C1631" s="139" t="s">
        <v>2521</v>
      </c>
      <c r="D1631" s="139"/>
      <c r="E1631" s="141">
        <v>42855498</v>
      </c>
      <c r="F1631" s="146"/>
      <c r="G1631" s="146"/>
      <c r="H1631" s="146"/>
      <c r="I1631" s="146"/>
      <c r="J1631" s="139" t="s">
        <v>3024</v>
      </c>
      <c r="K1631" s="160"/>
      <c r="L1631" s="147">
        <v>-1337.93</v>
      </c>
      <c r="M1631" s="136"/>
      <c r="N1631" s="136"/>
      <c r="O1631" s="136" t="s">
        <v>1808</v>
      </c>
    </row>
    <row r="1632" spans="1:15" x14ac:dyDescent="0.3">
      <c r="A1632" s="139" t="s">
        <v>2705</v>
      </c>
      <c r="B1632" s="139" t="s">
        <v>2470</v>
      </c>
      <c r="C1632" s="139" t="s">
        <v>2521</v>
      </c>
      <c r="D1632" s="139"/>
      <c r="E1632" s="141">
        <v>42868673</v>
      </c>
      <c r="F1632" s="146"/>
      <c r="G1632" s="146"/>
      <c r="H1632" s="146"/>
      <c r="I1632" s="146"/>
      <c r="J1632" s="139" t="s">
        <v>3024</v>
      </c>
      <c r="K1632" s="160"/>
      <c r="L1632" s="147">
        <v>-131919.57</v>
      </c>
      <c r="M1632" s="136"/>
      <c r="N1632" s="136"/>
      <c r="O1632" s="136" t="s">
        <v>1808</v>
      </c>
    </row>
    <row r="1633" spans="1:15" x14ac:dyDescent="0.3">
      <c r="A1633" s="139" t="s">
        <v>2705</v>
      </c>
      <c r="B1633" s="139" t="s">
        <v>2470</v>
      </c>
      <c r="C1633" s="139" t="s">
        <v>2521</v>
      </c>
      <c r="D1633" s="139"/>
      <c r="E1633" s="141">
        <v>42874994</v>
      </c>
      <c r="F1633" s="146"/>
      <c r="G1633" s="146"/>
      <c r="H1633" s="146"/>
      <c r="I1633" s="146"/>
      <c r="J1633" s="139" t="s">
        <v>3024</v>
      </c>
      <c r="K1633" s="160"/>
      <c r="L1633" s="147">
        <v>-3083.37</v>
      </c>
      <c r="M1633" s="136"/>
      <c r="N1633" s="136"/>
      <c r="O1633" s="136" t="s">
        <v>1808</v>
      </c>
    </row>
    <row r="1634" spans="1:15" x14ac:dyDescent="0.3">
      <c r="A1634" s="139" t="s">
        <v>2705</v>
      </c>
      <c r="B1634" s="139" t="s">
        <v>2470</v>
      </c>
      <c r="C1634" s="139" t="s">
        <v>2521</v>
      </c>
      <c r="D1634" s="139"/>
      <c r="E1634" s="141">
        <v>42891839</v>
      </c>
      <c r="F1634" s="146"/>
      <c r="G1634" s="146"/>
      <c r="H1634" s="146"/>
      <c r="I1634" s="146"/>
      <c r="J1634" s="139" t="s">
        <v>3024</v>
      </c>
      <c r="K1634" s="160"/>
      <c r="L1634" s="147">
        <v>-1380.58</v>
      </c>
      <c r="M1634" s="136"/>
      <c r="N1634" s="136"/>
      <c r="O1634" s="136" t="s">
        <v>1808</v>
      </c>
    </row>
    <row r="1635" spans="1:15" x14ac:dyDescent="0.3">
      <c r="A1635" s="139" t="s">
        <v>2705</v>
      </c>
      <c r="B1635" s="139" t="s">
        <v>2470</v>
      </c>
      <c r="C1635" s="139" t="s">
        <v>2521</v>
      </c>
      <c r="D1635" s="139"/>
      <c r="E1635" s="141">
        <v>42891875</v>
      </c>
      <c r="F1635" s="146"/>
      <c r="G1635" s="146"/>
      <c r="H1635" s="146"/>
      <c r="I1635" s="146"/>
      <c r="J1635" s="139" t="s">
        <v>3024</v>
      </c>
      <c r="K1635" s="160"/>
      <c r="L1635" s="147">
        <v>-130522.02</v>
      </c>
      <c r="M1635" s="136"/>
      <c r="N1635" s="136"/>
      <c r="O1635" s="136" t="s">
        <v>1808</v>
      </c>
    </row>
    <row r="1636" spans="1:15" x14ac:dyDescent="0.3">
      <c r="A1636" s="139" t="s">
        <v>2705</v>
      </c>
      <c r="B1636" s="139" t="s">
        <v>2470</v>
      </c>
      <c r="C1636" s="139" t="s">
        <v>2521</v>
      </c>
      <c r="D1636" s="139"/>
      <c r="E1636" s="141">
        <v>42892252</v>
      </c>
      <c r="F1636" s="146"/>
      <c r="G1636" s="146"/>
      <c r="H1636" s="146"/>
      <c r="I1636" s="146"/>
      <c r="J1636" s="139" t="s">
        <v>3024</v>
      </c>
      <c r="K1636" s="160"/>
      <c r="L1636" s="147">
        <v>-18306.41</v>
      </c>
      <c r="M1636" s="136"/>
      <c r="N1636" s="136"/>
      <c r="O1636" s="136" t="s">
        <v>1808</v>
      </c>
    </row>
    <row r="1637" spans="1:15" x14ac:dyDescent="0.3">
      <c r="A1637" s="139" t="s">
        <v>2705</v>
      </c>
      <c r="B1637" s="139" t="s">
        <v>2470</v>
      </c>
      <c r="C1637" s="139" t="s">
        <v>2521</v>
      </c>
      <c r="D1637" s="139"/>
      <c r="E1637" s="141">
        <v>42892538</v>
      </c>
      <c r="F1637" s="146"/>
      <c r="G1637" s="146"/>
      <c r="H1637" s="146"/>
      <c r="I1637" s="146"/>
      <c r="J1637" s="139" t="s">
        <v>3024</v>
      </c>
      <c r="K1637" s="160"/>
      <c r="L1637" s="147">
        <v>-1397.72</v>
      </c>
      <c r="M1637" s="136"/>
      <c r="N1637" s="136"/>
      <c r="O1637" s="136" t="s">
        <v>1808</v>
      </c>
    </row>
    <row r="1638" spans="1:15" x14ac:dyDescent="0.3">
      <c r="A1638" s="139" t="s">
        <v>2705</v>
      </c>
      <c r="B1638" s="139" t="s">
        <v>2470</v>
      </c>
      <c r="C1638" s="139" t="s">
        <v>2521</v>
      </c>
      <c r="D1638" s="139"/>
      <c r="E1638" s="141">
        <v>42893506</v>
      </c>
      <c r="F1638" s="146"/>
      <c r="G1638" s="146"/>
      <c r="H1638" s="146"/>
      <c r="I1638" s="146"/>
      <c r="J1638" s="139" t="s">
        <v>3024</v>
      </c>
      <c r="K1638" s="160"/>
      <c r="L1638" s="147">
        <v>-1293.75</v>
      </c>
      <c r="M1638" s="136"/>
      <c r="N1638" s="136"/>
      <c r="O1638" s="136" t="s">
        <v>1802</v>
      </c>
    </row>
    <row r="1639" spans="1:15" x14ac:dyDescent="0.3">
      <c r="A1639" s="139" t="s">
        <v>2705</v>
      </c>
      <c r="B1639" s="139" t="s">
        <v>2470</v>
      </c>
      <c r="C1639" s="139" t="s">
        <v>2521</v>
      </c>
      <c r="D1639" s="139"/>
      <c r="E1639" s="141">
        <v>42894377</v>
      </c>
      <c r="F1639" s="146"/>
      <c r="G1639" s="146"/>
      <c r="H1639" s="146"/>
      <c r="I1639" s="146"/>
      <c r="J1639" s="139" t="s">
        <v>3024</v>
      </c>
      <c r="K1639" s="160"/>
      <c r="L1639" s="147">
        <v>-2971.78</v>
      </c>
      <c r="M1639" s="136"/>
      <c r="N1639" s="136"/>
      <c r="O1639" s="136" t="s">
        <v>1802</v>
      </c>
    </row>
    <row r="1640" spans="1:15" x14ac:dyDescent="0.3">
      <c r="A1640" s="139" t="s">
        <v>2705</v>
      </c>
      <c r="B1640" s="139" t="s">
        <v>2470</v>
      </c>
      <c r="C1640" s="139" t="s">
        <v>2521</v>
      </c>
      <c r="D1640" s="139"/>
      <c r="E1640" s="141">
        <v>42902645</v>
      </c>
      <c r="F1640" s="146"/>
      <c r="G1640" s="146"/>
      <c r="H1640" s="146"/>
      <c r="I1640" s="146"/>
      <c r="J1640" s="139" t="s">
        <v>3024</v>
      </c>
      <c r="K1640" s="160"/>
      <c r="L1640" s="147">
        <v>-2791.64</v>
      </c>
      <c r="M1640" s="136"/>
      <c r="N1640" s="136"/>
      <c r="O1640" s="136" t="s">
        <v>1808</v>
      </c>
    </row>
    <row r="1641" spans="1:15" x14ac:dyDescent="0.3">
      <c r="A1641" s="139" t="s">
        <v>2705</v>
      </c>
      <c r="B1641" s="139" t="s">
        <v>2470</v>
      </c>
      <c r="C1641" s="139" t="s">
        <v>2521</v>
      </c>
      <c r="D1641" s="139"/>
      <c r="E1641" s="141">
        <v>42911817</v>
      </c>
      <c r="F1641" s="146"/>
      <c r="G1641" s="146"/>
      <c r="H1641" s="146"/>
      <c r="I1641" s="146"/>
      <c r="J1641" s="139" t="s">
        <v>3024</v>
      </c>
      <c r="K1641" s="160"/>
      <c r="L1641" s="147">
        <v>-3453.68</v>
      </c>
      <c r="M1641" s="136"/>
      <c r="N1641" s="136"/>
      <c r="O1641" s="136" t="s">
        <v>1808</v>
      </c>
    </row>
    <row r="1642" spans="1:15" x14ac:dyDescent="0.3">
      <c r="A1642" s="139" t="s">
        <v>2705</v>
      </c>
      <c r="B1642" s="139" t="s">
        <v>2470</v>
      </c>
      <c r="C1642" s="139" t="s">
        <v>2521</v>
      </c>
      <c r="D1642" s="139"/>
      <c r="E1642" s="141">
        <v>42940940</v>
      </c>
      <c r="F1642" s="146"/>
      <c r="G1642" s="146"/>
      <c r="H1642" s="146"/>
      <c r="I1642" s="146"/>
      <c r="J1642" s="139" t="s">
        <v>3024</v>
      </c>
      <c r="K1642" s="160"/>
      <c r="L1642" s="147">
        <v>-1866.89</v>
      </c>
      <c r="M1642" s="136"/>
      <c r="N1642" s="136"/>
      <c r="O1642" s="136" t="s">
        <v>1808</v>
      </c>
    </row>
    <row r="1643" spans="1:15" x14ac:dyDescent="0.3">
      <c r="A1643" s="139" t="s">
        <v>2705</v>
      </c>
      <c r="B1643" s="139" t="s">
        <v>2470</v>
      </c>
      <c r="C1643" s="139" t="s">
        <v>2521</v>
      </c>
      <c r="D1643" s="139"/>
      <c r="E1643" s="141">
        <v>42943177</v>
      </c>
      <c r="F1643" s="146"/>
      <c r="G1643" s="146"/>
      <c r="H1643" s="146"/>
      <c r="I1643" s="146"/>
      <c r="J1643" s="139" t="s">
        <v>3024</v>
      </c>
      <c r="K1643" s="160"/>
      <c r="L1643" s="147">
        <v>-0.73</v>
      </c>
      <c r="M1643" s="136"/>
      <c r="N1643" s="136"/>
      <c r="O1643" s="136" t="s">
        <v>1808</v>
      </c>
    </row>
    <row r="1644" spans="1:15" x14ac:dyDescent="0.3">
      <c r="A1644" s="139" t="s">
        <v>2705</v>
      </c>
      <c r="B1644" s="139" t="s">
        <v>2470</v>
      </c>
      <c r="C1644" s="139" t="s">
        <v>2521</v>
      </c>
      <c r="D1644" s="139"/>
      <c r="E1644" s="141">
        <v>42944720</v>
      </c>
      <c r="F1644" s="146"/>
      <c r="G1644" s="146"/>
      <c r="H1644" s="146"/>
      <c r="I1644" s="146"/>
      <c r="J1644" s="139" t="s">
        <v>3024</v>
      </c>
      <c r="K1644" s="160"/>
      <c r="L1644" s="147">
        <v>-3503</v>
      </c>
      <c r="M1644" s="136"/>
      <c r="N1644" s="136"/>
      <c r="O1644" s="136" t="s">
        <v>1808</v>
      </c>
    </row>
    <row r="1645" spans="1:15" x14ac:dyDescent="0.3">
      <c r="A1645" s="139" t="s">
        <v>2705</v>
      </c>
      <c r="B1645" s="139" t="s">
        <v>2470</v>
      </c>
      <c r="C1645" s="139" t="s">
        <v>2521</v>
      </c>
      <c r="D1645" s="139"/>
      <c r="E1645" s="141">
        <v>42953874</v>
      </c>
      <c r="F1645" s="146"/>
      <c r="G1645" s="146"/>
      <c r="H1645" s="146"/>
      <c r="I1645" s="146"/>
      <c r="J1645" s="139" t="s">
        <v>3024</v>
      </c>
      <c r="K1645" s="160"/>
      <c r="L1645" s="147">
        <v>-606.35</v>
      </c>
      <c r="M1645" s="136"/>
      <c r="N1645" s="136"/>
      <c r="O1645" s="136" t="s">
        <v>1808</v>
      </c>
    </row>
    <row r="1646" spans="1:15" x14ac:dyDescent="0.3">
      <c r="A1646" s="139" t="s">
        <v>2705</v>
      </c>
      <c r="B1646" s="139" t="s">
        <v>2470</v>
      </c>
      <c r="C1646" s="139" t="s">
        <v>2521</v>
      </c>
      <c r="D1646" s="139"/>
      <c r="E1646" s="141">
        <v>42974893</v>
      </c>
      <c r="F1646" s="146"/>
      <c r="G1646" s="146"/>
      <c r="H1646" s="146"/>
      <c r="I1646" s="146"/>
      <c r="J1646" s="139" t="s">
        <v>3024</v>
      </c>
      <c r="K1646" s="160"/>
      <c r="L1646" s="147">
        <v>-1238.6500000000001</v>
      </c>
      <c r="M1646" s="136"/>
      <c r="N1646" s="136"/>
      <c r="O1646" s="136" t="s">
        <v>1811</v>
      </c>
    </row>
    <row r="1647" spans="1:15" x14ac:dyDescent="0.3">
      <c r="A1647" s="139" t="s">
        <v>2705</v>
      </c>
      <c r="B1647" s="139" t="s">
        <v>2470</v>
      </c>
      <c r="C1647" s="139" t="s">
        <v>2521</v>
      </c>
      <c r="D1647" s="139"/>
      <c r="E1647" s="141">
        <v>42975428</v>
      </c>
      <c r="F1647" s="146"/>
      <c r="G1647" s="146"/>
      <c r="H1647" s="146"/>
      <c r="I1647" s="146"/>
      <c r="J1647" s="139" t="s">
        <v>3024</v>
      </c>
      <c r="K1647" s="160"/>
      <c r="L1647" s="147">
        <v>-4243.41</v>
      </c>
      <c r="M1647" s="136"/>
      <c r="N1647" s="136"/>
      <c r="O1647" s="136" t="s">
        <v>1808</v>
      </c>
    </row>
    <row r="1648" spans="1:15" x14ac:dyDescent="0.3">
      <c r="A1648" s="139" t="s">
        <v>2705</v>
      </c>
      <c r="B1648" s="139" t="s">
        <v>2470</v>
      </c>
      <c r="C1648" s="139" t="s">
        <v>2521</v>
      </c>
      <c r="D1648" s="139"/>
      <c r="E1648" s="141">
        <v>42976844</v>
      </c>
      <c r="F1648" s="146"/>
      <c r="G1648" s="146"/>
      <c r="H1648" s="146"/>
      <c r="I1648" s="146"/>
      <c r="J1648" s="139" t="s">
        <v>3024</v>
      </c>
      <c r="K1648" s="160"/>
      <c r="L1648" s="147">
        <v>-23964.32</v>
      </c>
      <c r="M1648" s="136"/>
      <c r="N1648" s="136"/>
      <c r="O1648" s="136" t="s">
        <v>1808</v>
      </c>
    </row>
    <row r="1649" spans="1:15" x14ac:dyDescent="0.3">
      <c r="A1649" s="139" t="s">
        <v>2705</v>
      </c>
      <c r="B1649" s="139" t="s">
        <v>2470</v>
      </c>
      <c r="C1649" s="139" t="s">
        <v>2521</v>
      </c>
      <c r="D1649" s="139"/>
      <c r="E1649" s="141">
        <v>42979997</v>
      </c>
      <c r="F1649" s="146"/>
      <c r="G1649" s="146"/>
      <c r="H1649" s="146"/>
      <c r="I1649" s="146"/>
      <c r="J1649" s="139" t="s">
        <v>3024</v>
      </c>
      <c r="K1649" s="160"/>
      <c r="L1649" s="147">
        <v>-5369.56</v>
      </c>
      <c r="M1649" s="136"/>
      <c r="N1649" s="136"/>
      <c r="O1649" s="136" t="s">
        <v>1808</v>
      </c>
    </row>
    <row r="1650" spans="1:15" x14ac:dyDescent="0.3">
      <c r="A1650" s="139" t="s">
        <v>2705</v>
      </c>
      <c r="B1650" s="139" t="s">
        <v>2470</v>
      </c>
      <c r="C1650" s="139" t="s">
        <v>2521</v>
      </c>
      <c r="D1650" s="139"/>
      <c r="E1650" s="141">
        <v>42983652</v>
      </c>
      <c r="F1650" s="146"/>
      <c r="G1650" s="146"/>
      <c r="H1650" s="146"/>
      <c r="I1650" s="146"/>
      <c r="J1650" s="139" t="s">
        <v>3024</v>
      </c>
      <c r="K1650" s="160"/>
      <c r="L1650" s="147">
        <v>-5845.88</v>
      </c>
      <c r="M1650" s="136"/>
      <c r="N1650" s="136"/>
      <c r="O1650" s="136" t="s">
        <v>1808</v>
      </c>
    </row>
    <row r="1651" spans="1:15" x14ac:dyDescent="0.3">
      <c r="A1651" s="139" t="s">
        <v>2705</v>
      </c>
      <c r="B1651" s="139" t="s">
        <v>2470</v>
      </c>
      <c r="C1651" s="139" t="s">
        <v>2521</v>
      </c>
      <c r="D1651" s="139"/>
      <c r="E1651" s="141">
        <v>42985542</v>
      </c>
      <c r="F1651" s="146"/>
      <c r="G1651" s="146"/>
      <c r="H1651" s="146"/>
      <c r="I1651" s="146"/>
      <c r="J1651" s="139" t="s">
        <v>3024</v>
      </c>
      <c r="K1651" s="160"/>
      <c r="L1651" s="147">
        <v>-5830.54</v>
      </c>
      <c r="M1651" s="136"/>
      <c r="N1651" s="136"/>
      <c r="O1651" s="136" t="s">
        <v>1808</v>
      </c>
    </row>
    <row r="1652" spans="1:15" x14ac:dyDescent="0.3">
      <c r="A1652" s="139" t="s">
        <v>2705</v>
      </c>
      <c r="B1652" s="139" t="s">
        <v>2470</v>
      </c>
      <c r="C1652" s="139" t="s">
        <v>2521</v>
      </c>
      <c r="D1652" s="139"/>
      <c r="E1652" s="141">
        <v>42987111</v>
      </c>
      <c r="F1652" s="146"/>
      <c r="G1652" s="146"/>
      <c r="H1652" s="146"/>
      <c r="I1652" s="146"/>
      <c r="J1652" s="139" t="s">
        <v>3024</v>
      </c>
      <c r="K1652" s="160"/>
      <c r="L1652" s="147">
        <v>-3945.71</v>
      </c>
      <c r="M1652" s="136"/>
      <c r="N1652" s="136"/>
      <c r="O1652" s="136" t="s">
        <v>1808</v>
      </c>
    </row>
    <row r="1653" spans="1:15" x14ac:dyDescent="0.3">
      <c r="A1653" s="139" t="s">
        <v>2705</v>
      </c>
      <c r="B1653" s="139" t="s">
        <v>2470</v>
      </c>
      <c r="C1653" s="139" t="s">
        <v>2521</v>
      </c>
      <c r="D1653" s="139"/>
      <c r="E1653" s="141">
        <v>42997870</v>
      </c>
      <c r="F1653" s="146"/>
      <c r="G1653" s="146"/>
      <c r="H1653" s="146"/>
      <c r="I1653" s="146"/>
      <c r="J1653" s="139" t="s">
        <v>3024</v>
      </c>
      <c r="K1653" s="160"/>
      <c r="L1653" s="147">
        <v>-19778.400000000001</v>
      </c>
      <c r="M1653" s="136"/>
      <c r="N1653" s="136"/>
      <c r="O1653" s="136" t="s">
        <v>1808</v>
      </c>
    </row>
    <row r="1654" spans="1:15" x14ac:dyDescent="0.3">
      <c r="A1654" s="139" t="s">
        <v>2705</v>
      </c>
      <c r="B1654" s="139" t="s">
        <v>2470</v>
      </c>
      <c r="C1654" s="139" t="s">
        <v>2521</v>
      </c>
      <c r="D1654" s="139"/>
      <c r="E1654" s="141">
        <v>42999757</v>
      </c>
      <c r="F1654" s="146"/>
      <c r="G1654" s="146"/>
      <c r="H1654" s="146"/>
      <c r="I1654" s="146"/>
      <c r="J1654" s="139" t="s">
        <v>3024</v>
      </c>
      <c r="K1654" s="160"/>
      <c r="L1654" s="147">
        <v>-7087.09</v>
      </c>
      <c r="M1654" s="136"/>
      <c r="N1654" s="136"/>
      <c r="O1654" s="136" t="s">
        <v>1808</v>
      </c>
    </row>
    <row r="1655" spans="1:15" x14ac:dyDescent="0.3">
      <c r="A1655" s="139" t="s">
        <v>2705</v>
      </c>
      <c r="B1655" s="139" t="s">
        <v>2470</v>
      </c>
      <c r="C1655" s="139" t="s">
        <v>2521</v>
      </c>
      <c r="D1655" s="139"/>
      <c r="E1655" s="141">
        <v>43000833</v>
      </c>
      <c r="F1655" s="146"/>
      <c r="G1655" s="146"/>
      <c r="H1655" s="146"/>
      <c r="I1655" s="146"/>
      <c r="J1655" s="139" t="s">
        <v>3024</v>
      </c>
      <c r="K1655" s="160"/>
      <c r="L1655" s="147">
        <v>-8860.5</v>
      </c>
      <c r="M1655" s="136"/>
      <c r="N1655" s="136"/>
      <c r="O1655" s="136" t="s">
        <v>1808</v>
      </c>
    </row>
    <row r="1656" spans="1:15" x14ac:dyDescent="0.3">
      <c r="A1656" s="139" t="s">
        <v>2705</v>
      </c>
      <c r="B1656" s="139" t="s">
        <v>2470</v>
      </c>
      <c r="C1656" s="139" t="s">
        <v>2521</v>
      </c>
      <c r="D1656" s="139"/>
      <c r="E1656" s="141">
        <v>43005498</v>
      </c>
      <c r="F1656" s="146"/>
      <c r="G1656" s="146"/>
      <c r="H1656" s="146"/>
      <c r="I1656" s="146"/>
      <c r="J1656" s="139" t="s">
        <v>3024</v>
      </c>
      <c r="K1656" s="160"/>
      <c r="L1656" s="147">
        <v>-2398.0300000000002</v>
      </c>
      <c r="M1656" s="136"/>
      <c r="N1656" s="136"/>
      <c r="O1656" s="136" t="s">
        <v>1804</v>
      </c>
    </row>
    <row r="1657" spans="1:15" x14ac:dyDescent="0.3">
      <c r="A1657" s="139" t="s">
        <v>2705</v>
      </c>
      <c r="B1657" s="139" t="s">
        <v>2470</v>
      </c>
      <c r="C1657" s="139" t="s">
        <v>2521</v>
      </c>
      <c r="D1657" s="139"/>
      <c r="E1657" s="140" t="s">
        <v>1956</v>
      </c>
      <c r="F1657" s="146"/>
      <c r="G1657" s="146"/>
      <c r="H1657" s="146"/>
      <c r="I1657" s="146"/>
      <c r="J1657" s="139" t="s">
        <v>3024</v>
      </c>
      <c r="K1657" s="160"/>
      <c r="L1657" s="147">
        <v>-1119.4100000000001</v>
      </c>
      <c r="M1657" s="136"/>
      <c r="N1657" s="136"/>
      <c r="O1657" s="136" t="s">
        <v>1808</v>
      </c>
    </row>
    <row r="1658" spans="1:15" x14ac:dyDescent="0.3">
      <c r="A1658" s="139" t="s">
        <v>2705</v>
      </c>
      <c r="B1658" s="139" t="s">
        <v>2470</v>
      </c>
      <c r="C1658" s="139" t="s">
        <v>2521</v>
      </c>
      <c r="D1658" s="139"/>
      <c r="E1658" s="140" t="s">
        <v>1957</v>
      </c>
      <c r="F1658" s="146"/>
      <c r="G1658" s="146"/>
      <c r="H1658" s="146"/>
      <c r="I1658" s="146"/>
      <c r="J1658" s="139" t="s">
        <v>3024</v>
      </c>
      <c r="K1658" s="160"/>
      <c r="L1658" s="147">
        <v>-2564.9699999999998</v>
      </c>
      <c r="M1658" s="136"/>
      <c r="N1658" s="136"/>
      <c r="O1658" s="136" t="s">
        <v>1808</v>
      </c>
    </row>
    <row r="1659" spans="1:15" x14ac:dyDescent="0.3">
      <c r="A1659" s="139" t="s">
        <v>2705</v>
      </c>
      <c r="B1659" s="139" t="s">
        <v>2470</v>
      </c>
      <c r="C1659" s="139" t="s">
        <v>2521</v>
      </c>
      <c r="D1659" s="139"/>
      <c r="E1659" s="140" t="s">
        <v>1969</v>
      </c>
      <c r="F1659" s="146"/>
      <c r="G1659" s="146"/>
      <c r="H1659" s="146"/>
      <c r="I1659" s="146"/>
      <c r="J1659" s="139" t="s">
        <v>3024</v>
      </c>
      <c r="K1659" s="160"/>
      <c r="L1659" s="147">
        <v>-14419.65</v>
      </c>
      <c r="M1659" s="136"/>
      <c r="N1659" s="136"/>
      <c r="O1659" s="136" t="s">
        <v>1808</v>
      </c>
    </row>
    <row r="1660" spans="1:15" x14ac:dyDescent="0.3">
      <c r="A1660" s="139" t="s">
        <v>2705</v>
      </c>
      <c r="B1660" s="139" t="s">
        <v>2470</v>
      </c>
      <c r="C1660" s="139" t="s">
        <v>2521</v>
      </c>
      <c r="D1660" s="139"/>
      <c r="E1660" s="140" t="s">
        <v>1970</v>
      </c>
      <c r="F1660" s="146"/>
      <c r="G1660" s="146"/>
      <c r="H1660" s="146"/>
      <c r="I1660" s="146"/>
      <c r="J1660" s="139" t="s">
        <v>3024</v>
      </c>
      <c r="K1660" s="160"/>
      <c r="L1660" s="147">
        <v>-81788.3</v>
      </c>
      <c r="M1660" s="136"/>
      <c r="N1660" s="136"/>
      <c r="O1660" s="136" t="s">
        <v>1810</v>
      </c>
    </row>
    <row r="1661" spans="1:15" x14ac:dyDescent="0.3">
      <c r="A1661" s="139" t="s">
        <v>2705</v>
      </c>
      <c r="B1661" s="139" t="s">
        <v>2470</v>
      </c>
      <c r="C1661" s="139" t="s">
        <v>2521</v>
      </c>
      <c r="D1661" s="139"/>
      <c r="E1661" s="140" t="s">
        <v>1933</v>
      </c>
      <c r="F1661" s="146"/>
      <c r="G1661" s="146"/>
      <c r="H1661" s="146"/>
      <c r="I1661" s="146"/>
      <c r="J1661" s="139" t="s">
        <v>3024</v>
      </c>
      <c r="K1661" s="160"/>
      <c r="L1661" s="147">
        <v>-29729.84</v>
      </c>
      <c r="M1661" s="136"/>
      <c r="N1661" s="136"/>
      <c r="O1661" s="136" t="s">
        <v>1808</v>
      </c>
    </row>
    <row r="1662" spans="1:15" x14ac:dyDescent="0.3">
      <c r="A1662" s="139" t="s">
        <v>2705</v>
      </c>
      <c r="B1662" s="139" t="s">
        <v>2470</v>
      </c>
      <c r="C1662" s="139" t="s">
        <v>2521</v>
      </c>
      <c r="D1662" s="139"/>
      <c r="E1662" s="140" t="s">
        <v>1978</v>
      </c>
      <c r="F1662" s="146"/>
      <c r="G1662" s="146"/>
      <c r="H1662" s="146"/>
      <c r="I1662" s="146"/>
      <c r="J1662" s="139" t="s">
        <v>3024</v>
      </c>
      <c r="K1662" s="160"/>
      <c r="L1662" s="147">
        <v>-14588.4</v>
      </c>
      <c r="M1662" s="136"/>
      <c r="N1662" s="136"/>
      <c r="O1662" s="136" t="s">
        <v>1808</v>
      </c>
    </row>
    <row r="1663" spans="1:15" x14ac:dyDescent="0.3">
      <c r="A1663" s="139" t="s">
        <v>2705</v>
      </c>
      <c r="B1663" s="139" t="s">
        <v>2470</v>
      </c>
      <c r="C1663" s="139" t="s">
        <v>2521</v>
      </c>
      <c r="D1663" s="139"/>
      <c r="E1663" s="140" t="s">
        <v>1961</v>
      </c>
      <c r="F1663" s="146"/>
      <c r="G1663" s="146"/>
      <c r="H1663" s="146"/>
      <c r="I1663" s="146"/>
      <c r="J1663" s="139" t="s">
        <v>3024</v>
      </c>
      <c r="K1663" s="160"/>
      <c r="L1663" s="147">
        <v>-6299.19</v>
      </c>
      <c r="M1663" s="136"/>
      <c r="N1663" s="136"/>
      <c r="O1663" s="136" t="s">
        <v>1800</v>
      </c>
    </row>
    <row r="1664" spans="1:15" x14ac:dyDescent="0.3">
      <c r="A1664" s="139" t="s">
        <v>2705</v>
      </c>
      <c r="B1664" s="139" t="s">
        <v>2470</v>
      </c>
      <c r="C1664" s="139" t="s">
        <v>2521</v>
      </c>
      <c r="D1664" s="139"/>
      <c r="E1664" s="141" t="s">
        <v>1962</v>
      </c>
      <c r="F1664" s="146"/>
      <c r="G1664" s="146"/>
      <c r="H1664" s="146"/>
      <c r="I1664" s="139"/>
      <c r="J1664" s="139" t="s">
        <v>3024</v>
      </c>
      <c r="K1664" s="160"/>
      <c r="L1664" s="147">
        <v>-10862.58</v>
      </c>
      <c r="M1664" s="136"/>
      <c r="N1664" s="136"/>
      <c r="O1664" s="136" t="s">
        <v>1800</v>
      </c>
    </row>
    <row r="1665" spans="1:15" x14ac:dyDescent="0.3">
      <c r="A1665" s="139" t="s">
        <v>2705</v>
      </c>
      <c r="B1665" s="139" t="s">
        <v>2470</v>
      </c>
      <c r="C1665" s="139" t="s">
        <v>2521</v>
      </c>
      <c r="D1665" s="139"/>
      <c r="E1665" s="141" t="s">
        <v>1935</v>
      </c>
      <c r="F1665" s="146"/>
      <c r="G1665" s="146"/>
      <c r="H1665" s="146"/>
      <c r="I1665" s="139"/>
      <c r="J1665" s="139" t="s">
        <v>3024</v>
      </c>
      <c r="K1665" s="160"/>
      <c r="L1665" s="147">
        <v>-2194.94</v>
      </c>
      <c r="M1665" s="136"/>
      <c r="N1665" s="136"/>
      <c r="O1665" s="136" t="s">
        <v>1808</v>
      </c>
    </row>
    <row r="1666" spans="1:15" x14ac:dyDescent="0.3">
      <c r="A1666" s="139" t="s">
        <v>2705</v>
      </c>
      <c r="B1666" s="139" t="s">
        <v>2470</v>
      </c>
      <c r="C1666" s="139" t="s">
        <v>2521</v>
      </c>
      <c r="D1666" s="139"/>
      <c r="E1666" s="141" t="s">
        <v>1973</v>
      </c>
      <c r="F1666" s="146"/>
      <c r="G1666" s="146"/>
      <c r="H1666" s="146"/>
      <c r="I1666" s="146"/>
      <c r="J1666" s="139" t="s">
        <v>3024</v>
      </c>
      <c r="K1666" s="160"/>
      <c r="L1666" s="147">
        <v>-5265.82</v>
      </c>
      <c r="M1666" s="136"/>
      <c r="N1666" s="136"/>
      <c r="O1666" s="136" t="s">
        <v>1808</v>
      </c>
    </row>
    <row r="1667" spans="1:15" x14ac:dyDescent="0.3">
      <c r="A1667" s="139" t="s">
        <v>2705</v>
      </c>
      <c r="B1667" s="139" t="s">
        <v>2470</v>
      </c>
      <c r="C1667" s="139" t="s">
        <v>2521</v>
      </c>
      <c r="D1667" s="139"/>
      <c r="E1667" s="141" t="s">
        <v>1965</v>
      </c>
      <c r="F1667" s="146"/>
      <c r="G1667" s="146"/>
      <c r="H1667" s="146"/>
      <c r="I1667" s="146"/>
      <c r="J1667" s="139" t="s">
        <v>3024</v>
      </c>
      <c r="K1667" s="160"/>
      <c r="L1667" s="147">
        <v>-1199.56</v>
      </c>
      <c r="M1667" s="136"/>
      <c r="N1667" s="136"/>
      <c r="O1667" s="136" t="s">
        <v>1808</v>
      </c>
    </row>
    <row r="1668" spans="1:15" x14ac:dyDescent="0.3">
      <c r="A1668" s="139" t="s">
        <v>2705</v>
      </c>
      <c r="B1668" s="139" t="s">
        <v>2470</v>
      </c>
      <c r="C1668" s="139" t="s">
        <v>2521</v>
      </c>
      <c r="D1668" s="139"/>
      <c r="E1668" s="141" t="s">
        <v>1966</v>
      </c>
      <c r="F1668" s="146"/>
      <c r="G1668" s="146"/>
      <c r="H1668" s="146"/>
      <c r="I1668" s="146"/>
      <c r="J1668" s="139" t="s">
        <v>3024</v>
      </c>
      <c r="K1668" s="160"/>
      <c r="L1668" s="147">
        <v>-901.13</v>
      </c>
      <c r="M1668" s="136"/>
      <c r="N1668" s="136"/>
      <c r="O1668" s="136" t="s">
        <v>1804</v>
      </c>
    </row>
    <row r="1669" spans="1:15" x14ac:dyDescent="0.3">
      <c r="A1669" s="139" t="s">
        <v>2705</v>
      </c>
      <c r="B1669" s="139" t="s">
        <v>2470</v>
      </c>
      <c r="C1669" s="139" t="s">
        <v>2521</v>
      </c>
      <c r="D1669" s="139"/>
      <c r="E1669" s="141" t="s">
        <v>1940</v>
      </c>
      <c r="F1669" s="146"/>
      <c r="G1669" s="146"/>
      <c r="H1669" s="146"/>
      <c r="I1669" s="146"/>
      <c r="J1669" s="139" t="s">
        <v>3024</v>
      </c>
      <c r="K1669" s="160"/>
      <c r="L1669" s="147">
        <v>-1240.17</v>
      </c>
      <c r="M1669" s="136"/>
      <c r="N1669" s="136"/>
      <c r="O1669" s="136" t="s">
        <v>1801</v>
      </c>
    </row>
    <row r="1670" spans="1:15" x14ac:dyDescent="0.3">
      <c r="A1670" s="139" t="s">
        <v>2705</v>
      </c>
      <c r="B1670" s="139" t="s">
        <v>2470</v>
      </c>
      <c r="C1670" s="139" t="s">
        <v>2521</v>
      </c>
      <c r="D1670" s="139"/>
      <c r="E1670" s="141" t="s">
        <v>1950</v>
      </c>
      <c r="F1670" s="146"/>
      <c r="G1670" s="146"/>
      <c r="H1670" s="146"/>
      <c r="I1670" s="146"/>
      <c r="J1670" s="139" t="s">
        <v>3024</v>
      </c>
      <c r="K1670" s="160"/>
      <c r="L1670" s="147">
        <v>-1645.93</v>
      </c>
      <c r="M1670" s="136"/>
      <c r="N1670" s="136"/>
      <c r="O1670" s="136" t="s">
        <v>1808</v>
      </c>
    </row>
    <row r="1671" spans="1:15" x14ac:dyDescent="0.3">
      <c r="A1671" s="139" t="s">
        <v>2705</v>
      </c>
      <c r="B1671" s="139" t="s">
        <v>2470</v>
      </c>
      <c r="C1671" s="139" t="s">
        <v>2521</v>
      </c>
      <c r="D1671" s="139"/>
      <c r="E1671" s="141" t="s">
        <v>1952</v>
      </c>
      <c r="F1671" s="146"/>
      <c r="G1671" s="146"/>
      <c r="H1671" s="146"/>
      <c r="I1671" s="146"/>
      <c r="J1671" s="139" t="s">
        <v>3024</v>
      </c>
      <c r="K1671" s="160"/>
      <c r="L1671" s="147">
        <v>-4948.53</v>
      </c>
      <c r="M1671" s="136"/>
      <c r="N1671" s="136"/>
      <c r="O1671" s="136" t="s">
        <v>1808</v>
      </c>
    </row>
    <row r="1672" spans="1:15" x14ac:dyDescent="0.3">
      <c r="A1672" s="139" t="s">
        <v>2705</v>
      </c>
      <c r="B1672" s="139" t="s">
        <v>2470</v>
      </c>
      <c r="C1672" s="139" t="s">
        <v>2521</v>
      </c>
      <c r="D1672" s="139"/>
      <c r="E1672" s="141" t="s">
        <v>1968</v>
      </c>
      <c r="F1672" s="146"/>
      <c r="G1672" s="146"/>
      <c r="H1672" s="146"/>
      <c r="I1672" s="146"/>
      <c r="J1672" s="139" t="s">
        <v>3024</v>
      </c>
      <c r="K1672" s="160"/>
      <c r="L1672" s="147">
        <v>-7908.23</v>
      </c>
      <c r="M1672" s="136"/>
      <c r="N1672" s="136"/>
      <c r="O1672" s="136" t="s">
        <v>1808</v>
      </c>
    </row>
    <row r="1673" spans="1:15" x14ac:dyDescent="0.3">
      <c r="A1673" s="139" t="s">
        <v>2705</v>
      </c>
      <c r="B1673" s="139" t="s">
        <v>2470</v>
      </c>
      <c r="C1673" s="139" t="s">
        <v>2521</v>
      </c>
      <c r="D1673" s="139"/>
      <c r="E1673" s="141" t="s">
        <v>1974</v>
      </c>
      <c r="F1673" s="146"/>
      <c r="G1673" s="146"/>
      <c r="H1673" s="146"/>
      <c r="I1673" s="146"/>
      <c r="J1673" s="139" t="s">
        <v>3024</v>
      </c>
      <c r="K1673" s="160"/>
      <c r="L1673" s="147">
        <v>-2645.69</v>
      </c>
      <c r="M1673" s="136"/>
      <c r="N1673" s="136"/>
      <c r="O1673" s="136" t="s">
        <v>1808</v>
      </c>
    </row>
    <row r="1674" spans="1:15" x14ac:dyDescent="0.3">
      <c r="A1674" s="139" t="s">
        <v>2705</v>
      </c>
      <c r="B1674" s="139" t="s">
        <v>2470</v>
      </c>
      <c r="C1674" s="139" t="s">
        <v>2521</v>
      </c>
      <c r="D1674" s="139"/>
      <c r="E1674" s="141" t="s">
        <v>1980</v>
      </c>
      <c r="F1674" s="146"/>
      <c r="G1674" s="146"/>
      <c r="H1674" s="146"/>
      <c r="I1674" s="146"/>
      <c r="J1674" s="139" t="s">
        <v>3024</v>
      </c>
      <c r="K1674" s="160"/>
      <c r="L1674" s="147">
        <v>-554.12</v>
      </c>
      <c r="M1674" s="136"/>
      <c r="N1674" s="136"/>
      <c r="O1674" s="136" t="s">
        <v>1808</v>
      </c>
    </row>
    <row r="1675" spans="1:15" x14ac:dyDescent="0.3">
      <c r="A1675" s="139" t="s">
        <v>2705</v>
      </c>
      <c r="B1675" s="139" t="s">
        <v>2470</v>
      </c>
      <c r="C1675" s="139" t="s">
        <v>2521</v>
      </c>
      <c r="D1675" s="139"/>
      <c r="E1675" s="141" t="s">
        <v>1996</v>
      </c>
      <c r="F1675" s="146"/>
      <c r="G1675" s="146"/>
      <c r="H1675" s="146"/>
      <c r="I1675" s="146"/>
      <c r="J1675" s="139" t="s">
        <v>3024</v>
      </c>
      <c r="K1675" s="160"/>
      <c r="L1675" s="147">
        <v>-16412.900000000001</v>
      </c>
      <c r="M1675" s="136"/>
      <c r="N1675" s="136"/>
      <c r="O1675" s="136" t="s">
        <v>1802</v>
      </c>
    </row>
    <row r="1676" spans="1:15" x14ac:dyDescent="0.3">
      <c r="A1676" s="139" t="s">
        <v>2705</v>
      </c>
      <c r="B1676" s="139" t="s">
        <v>2470</v>
      </c>
      <c r="C1676" s="139" t="s">
        <v>2521</v>
      </c>
      <c r="D1676" s="139"/>
      <c r="E1676" s="141" t="s">
        <v>1989</v>
      </c>
      <c r="F1676" s="146"/>
      <c r="G1676" s="146"/>
      <c r="H1676" s="146"/>
      <c r="I1676" s="146"/>
      <c r="J1676" s="139" t="s">
        <v>3024</v>
      </c>
      <c r="K1676" s="160"/>
      <c r="L1676" s="147">
        <v>-3429.63</v>
      </c>
      <c r="M1676" s="136"/>
      <c r="N1676" s="136"/>
      <c r="O1676" s="136" t="s">
        <v>1804</v>
      </c>
    </row>
    <row r="1677" spans="1:15" x14ac:dyDescent="0.3">
      <c r="A1677" s="139" t="s">
        <v>2705</v>
      </c>
      <c r="B1677" s="139" t="s">
        <v>2470</v>
      </c>
      <c r="C1677" s="139" t="s">
        <v>2521</v>
      </c>
      <c r="D1677" s="139"/>
      <c r="E1677" s="141" t="s">
        <v>2021</v>
      </c>
      <c r="F1677" s="146"/>
      <c r="G1677" s="146"/>
      <c r="H1677" s="146"/>
      <c r="I1677" s="146"/>
      <c r="J1677" s="139" t="s">
        <v>3024</v>
      </c>
      <c r="K1677" s="160"/>
      <c r="L1677" s="147">
        <v>-9167.6200000000008</v>
      </c>
      <c r="M1677" s="136"/>
      <c r="N1677" s="136"/>
      <c r="O1677" s="136" t="s">
        <v>1808</v>
      </c>
    </row>
    <row r="1678" spans="1:15" x14ac:dyDescent="0.3">
      <c r="A1678" s="139" t="s">
        <v>2705</v>
      </c>
      <c r="B1678" s="139" t="s">
        <v>2470</v>
      </c>
      <c r="C1678" s="139" t="s">
        <v>2521</v>
      </c>
      <c r="D1678" s="139"/>
      <c r="E1678" s="141" t="s">
        <v>2025</v>
      </c>
      <c r="F1678" s="146"/>
      <c r="G1678" s="146"/>
      <c r="H1678" s="146"/>
      <c r="I1678" s="146"/>
      <c r="J1678" s="139" t="s">
        <v>3024</v>
      </c>
      <c r="K1678" s="160"/>
      <c r="L1678" s="147">
        <v>-24405.39</v>
      </c>
      <c r="M1678" s="136"/>
      <c r="N1678" s="136"/>
      <c r="O1678" s="136" t="s">
        <v>1810</v>
      </c>
    </row>
    <row r="1679" spans="1:15" x14ac:dyDescent="0.3">
      <c r="A1679" s="139" t="s">
        <v>2705</v>
      </c>
      <c r="B1679" s="139" t="s">
        <v>2470</v>
      </c>
      <c r="C1679" s="139" t="s">
        <v>2521</v>
      </c>
      <c r="D1679" s="139"/>
      <c r="E1679" s="141" t="s">
        <v>1995</v>
      </c>
      <c r="F1679" s="146"/>
      <c r="G1679" s="146"/>
      <c r="H1679" s="146"/>
      <c r="I1679" s="146"/>
      <c r="J1679" s="139" t="s">
        <v>3024</v>
      </c>
      <c r="K1679" s="160"/>
      <c r="L1679" s="147">
        <v>-14621.43</v>
      </c>
      <c r="M1679" s="136"/>
      <c r="N1679" s="136"/>
      <c r="O1679" s="136" t="s">
        <v>1808</v>
      </c>
    </row>
    <row r="1680" spans="1:15" x14ac:dyDescent="0.3">
      <c r="A1680" s="139" t="s">
        <v>2705</v>
      </c>
      <c r="B1680" s="139" t="s">
        <v>2470</v>
      </c>
      <c r="C1680" s="139" t="s">
        <v>2521</v>
      </c>
      <c r="D1680" s="139"/>
      <c r="E1680" s="141" t="s">
        <v>2083</v>
      </c>
      <c r="F1680" s="146"/>
      <c r="G1680" s="146"/>
      <c r="H1680" s="146"/>
      <c r="I1680" s="146"/>
      <c r="J1680" s="139" t="s">
        <v>3024</v>
      </c>
      <c r="K1680" s="160"/>
      <c r="L1680" s="147">
        <v>-0.69</v>
      </c>
      <c r="M1680" s="136"/>
      <c r="N1680" s="136"/>
      <c r="O1680" s="136" t="s">
        <v>1808</v>
      </c>
    </row>
    <row r="1681" spans="1:15" x14ac:dyDescent="0.3">
      <c r="A1681" s="139" t="s">
        <v>2705</v>
      </c>
      <c r="B1681" s="139" t="s">
        <v>2470</v>
      </c>
      <c r="C1681" s="139" t="s">
        <v>2521</v>
      </c>
      <c r="D1681" s="139"/>
      <c r="E1681" s="141" t="s">
        <v>2004</v>
      </c>
      <c r="F1681" s="146"/>
      <c r="G1681" s="146"/>
      <c r="H1681" s="146"/>
      <c r="I1681" s="146"/>
      <c r="J1681" s="139" t="s">
        <v>3024</v>
      </c>
      <c r="K1681" s="160"/>
      <c r="L1681" s="147">
        <v>-1159.22</v>
      </c>
      <c r="M1681" s="136"/>
      <c r="N1681" s="136"/>
      <c r="O1681" s="136" t="s">
        <v>1808</v>
      </c>
    </row>
    <row r="1682" spans="1:15" x14ac:dyDescent="0.3">
      <c r="A1682" s="139" t="s">
        <v>2705</v>
      </c>
      <c r="B1682" s="139" t="s">
        <v>2470</v>
      </c>
      <c r="C1682" s="139" t="s">
        <v>2521</v>
      </c>
      <c r="D1682" s="139"/>
      <c r="E1682" s="141" t="s">
        <v>2030</v>
      </c>
      <c r="F1682" s="146"/>
      <c r="G1682" s="146"/>
      <c r="H1682" s="146"/>
      <c r="I1682" s="146"/>
      <c r="J1682" s="139" t="s">
        <v>3024</v>
      </c>
      <c r="K1682" s="160"/>
      <c r="L1682" s="147">
        <v>-3878.4</v>
      </c>
      <c r="M1682" s="136"/>
      <c r="N1682" s="136"/>
      <c r="O1682" s="136" t="s">
        <v>1808</v>
      </c>
    </row>
    <row r="1683" spans="1:15" x14ac:dyDescent="0.3">
      <c r="A1683" s="139" t="s">
        <v>2705</v>
      </c>
      <c r="B1683" s="139" t="s">
        <v>2470</v>
      </c>
      <c r="C1683" s="139" t="s">
        <v>2521</v>
      </c>
      <c r="D1683" s="139"/>
      <c r="E1683" s="141" t="s">
        <v>2031</v>
      </c>
      <c r="F1683" s="146"/>
      <c r="G1683" s="146"/>
      <c r="H1683" s="146"/>
      <c r="I1683" s="146"/>
      <c r="J1683" s="139" t="s">
        <v>3024</v>
      </c>
      <c r="K1683" s="160"/>
      <c r="L1683" s="147">
        <v>-15236.7</v>
      </c>
      <c r="M1683" s="136"/>
      <c r="N1683" s="136"/>
      <c r="O1683" s="136" t="s">
        <v>1808</v>
      </c>
    </row>
    <row r="1684" spans="1:15" x14ac:dyDescent="0.3">
      <c r="A1684" s="139" t="s">
        <v>2705</v>
      </c>
      <c r="B1684" s="139" t="s">
        <v>2470</v>
      </c>
      <c r="C1684" s="139" t="s">
        <v>2521</v>
      </c>
      <c r="D1684" s="139"/>
      <c r="E1684" s="141" t="s">
        <v>2084</v>
      </c>
      <c r="F1684" s="146"/>
      <c r="G1684" s="146"/>
      <c r="H1684" s="146"/>
      <c r="I1684" s="146"/>
      <c r="J1684" s="139" t="s">
        <v>3024</v>
      </c>
      <c r="K1684" s="160"/>
      <c r="L1684" s="147">
        <v>-6024.91</v>
      </c>
      <c r="M1684" s="136"/>
      <c r="N1684" s="136"/>
      <c r="O1684" s="136" t="s">
        <v>1800</v>
      </c>
    </row>
    <row r="1685" spans="1:15" x14ac:dyDescent="0.3">
      <c r="A1685" s="139" t="s">
        <v>2705</v>
      </c>
      <c r="B1685" s="139" t="s">
        <v>2470</v>
      </c>
      <c r="C1685" s="139" t="s">
        <v>2521</v>
      </c>
      <c r="D1685" s="139"/>
      <c r="E1685" s="141" t="s">
        <v>2076</v>
      </c>
      <c r="F1685" s="146"/>
      <c r="G1685" s="146"/>
      <c r="H1685" s="146"/>
      <c r="I1685" s="146"/>
      <c r="J1685" s="139" t="s">
        <v>3024</v>
      </c>
      <c r="K1685" s="160"/>
      <c r="L1685" s="147">
        <v>-9137.01</v>
      </c>
      <c r="M1685" s="136"/>
      <c r="N1685" s="136"/>
      <c r="O1685" s="136" t="s">
        <v>1808</v>
      </c>
    </row>
    <row r="1686" spans="1:15" x14ac:dyDescent="0.3">
      <c r="A1686" s="139" t="s">
        <v>2705</v>
      </c>
      <c r="B1686" s="139" t="s">
        <v>2470</v>
      </c>
      <c r="C1686" s="139" t="s">
        <v>2521</v>
      </c>
      <c r="D1686" s="139"/>
      <c r="E1686" s="141" t="s">
        <v>2055</v>
      </c>
      <c r="F1686" s="146"/>
      <c r="G1686" s="146"/>
      <c r="H1686" s="146"/>
      <c r="I1686" s="146"/>
      <c r="J1686" s="139" t="s">
        <v>3024</v>
      </c>
      <c r="K1686" s="160"/>
      <c r="L1686" s="147">
        <v>-573.92999999999995</v>
      </c>
      <c r="M1686" s="136"/>
      <c r="N1686" s="136"/>
      <c r="O1686" s="136" t="s">
        <v>1808</v>
      </c>
    </row>
    <row r="1687" spans="1:15" x14ac:dyDescent="0.3">
      <c r="A1687" s="139" t="s">
        <v>2705</v>
      </c>
      <c r="B1687" s="139" t="s">
        <v>2470</v>
      </c>
      <c r="C1687" s="139" t="s">
        <v>2521</v>
      </c>
      <c r="D1687" s="139"/>
      <c r="E1687" s="141" t="s">
        <v>2063</v>
      </c>
      <c r="F1687" s="146"/>
      <c r="G1687" s="146"/>
      <c r="H1687" s="146"/>
      <c r="I1687" s="146"/>
      <c r="J1687" s="139" t="s">
        <v>3024</v>
      </c>
      <c r="K1687" s="160"/>
      <c r="L1687" s="147">
        <v>-2041.46</v>
      </c>
      <c r="M1687" s="136"/>
      <c r="N1687" s="136"/>
      <c r="O1687" s="136" t="s">
        <v>1808</v>
      </c>
    </row>
    <row r="1688" spans="1:15" x14ac:dyDescent="0.3">
      <c r="A1688" s="139" t="s">
        <v>2705</v>
      </c>
      <c r="B1688" s="139" t="s">
        <v>2470</v>
      </c>
      <c r="C1688" s="139" t="s">
        <v>2521</v>
      </c>
      <c r="D1688" s="139"/>
      <c r="E1688" s="141" t="s">
        <v>2086</v>
      </c>
      <c r="F1688" s="146"/>
      <c r="G1688" s="146"/>
      <c r="H1688" s="146"/>
      <c r="I1688" s="146"/>
      <c r="J1688" s="139" t="s">
        <v>3024</v>
      </c>
      <c r="K1688" s="160"/>
      <c r="L1688" s="147">
        <v>-1082.47</v>
      </c>
      <c r="M1688" s="136"/>
      <c r="N1688" s="136"/>
      <c r="O1688" s="136" t="s">
        <v>1808</v>
      </c>
    </row>
    <row r="1689" spans="1:15" x14ac:dyDescent="0.3">
      <c r="A1689" s="139" t="s">
        <v>2705</v>
      </c>
      <c r="B1689" s="139" t="s">
        <v>2470</v>
      </c>
      <c r="C1689" s="139" t="s">
        <v>2521</v>
      </c>
      <c r="D1689" s="139"/>
      <c r="E1689" s="141" t="s">
        <v>2078</v>
      </c>
      <c r="F1689" s="146"/>
      <c r="G1689" s="146"/>
      <c r="H1689" s="146"/>
      <c r="I1689" s="146"/>
      <c r="J1689" s="139" t="s">
        <v>3024</v>
      </c>
      <c r="K1689" s="160"/>
      <c r="L1689" s="147">
        <v>-3430.03</v>
      </c>
      <c r="M1689" s="136"/>
      <c r="N1689" s="136"/>
      <c r="O1689" s="136" t="s">
        <v>1808</v>
      </c>
    </row>
    <row r="1690" spans="1:15" x14ac:dyDescent="0.3">
      <c r="A1690" s="139" t="s">
        <v>2705</v>
      </c>
      <c r="B1690" s="139" t="s">
        <v>2470</v>
      </c>
      <c r="C1690" s="139" t="s">
        <v>2521</v>
      </c>
      <c r="D1690" s="139"/>
      <c r="E1690" s="141" t="s">
        <v>2079</v>
      </c>
      <c r="F1690" s="146"/>
      <c r="G1690" s="146"/>
      <c r="H1690" s="146"/>
      <c r="I1690" s="139"/>
      <c r="J1690" s="139" t="s">
        <v>3024</v>
      </c>
      <c r="K1690" s="160"/>
      <c r="L1690" s="147">
        <v>-830.98</v>
      </c>
      <c r="M1690" s="136"/>
      <c r="N1690" s="136"/>
      <c r="O1690" s="136" t="s">
        <v>1810</v>
      </c>
    </row>
    <row r="1691" spans="1:15" x14ac:dyDescent="0.3">
      <c r="A1691" s="139" t="s">
        <v>2705</v>
      </c>
      <c r="B1691" s="139" t="s">
        <v>2470</v>
      </c>
      <c r="C1691" s="139" t="s">
        <v>2521</v>
      </c>
      <c r="D1691" s="139"/>
      <c r="E1691" s="141" t="s">
        <v>2091</v>
      </c>
      <c r="F1691" s="146"/>
      <c r="G1691" s="146"/>
      <c r="H1691" s="146"/>
      <c r="I1691" s="146"/>
      <c r="J1691" s="139" t="s">
        <v>3024</v>
      </c>
      <c r="K1691" s="160"/>
      <c r="L1691" s="147">
        <v>-4887.13</v>
      </c>
      <c r="M1691" s="136"/>
      <c r="N1691" s="136"/>
      <c r="O1691" s="136" t="s">
        <v>1804</v>
      </c>
    </row>
    <row r="1692" spans="1:15" x14ac:dyDescent="0.3">
      <c r="A1692" s="139" t="s">
        <v>2705</v>
      </c>
      <c r="B1692" s="139" t="s">
        <v>2470</v>
      </c>
      <c r="C1692" s="139" t="s">
        <v>2521</v>
      </c>
      <c r="D1692" s="139"/>
      <c r="E1692" s="141" t="s">
        <v>2088</v>
      </c>
      <c r="F1692" s="146"/>
      <c r="G1692" s="146"/>
      <c r="H1692" s="146"/>
      <c r="I1692" s="146"/>
      <c r="J1692" s="139" t="s">
        <v>3024</v>
      </c>
      <c r="K1692" s="160"/>
      <c r="L1692" s="147">
        <v>-2712.44</v>
      </c>
      <c r="M1692" s="136"/>
      <c r="N1692" s="136"/>
      <c r="O1692" s="136" t="s">
        <v>1808</v>
      </c>
    </row>
    <row r="1693" spans="1:15" x14ac:dyDescent="0.3">
      <c r="A1693" s="139" t="s">
        <v>2705</v>
      </c>
      <c r="B1693" s="139" t="s">
        <v>2470</v>
      </c>
      <c r="C1693" s="139" t="s">
        <v>2521</v>
      </c>
      <c r="D1693" s="139"/>
      <c r="E1693" s="141" t="s">
        <v>2168</v>
      </c>
      <c r="F1693" s="146"/>
      <c r="G1693" s="146"/>
      <c r="H1693" s="146"/>
      <c r="I1693" s="146"/>
      <c r="J1693" s="139" t="s">
        <v>3024</v>
      </c>
      <c r="K1693" s="160"/>
      <c r="L1693" s="147">
        <v>-1432295.32</v>
      </c>
      <c r="M1693" s="136"/>
      <c r="N1693" s="136"/>
      <c r="O1693" s="136" t="s">
        <v>1808</v>
      </c>
    </row>
    <row r="1694" spans="1:15" x14ac:dyDescent="0.3">
      <c r="A1694" s="139" t="s">
        <v>2705</v>
      </c>
      <c r="B1694" s="139" t="s">
        <v>2470</v>
      </c>
      <c r="C1694" s="139" t="s">
        <v>2521</v>
      </c>
      <c r="D1694" s="139"/>
      <c r="E1694" s="141" t="s">
        <v>2121</v>
      </c>
      <c r="F1694" s="146"/>
      <c r="G1694" s="146"/>
      <c r="H1694" s="146"/>
      <c r="I1694" s="146"/>
      <c r="J1694" s="139" t="s">
        <v>3024</v>
      </c>
      <c r="K1694" s="160"/>
      <c r="L1694" s="147">
        <v>-1375127.12</v>
      </c>
      <c r="M1694" s="136"/>
      <c r="N1694" s="136"/>
      <c r="O1694" s="136" t="s">
        <v>1808</v>
      </c>
    </row>
    <row r="1695" spans="1:15" x14ac:dyDescent="0.3">
      <c r="A1695" s="139" t="s">
        <v>2705</v>
      </c>
      <c r="B1695" s="139" t="s">
        <v>2470</v>
      </c>
      <c r="C1695" s="139" t="s">
        <v>2521</v>
      </c>
      <c r="D1695" s="139"/>
      <c r="E1695" s="141" t="s">
        <v>2119</v>
      </c>
      <c r="F1695" s="146"/>
      <c r="G1695" s="146"/>
      <c r="H1695" s="146"/>
      <c r="I1695" s="146"/>
      <c r="J1695" s="139" t="s">
        <v>3024</v>
      </c>
      <c r="K1695" s="160"/>
      <c r="L1695" s="147">
        <v>-90563.99</v>
      </c>
      <c r="M1695" s="136"/>
      <c r="N1695" s="136"/>
      <c r="O1695" s="136" t="s">
        <v>1808</v>
      </c>
    </row>
    <row r="1696" spans="1:15" x14ac:dyDescent="0.3">
      <c r="A1696" s="139" t="s">
        <v>2705</v>
      </c>
      <c r="B1696" s="139" t="s">
        <v>2470</v>
      </c>
      <c r="C1696" s="139" t="s">
        <v>2521</v>
      </c>
      <c r="D1696" s="139"/>
      <c r="E1696" s="141" t="s">
        <v>2150</v>
      </c>
      <c r="F1696" s="146"/>
      <c r="G1696" s="146"/>
      <c r="H1696" s="146"/>
      <c r="I1696" s="146"/>
      <c r="J1696" s="139" t="s">
        <v>3024</v>
      </c>
      <c r="K1696" s="160"/>
      <c r="L1696" s="147">
        <v>-30242.240000000002</v>
      </c>
      <c r="M1696" s="136"/>
      <c r="N1696" s="136"/>
      <c r="O1696" s="136" t="s">
        <v>1808</v>
      </c>
    </row>
    <row r="1697" spans="1:15" x14ac:dyDescent="0.3">
      <c r="A1697" s="139" t="s">
        <v>2705</v>
      </c>
      <c r="B1697" s="139" t="s">
        <v>2470</v>
      </c>
      <c r="C1697" s="139" t="s">
        <v>2521</v>
      </c>
      <c r="D1697" s="139"/>
      <c r="E1697" s="141" t="s">
        <v>2149</v>
      </c>
      <c r="F1697" s="146"/>
      <c r="G1697" s="146"/>
      <c r="H1697" s="146"/>
      <c r="I1697" s="146"/>
      <c r="J1697" s="139" t="s">
        <v>3024</v>
      </c>
      <c r="K1697" s="160"/>
      <c r="L1697" s="147">
        <v>-616.79</v>
      </c>
      <c r="M1697" s="136"/>
      <c r="N1697" s="136"/>
      <c r="O1697" s="136" t="s">
        <v>1808</v>
      </c>
    </row>
    <row r="1698" spans="1:15" x14ac:dyDescent="0.3">
      <c r="A1698" s="139" t="s">
        <v>2705</v>
      </c>
      <c r="B1698" s="139" t="s">
        <v>2470</v>
      </c>
      <c r="C1698" s="139" t="s">
        <v>2521</v>
      </c>
      <c r="D1698" s="139"/>
      <c r="E1698" s="141" t="s">
        <v>2130</v>
      </c>
      <c r="F1698" s="146"/>
      <c r="G1698" s="146"/>
      <c r="H1698" s="146"/>
      <c r="I1698" s="146"/>
      <c r="J1698" s="139" t="s">
        <v>3024</v>
      </c>
      <c r="K1698" s="160"/>
      <c r="L1698" s="147">
        <v>-164661.09</v>
      </c>
      <c r="M1698" s="136"/>
      <c r="N1698" s="136"/>
      <c r="O1698" s="136" t="s">
        <v>1803</v>
      </c>
    </row>
    <row r="1699" spans="1:15" x14ac:dyDescent="0.3">
      <c r="A1699" s="139" t="s">
        <v>2705</v>
      </c>
      <c r="B1699" s="139" t="s">
        <v>2470</v>
      </c>
      <c r="C1699" s="139" t="s">
        <v>2521</v>
      </c>
      <c r="D1699" s="139"/>
      <c r="E1699" s="141" t="s">
        <v>2118</v>
      </c>
      <c r="F1699" s="146"/>
      <c r="G1699" s="146"/>
      <c r="H1699" s="146"/>
      <c r="I1699" s="146"/>
      <c r="J1699" s="139" t="s">
        <v>3024</v>
      </c>
      <c r="K1699" s="160"/>
      <c r="L1699" s="147">
        <v>-651.4</v>
      </c>
      <c r="M1699" s="136"/>
      <c r="N1699" s="136"/>
      <c r="O1699" s="136" t="s">
        <v>1808</v>
      </c>
    </row>
    <row r="1700" spans="1:15" x14ac:dyDescent="0.3">
      <c r="A1700" s="139" t="s">
        <v>2705</v>
      </c>
      <c r="B1700" s="139" t="s">
        <v>2470</v>
      </c>
      <c r="C1700" s="139" t="s">
        <v>2521</v>
      </c>
      <c r="D1700" s="139"/>
      <c r="E1700" s="141" t="s">
        <v>2148</v>
      </c>
      <c r="F1700" s="146"/>
      <c r="G1700" s="146"/>
      <c r="H1700" s="146"/>
      <c r="I1700" s="146"/>
      <c r="J1700" s="139" t="s">
        <v>3024</v>
      </c>
      <c r="K1700" s="160"/>
      <c r="L1700" s="147">
        <v>-50495.58</v>
      </c>
      <c r="M1700" s="136"/>
      <c r="N1700" s="136"/>
      <c r="O1700" s="136" t="s">
        <v>1808</v>
      </c>
    </row>
    <row r="1701" spans="1:15" x14ac:dyDescent="0.3">
      <c r="A1701" s="139" t="s">
        <v>2705</v>
      </c>
      <c r="B1701" s="139" t="s">
        <v>2470</v>
      </c>
      <c r="C1701" s="139" t="s">
        <v>2521</v>
      </c>
      <c r="D1701" s="139"/>
      <c r="E1701" s="141" t="s">
        <v>2147</v>
      </c>
      <c r="F1701" s="146"/>
      <c r="G1701" s="146"/>
      <c r="H1701" s="146"/>
      <c r="I1701" s="146"/>
      <c r="J1701" s="139" t="s">
        <v>3024</v>
      </c>
      <c r="K1701" s="160"/>
      <c r="L1701" s="147">
        <v>-46185.41</v>
      </c>
      <c r="M1701" s="136"/>
      <c r="N1701" s="136"/>
      <c r="O1701" s="136" t="s">
        <v>1808</v>
      </c>
    </row>
    <row r="1702" spans="1:15" x14ac:dyDescent="0.3">
      <c r="A1702" s="139" t="s">
        <v>2705</v>
      </c>
      <c r="B1702" s="139" t="s">
        <v>2470</v>
      </c>
      <c r="C1702" s="139" t="s">
        <v>2521</v>
      </c>
      <c r="D1702" s="139"/>
      <c r="E1702" s="141" t="s">
        <v>2189</v>
      </c>
      <c r="F1702" s="146"/>
      <c r="G1702" s="146"/>
      <c r="H1702" s="146"/>
      <c r="I1702" s="146"/>
      <c r="J1702" s="139" t="s">
        <v>3024</v>
      </c>
      <c r="K1702" s="160"/>
      <c r="L1702" s="147">
        <v>-36821.870000000003</v>
      </c>
      <c r="M1702" s="136"/>
      <c r="N1702" s="136"/>
      <c r="O1702" s="136" t="s">
        <v>1808</v>
      </c>
    </row>
    <row r="1703" spans="1:15" x14ac:dyDescent="0.3">
      <c r="A1703" s="139" t="s">
        <v>2705</v>
      </c>
      <c r="B1703" s="139" t="s">
        <v>2470</v>
      </c>
      <c r="C1703" s="139" t="s">
        <v>2521</v>
      </c>
      <c r="D1703" s="139"/>
      <c r="E1703" s="141" t="s">
        <v>2128</v>
      </c>
      <c r="F1703" s="146"/>
      <c r="G1703" s="146"/>
      <c r="H1703" s="146"/>
      <c r="I1703" s="146"/>
      <c r="J1703" s="139" t="s">
        <v>3024</v>
      </c>
      <c r="K1703" s="160"/>
      <c r="L1703" s="147">
        <v>-60472.51</v>
      </c>
      <c r="M1703" s="136"/>
      <c r="N1703" s="136"/>
      <c r="O1703" s="136" t="s">
        <v>1808</v>
      </c>
    </row>
    <row r="1704" spans="1:15" x14ac:dyDescent="0.3">
      <c r="A1704" s="139" t="s">
        <v>2705</v>
      </c>
      <c r="B1704" s="139" t="s">
        <v>2470</v>
      </c>
      <c r="C1704" s="139" t="s">
        <v>2521</v>
      </c>
      <c r="D1704" s="139"/>
      <c r="E1704" s="141" t="s">
        <v>2129</v>
      </c>
      <c r="F1704" s="146"/>
      <c r="G1704" s="146"/>
      <c r="H1704" s="146"/>
      <c r="I1704" s="146"/>
      <c r="J1704" s="139" t="s">
        <v>3024</v>
      </c>
      <c r="K1704" s="160"/>
      <c r="L1704" s="147">
        <v>-61250.3</v>
      </c>
      <c r="M1704" s="136"/>
      <c r="N1704" s="136"/>
      <c r="O1704" s="136" t="s">
        <v>1800</v>
      </c>
    </row>
    <row r="1705" spans="1:15" x14ac:dyDescent="0.3">
      <c r="A1705" s="139" t="s">
        <v>2705</v>
      </c>
      <c r="B1705" s="139" t="s">
        <v>2470</v>
      </c>
      <c r="C1705" s="139" t="s">
        <v>2521</v>
      </c>
      <c r="D1705" s="139"/>
      <c r="E1705" s="141" t="s">
        <v>2127</v>
      </c>
      <c r="F1705" s="146"/>
      <c r="G1705" s="146"/>
      <c r="H1705" s="146"/>
      <c r="I1705" s="146"/>
      <c r="J1705" s="139" t="s">
        <v>3024</v>
      </c>
      <c r="K1705" s="160"/>
      <c r="L1705" s="147">
        <v>-145277.37</v>
      </c>
      <c r="M1705" s="136"/>
      <c r="N1705" s="136"/>
      <c r="O1705" s="136" t="s">
        <v>1800</v>
      </c>
    </row>
    <row r="1706" spans="1:15" x14ac:dyDescent="0.3">
      <c r="A1706" s="139" t="s">
        <v>2705</v>
      </c>
      <c r="B1706" s="139" t="s">
        <v>2470</v>
      </c>
      <c r="C1706" s="139" t="s">
        <v>2521</v>
      </c>
      <c r="D1706" s="139"/>
      <c r="E1706" s="141" t="s">
        <v>2256</v>
      </c>
      <c r="F1706" s="146"/>
      <c r="G1706" s="146"/>
      <c r="H1706" s="146"/>
      <c r="I1706" s="146"/>
      <c r="J1706" s="139" t="s">
        <v>3024</v>
      </c>
      <c r="K1706" s="160"/>
      <c r="L1706" s="147">
        <v>-295.16000000000003</v>
      </c>
      <c r="M1706" s="136"/>
      <c r="N1706" s="136"/>
      <c r="O1706" s="136" t="s">
        <v>1808</v>
      </c>
    </row>
    <row r="1707" spans="1:15" x14ac:dyDescent="0.3">
      <c r="A1707" s="139" t="s">
        <v>2705</v>
      </c>
      <c r="B1707" s="139" t="s">
        <v>2470</v>
      </c>
      <c r="C1707" s="139" t="s">
        <v>2521</v>
      </c>
      <c r="D1707" s="139"/>
      <c r="E1707" s="141" t="s">
        <v>2106</v>
      </c>
      <c r="F1707" s="146"/>
      <c r="G1707" s="146"/>
      <c r="H1707" s="146"/>
      <c r="I1707" s="146"/>
      <c r="J1707" s="139" t="s">
        <v>3024</v>
      </c>
      <c r="K1707" s="160"/>
      <c r="L1707" s="147">
        <v>-10594.96</v>
      </c>
      <c r="M1707" s="136"/>
      <c r="N1707" s="136"/>
      <c r="O1707" s="136" t="s">
        <v>1808</v>
      </c>
    </row>
    <row r="1708" spans="1:15" x14ac:dyDescent="0.3">
      <c r="A1708" s="139" t="s">
        <v>2705</v>
      </c>
      <c r="B1708" s="139" t="s">
        <v>2470</v>
      </c>
      <c r="C1708" s="139" t="s">
        <v>2521</v>
      </c>
      <c r="D1708" s="139"/>
      <c r="E1708" s="141" t="s">
        <v>2143</v>
      </c>
      <c r="F1708" s="146"/>
      <c r="G1708" s="146"/>
      <c r="H1708" s="146"/>
      <c r="I1708" s="146"/>
      <c r="J1708" s="139" t="s">
        <v>3024</v>
      </c>
      <c r="K1708" s="160"/>
      <c r="L1708" s="147">
        <v>-22855.83</v>
      </c>
      <c r="M1708" s="136"/>
      <c r="N1708" s="136"/>
      <c r="O1708" s="136" t="s">
        <v>1808</v>
      </c>
    </row>
    <row r="1709" spans="1:15" x14ac:dyDescent="0.3">
      <c r="A1709" s="139" t="s">
        <v>2705</v>
      </c>
      <c r="B1709" s="139" t="s">
        <v>2470</v>
      </c>
      <c r="C1709" s="139" t="s">
        <v>2521</v>
      </c>
      <c r="D1709" s="139"/>
      <c r="E1709" s="141" t="s">
        <v>2166</v>
      </c>
      <c r="F1709" s="146"/>
      <c r="G1709" s="146"/>
      <c r="H1709" s="146"/>
      <c r="I1709" s="146"/>
      <c r="J1709" s="139" t="s">
        <v>3024</v>
      </c>
      <c r="K1709" s="160"/>
      <c r="L1709" s="147">
        <v>-15068.26</v>
      </c>
      <c r="M1709" s="136"/>
      <c r="N1709" s="136"/>
      <c r="O1709" s="136" t="s">
        <v>1808</v>
      </c>
    </row>
    <row r="1710" spans="1:15" x14ac:dyDescent="0.3">
      <c r="A1710" s="139" t="s">
        <v>2705</v>
      </c>
      <c r="B1710" s="139" t="s">
        <v>2470</v>
      </c>
      <c r="C1710" s="139" t="s">
        <v>2521</v>
      </c>
      <c r="D1710" s="139"/>
      <c r="E1710" s="141" t="s">
        <v>2165</v>
      </c>
      <c r="F1710" s="146"/>
      <c r="G1710" s="146"/>
      <c r="H1710" s="146"/>
      <c r="I1710" s="146"/>
      <c r="J1710" s="139" t="s">
        <v>3024</v>
      </c>
      <c r="K1710" s="160"/>
      <c r="L1710" s="147">
        <v>-9154.32</v>
      </c>
      <c r="M1710" s="136"/>
      <c r="N1710" s="136"/>
      <c r="O1710" s="136" t="s">
        <v>1808</v>
      </c>
    </row>
    <row r="1711" spans="1:15" x14ac:dyDescent="0.3">
      <c r="A1711" s="139" t="s">
        <v>2705</v>
      </c>
      <c r="B1711" s="139" t="s">
        <v>2470</v>
      </c>
      <c r="C1711" s="139" t="s">
        <v>2521</v>
      </c>
      <c r="D1711" s="139"/>
      <c r="E1711" s="141" t="s">
        <v>2154</v>
      </c>
      <c r="F1711" s="146"/>
      <c r="G1711" s="146"/>
      <c r="H1711" s="146"/>
      <c r="I1711" s="146"/>
      <c r="J1711" s="139" t="s">
        <v>3024</v>
      </c>
      <c r="K1711" s="160"/>
      <c r="L1711" s="147">
        <v>-16747.169999999998</v>
      </c>
      <c r="M1711" s="136"/>
      <c r="N1711" s="136"/>
      <c r="O1711" s="136" t="s">
        <v>1808</v>
      </c>
    </row>
    <row r="1712" spans="1:15" x14ac:dyDescent="0.3">
      <c r="A1712" s="139" t="s">
        <v>2705</v>
      </c>
      <c r="B1712" s="139" t="s">
        <v>2470</v>
      </c>
      <c r="C1712" s="139" t="s">
        <v>2521</v>
      </c>
      <c r="D1712" s="139"/>
      <c r="E1712" s="141" t="s">
        <v>2172</v>
      </c>
      <c r="F1712" s="146"/>
      <c r="G1712" s="146"/>
      <c r="H1712" s="146"/>
      <c r="I1712" s="146"/>
      <c r="J1712" s="139" t="s">
        <v>3024</v>
      </c>
      <c r="K1712" s="160"/>
      <c r="L1712" s="147">
        <v>-19493.09</v>
      </c>
      <c r="M1712" s="136"/>
      <c r="N1712" s="136"/>
      <c r="O1712" s="136" t="s">
        <v>1808</v>
      </c>
    </row>
    <row r="1713" spans="1:15" x14ac:dyDescent="0.3">
      <c r="A1713" s="139" t="s">
        <v>2705</v>
      </c>
      <c r="B1713" s="139" t="s">
        <v>2470</v>
      </c>
      <c r="C1713" s="139" t="s">
        <v>2521</v>
      </c>
      <c r="D1713" s="139"/>
      <c r="E1713" s="141" t="s">
        <v>2169</v>
      </c>
      <c r="F1713" s="146"/>
      <c r="G1713" s="146"/>
      <c r="H1713" s="146"/>
      <c r="I1713" s="146"/>
      <c r="J1713" s="139" t="s">
        <v>3024</v>
      </c>
      <c r="K1713" s="160"/>
      <c r="L1713" s="147">
        <v>-1504.9</v>
      </c>
      <c r="M1713" s="136"/>
      <c r="N1713" s="136"/>
      <c r="O1713" s="136" t="s">
        <v>1808</v>
      </c>
    </row>
    <row r="1714" spans="1:15" x14ac:dyDescent="0.3">
      <c r="A1714" s="139" t="s">
        <v>2705</v>
      </c>
      <c r="B1714" s="139" t="s">
        <v>2470</v>
      </c>
      <c r="C1714" s="139" t="s">
        <v>2521</v>
      </c>
      <c r="D1714" s="139"/>
      <c r="E1714" s="141" t="s">
        <v>2215</v>
      </c>
      <c r="F1714" s="146"/>
      <c r="G1714" s="146"/>
      <c r="H1714" s="146"/>
      <c r="I1714" s="146"/>
      <c r="J1714" s="139" t="s">
        <v>3024</v>
      </c>
      <c r="K1714" s="160"/>
      <c r="L1714" s="147">
        <v>-10409.64</v>
      </c>
      <c r="M1714" s="136"/>
      <c r="N1714" s="136"/>
      <c r="O1714" s="136" t="s">
        <v>1808</v>
      </c>
    </row>
    <row r="1715" spans="1:15" x14ac:dyDescent="0.3">
      <c r="A1715" s="139" t="s">
        <v>2705</v>
      </c>
      <c r="B1715" s="139" t="s">
        <v>2470</v>
      </c>
      <c r="C1715" s="139" t="s">
        <v>2521</v>
      </c>
      <c r="D1715" s="139"/>
      <c r="E1715" s="141" t="s">
        <v>2110</v>
      </c>
      <c r="F1715" s="146"/>
      <c r="G1715" s="146"/>
      <c r="H1715" s="146"/>
      <c r="I1715" s="146"/>
      <c r="J1715" s="139" t="s">
        <v>3024</v>
      </c>
      <c r="K1715" s="160"/>
      <c r="L1715" s="147">
        <v>-6905.29</v>
      </c>
      <c r="M1715" s="136"/>
      <c r="N1715" s="136"/>
      <c r="O1715" s="136" t="s">
        <v>1808</v>
      </c>
    </row>
    <row r="1716" spans="1:15" x14ac:dyDescent="0.3">
      <c r="A1716" s="139" t="s">
        <v>2705</v>
      </c>
      <c r="B1716" s="139" t="s">
        <v>2470</v>
      </c>
      <c r="C1716" s="139" t="s">
        <v>2521</v>
      </c>
      <c r="D1716" s="139"/>
      <c r="E1716" s="141" t="s">
        <v>2126</v>
      </c>
      <c r="F1716" s="146"/>
      <c r="G1716" s="146"/>
      <c r="H1716" s="146"/>
      <c r="I1716" s="139"/>
      <c r="J1716" s="139" t="s">
        <v>3024</v>
      </c>
      <c r="K1716" s="160"/>
      <c r="L1716" s="147">
        <v>-3926.68</v>
      </c>
      <c r="M1716" s="136"/>
      <c r="N1716" s="136"/>
      <c r="O1716" s="136" t="s">
        <v>1808</v>
      </c>
    </row>
    <row r="1717" spans="1:15" x14ac:dyDescent="0.3">
      <c r="A1717" s="139" t="s">
        <v>2705</v>
      </c>
      <c r="B1717" s="139" t="s">
        <v>2470</v>
      </c>
      <c r="C1717" s="139" t="s">
        <v>2521</v>
      </c>
      <c r="D1717" s="139"/>
      <c r="E1717" s="141" t="s">
        <v>2247</v>
      </c>
      <c r="F1717" s="146"/>
      <c r="G1717" s="146"/>
      <c r="H1717" s="146"/>
      <c r="I1717" s="139"/>
      <c r="J1717" s="139" t="s">
        <v>3024</v>
      </c>
      <c r="K1717" s="160"/>
      <c r="L1717" s="147">
        <v>-8826.52</v>
      </c>
      <c r="M1717" s="136"/>
      <c r="N1717" s="136"/>
      <c r="O1717" s="136" t="s">
        <v>1808</v>
      </c>
    </row>
    <row r="1718" spans="1:15" x14ac:dyDescent="0.3">
      <c r="A1718" s="139" t="s">
        <v>2705</v>
      </c>
      <c r="B1718" s="139" t="s">
        <v>2470</v>
      </c>
      <c r="C1718" s="139" t="s">
        <v>2521</v>
      </c>
      <c r="D1718" s="139"/>
      <c r="E1718" s="141" t="s">
        <v>2139</v>
      </c>
      <c r="F1718" s="146"/>
      <c r="G1718" s="146"/>
      <c r="H1718" s="146"/>
      <c r="I1718" s="146"/>
      <c r="J1718" s="139" t="s">
        <v>3024</v>
      </c>
      <c r="K1718" s="160"/>
      <c r="L1718" s="147">
        <v>-4211.8900000000003</v>
      </c>
      <c r="M1718" s="136"/>
      <c r="N1718" s="136"/>
      <c r="O1718" s="136" t="s">
        <v>1808</v>
      </c>
    </row>
    <row r="1719" spans="1:15" x14ac:dyDescent="0.3">
      <c r="A1719" s="139" t="s">
        <v>2705</v>
      </c>
      <c r="B1719" s="139" t="s">
        <v>2470</v>
      </c>
      <c r="C1719" s="139" t="s">
        <v>2521</v>
      </c>
      <c r="D1719" s="139"/>
      <c r="E1719" s="141" t="s">
        <v>2138</v>
      </c>
      <c r="F1719" s="146"/>
      <c r="G1719" s="146"/>
      <c r="H1719" s="146"/>
      <c r="I1719" s="146"/>
      <c r="J1719" s="139" t="s">
        <v>3024</v>
      </c>
      <c r="K1719" s="160"/>
      <c r="L1719" s="147">
        <v>-4367.95</v>
      </c>
      <c r="M1719" s="136"/>
      <c r="N1719" s="136"/>
      <c r="O1719" s="136" t="s">
        <v>1808</v>
      </c>
    </row>
    <row r="1720" spans="1:15" x14ac:dyDescent="0.3">
      <c r="A1720" s="139" t="s">
        <v>2705</v>
      </c>
      <c r="B1720" s="139" t="s">
        <v>2470</v>
      </c>
      <c r="C1720" s="139" t="s">
        <v>2521</v>
      </c>
      <c r="D1720" s="139"/>
      <c r="E1720" s="141" t="s">
        <v>2214</v>
      </c>
      <c r="F1720" s="146"/>
      <c r="G1720" s="146"/>
      <c r="H1720" s="146"/>
      <c r="I1720" s="146"/>
      <c r="J1720" s="139" t="s">
        <v>3024</v>
      </c>
      <c r="K1720" s="160"/>
      <c r="L1720" s="147">
        <v>-59509.32</v>
      </c>
      <c r="M1720" s="136"/>
      <c r="N1720" s="136"/>
      <c r="O1720" s="136" t="s">
        <v>1808</v>
      </c>
    </row>
    <row r="1721" spans="1:15" x14ac:dyDescent="0.3">
      <c r="A1721" s="139" t="s">
        <v>2705</v>
      </c>
      <c r="B1721" s="139" t="s">
        <v>2470</v>
      </c>
      <c r="C1721" s="139" t="s">
        <v>2521</v>
      </c>
      <c r="D1721" s="139"/>
      <c r="E1721" s="141" t="s">
        <v>2136</v>
      </c>
      <c r="F1721" s="146"/>
      <c r="G1721" s="146"/>
      <c r="H1721" s="146"/>
      <c r="I1721" s="146"/>
      <c r="J1721" s="139" t="s">
        <v>3024</v>
      </c>
      <c r="K1721" s="160"/>
      <c r="L1721" s="147">
        <v>-2679.49</v>
      </c>
      <c r="M1721" s="136"/>
      <c r="N1721" s="136"/>
      <c r="O1721" s="136" t="s">
        <v>1808</v>
      </c>
    </row>
    <row r="1722" spans="1:15" x14ac:dyDescent="0.3">
      <c r="A1722" s="139" t="s">
        <v>2705</v>
      </c>
      <c r="B1722" s="139" t="s">
        <v>2470</v>
      </c>
      <c r="C1722" s="139" t="s">
        <v>2521</v>
      </c>
      <c r="D1722" s="139"/>
      <c r="E1722" s="141" t="s">
        <v>2245</v>
      </c>
      <c r="F1722" s="146"/>
      <c r="G1722" s="146"/>
      <c r="H1722" s="146"/>
      <c r="I1722" s="146"/>
      <c r="J1722" s="139" t="s">
        <v>3024</v>
      </c>
      <c r="K1722" s="160"/>
      <c r="L1722" s="147">
        <v>-3832.08</v>
      </c>
      <c r="M1722" s="136"/>
      <c r="N1722" s="136"/>
      <c r="O1722" s="136" t="s">
        <v>1808</v>
      </c>
    </row>
    <row r="1723" spans="1:15" x14ac:dyDescent="0.3">
      <c r="A1723" s="139" t="s">
        <v>2705</v>
      </c>
      <c r="B1723" s="139" t="s">
        <v>2470</v>
      </c>
      <c r="C1723" s="139" t="s">
        <v>2521</v>
      </c>
      <c r="D1723" s="139"/>
      <c r="E1723" s="141" t="s">
        <v>2244</v>
      </c>
      <c r="F1723" s="146"/>
      <c r="G1723" s="146"/>
      <c r="H1723" s="146"/>
      <c r="I1723" s="146"/>
      <c r="J1723" s="139" t="s">
        <v>3024</v>
      </c>
      <c r="K1723" s="160"/>
      <c r="L1723" s="147">
        <v>-1351.96</v>
      </c>
      <c r="M1723" s="136"/>
      <c r="N1723" s="136"/>
      <c r="O1723" s="136" t="s">
        <v>1800</v>
      </c>
    </row>
    <row r="1724" spans="1:15" x14ac:dyDescent="0.3">
      <c r="A1724" s="139" t="s">
        <v>2705</v>
      </c>
      <c r="B1724" s="139" t="s">
        <v>2470</v>
      </c>
      <c r="C1724" s="139" t="s">
        <v>2521</v>
      </c>
      <c r="D1724" s="139"/>
      <c r="E1724" s="141" t="s">
        <v>2212</v>
      </c>
      <c r="F1724" s="146"/>
      <c r="G1724" s="146"/>
      <c r="H1724" s="146"/>
      <c r="I1724" s="146"/>
      <c r="J1724" s="139" t="s">
        <v>3024</v>
      </c>
      <c r="K1724" s="160"/>
      <c r="L1724" s="147">
        <v>-1605.25</v>
      </c>
      <c r="M1724" s="136"/>
      <c r="N1724" s="136"/>
      <c r="O1724" s="136" t="s">
        <v>1800</v>
      </c>
    </row>
    <row r="1725" spans="1:15" x14ac:dyDescent="0.3">
      <c r="A1725" s="139" t="s">
        <v>2705</v>
      </c>
      <c r="B1725" s="139" t="s">
        <v>2470</v>
      </c>
      <c r="C1725" s="139" t="s">
        <v>2521</v>
      </c>
      <c r="D1725" s="139"/>
      <c r="E1725" s="141" t="s">
        <v>2223</v>
      </c>
      <c r="F1725" s="146"/>
      <c r="G1725" s="146"/>
      <c r="H1725" s="146"/>
      <c r="I1725" s="146"/>
      <c r="J1725" s="139" t="s">
        <v>3024</v>
      </c>
      <c r="K1725" s="160"/>
      <c r="L1725" s="147">
        <v>-41321.94</v>
      </c>
      <c r="M1725" s="136"/>
      <c r="N1725" s="136"/>
      <c r="O1725" s="136" t="s">
        <v>1808</v>
      </c>
    </row>
    <row r="1726" spans="1:15" x14ac:dyDescent="0.3">
      <c r="A1726" s="139" t="s">
        <v>2705</v>
      </c>
      <c r="B1726" s="139" t="s">
        <v>2470</v>
      </c>
      <c r="C1726" s="139" t="s">
        <v>2521</v>
      </c>
      <c r="D1726" s="139"/>
      <c r="E1726" s="141" t="s">
        <v>2174</v>
      </c>
      <c r="F1726" s="146"/>
      <c r="G1726" s="146"/>
      <c r="H1726" s="146"/>
      <c r="I1726" s="146"/>
      <c r="J1726" s="139" t="s">
        <v>3024</v>
      </c>
      <c r="K1726" s="160"/>
      <c r="L1726" s="147">
        <v>-1477.41</v>
      </c>
      <c r="M1726" s="136"/>
      <c r="N1726" s="136"/>
      <c r="O1726" s="136" t="s">
        <v>1808</v>
      </c>
    </row>
    <row r="1727" spans="1:15" x14ac:dyDescent="0.3">
      <c r="A1727" s="139" t="s">
        <v>2705</v>
      </c>
      <c r="B1727" s="139" t="s">
        <v>2470</v>
      </c>
      <c r="C1727" s="139" t="s">
        <v>2521</v>
      </c>
      <c r="D1727" s="139"/>
      <c r="E1727" s="141" t="s">
        <v>2157</v>
      </c>
      <c r="F1727" s="146"/>
      <c r="G1727" s="146"/>
      <c r="H1727" s="146"/>
      <c r="I1727" s="146"/>
      <c r="J1727" s="139" t="s">
        <v>3024</v>
      </c>
      <c r="K1727" s="160"/>
      <c r="L1727" s="147">
        <v>-3168.97</v>
      </c>
      <c r="M1727" s="136"/>
      <c r="N1727" s="136"/>
      <c r="O1727" s="136" t="s">
        <v>1808</v>
      </c>
    </row>
    <row r="1728" spans="1:15" x14ac:dyDescent="0.3">
      <c r="A1728" s="139" t="s">
        <v>2705</v>
      </c>
      <c r="B1728" s="139" t="s">
        <v>2470</v>
      </c>
      <c r="C1728" s="139" t="s">
        <v>2521</v>
      </c>
      <c r="D1728" s="139"/>
      <c r="E1728" s="141" t="s">
        <v>2207</v>
      </c>
      <c r="F1728" s="146"/>
      <c r="G1728" s="146"/>
      <c r="H1728" s="146"/>
      <c r="I1728" s="146"/>
      <c r="J1728" s="139" t="s">
        <v>3024</v>
      </c>
      <c r="K1728" s="160"/>
      <c r="L1728" s="147">
        <v>-1711.69</v>
      </c>
      <c r="M1728" s="136"/>
      <c r="N1728" s="136"/>
      <c r="O1728" s="136" t="s">
        <v>1808</v>
      </c>
    </row>
    <row r="1729" spans="1:15" x14ac:dyDescent="0.3">
      <c r="A1729" s="139" t="s">
        <v>2705</v>
      </c>
      <c r="B1729" s="139" t="s">
        <v>2470</v>
      </c>
      <c r="C1729" s="139" t="s">
        <v>2521</v>
      </c>
      <c r="D1729" s="139"/>
      <c r="E1729" s="141" t="s">
        <v>2163</v>
      </c>
      <c r="F1729" s="146"/>
      <c r="G1729" s="146"/>
      <c r="H1729" s="146"/>
      <c r="I1729" s="146"/>
      <c r="J1729" s="139" t="s">
        <v>3024</v>
      </c>
      <c r="K1729" s="160"/>
      <c r="L1729" s="147">
        <v>-8657.1200000000008</v>
      </c>
      <c r="M1729" s="136"/>
      <c r="N1729" s="136"/>
      <c r="O1729" s="136" t="s">
        <v>1808</v>
      </c>
    </row>
    <row r="1730" spans="1:15" x14ac:dyDescent="0.3">
      <c r="A1730" s="139" t="s">
        <v>2705</v>
      </c>
      <c r="B1730" s="139" t="s">
        <v>2470</v>
      </c>
      <c r="C1730" s="139" t="s">
        <v>2521</v>
      </c>
      <c r="D1730" s="139"/>
      <c r="E1730" s="141" t="s">
        <v>2205</v>
      </c>
      <c r="F1730" s="146"/>
      <c r="G1730" s="146"/>
      <c r="H1730" s="146"/>
      <c r="I1730" s="146"/>
      <c r="J1730" s="139" t="s">
        <v>3024</v>
      </c>
      <c r="K1730" s="160"/>
      <c r="L1730" s="147">
        <v>-27017.69</v>
      </c>
      <c r="M1730" s="136"/>
      <c r="N1730" s="136"/>
      <c r="O1730" s="136" t="s">
        <v>1808</v>
      </c>
    </row>
    <row r="1731" spans="1:15" x14ac:dyDescent="0.3">
      <c r="A1731" s="139" t="s">
        <v>2705</v>
      </c>
      <c r="B1731" s="139" t="s">
        <v>2470</v>
      </c>
      <c r="C1731" s="139" t="s">
        <v>2521</v>
      </c>
      <c r="D1731" s="139"/>
      <c r="E1731" s="141" t="s">
        <v>2204</v>
      </c>
      <c r="F1731" s="146"/>
      <c r="G1731" s="146"/>
      <c r="H1731" s="146"/>
      <c r="I1731" s="146"/>
      <c r="J1731" s="139" t="s">
        <v>3024</v>
      </c>
      <c r="K1731" s="160"/>
      <c r="L1731" s="147">
        <v>-40843.089999999997</v>
      </c>
      <c r="M1731" s="136"/>
      <c r="N1731" s="136"/>
      <c r="O1731" s="136" t="s">
        <v>1808</v>
      </c>
    </row>
    <row r="1732" spans="1:15" x14ac:dyDescent="0.3">
      <c r="A1732" s="139" t="s">
        <v>2705</v>
      </c>
      <c r="B1732" s="139" t="s">
        <v>2470</v>
      </c>
      <c r="C1732" s="139" t="s">
        <v>2521</v>
      </c>
      <c r="D1732" s="139"/>
      <c r="E1732" s="141" t="s">
        <v>2203</v>
      </c>
      <c r="F1732" s="146"/>
      <c r="G1732" s="146"/>
      <c r="H1732" s="146"/>
      <c r="I1732" s="146"/>
      <c r="J1732" s="139" t="s">
        <v>3024</v>
      </c>
      <c r="K1732" s="160"/>
      <c r="L1732" s="147">
        <v>-14405.1</v>
      </c>
      <c r="M1732" s="136"/>
      <c r="N1732" s="136"/>
      <c r="O1732" s="136" t="s">
        <v>1808</v>
      </c>
    </row>
    <row r="1733" spans="1:15" x14ac:dyDescent="0.3">
      <c r="A1733" s="139" t="s">
        <v>2705</v>
      </c>
      <c r="B1733" s="139" t="s">
        <v>2470</v>
      </c>
      <c r="C1733" s="139" t="s">
        <v>2521</v>
      </c>
      <c r="D1733" s="139"/>
      <c r="E1733" s="141" t="s">
        <v>2239</v>
      </c>
      <c r="F1733" s="146"/>
      <c r="G1733" s="146"/>
      <c r="H1733" s="146"/>
      <c r="I1733" s="146"/>
      <c r="J1733" s="139" t="s">
        <v>3024</v>
      </c>
      <c r="K1733" s="160"/>
      <c r="L1733" s="147">
        <v>-50756.79</v>
      </c>
      <c r="M1733" s="136"/>
      <c r="N1733" s="136"/>
      <c r="O1733" s="136" t="s">
        <v>1808</v>
      </c>
    </row>
    <row r="1734" spans="1:15" x14ac:dyDescent="0.3">
      <c r="A1734" s="139" t="s">
        <v>2705</v>
      </c>
      <c r="B1734" s="139" t="s">
        <v>2470</v>
      </c>
      <c r="C1734" s="139" t="s">
        <v>2521</v>
      </c>
      <c r="D1734" s="139"/>
      <c r="E1734" s="141" t="s">
        <v>2183</v>
      </c>
      <c r="F1734" s="146"/>
      <c r="G1734" s="146"/>
      <c r="H1734" s="146"/>
      <c r="I1734" s="146"/>
      <c r="J1734" s="139" t="s">
        <v>3024</v>
      </c>
      <c r="K1734" s="160"/>
      <c r="L1734" s="147">
        <v>-2650.41</v>
      </c>
      <c r="M1734" s="136"/>
      <c r="N1734" s="136"/>
      <c r="O1734" s="136" t="s">
        <v>1808</v>
      </c>
    </row>
    <row r="1735" spans="1:15" x14ac:dyDescent="0.3">
      <c r="A1735" s="139" t="s">
        <v>2705</v>
      </c>
      <c r="B1735" s="139" t="s">
        <v>2470</v>
      </c>
      <c r="C1735" s="139" t="s">
        <v>2521</v>
      </c>
      <c r="D1735" s="139"/>
      <c r="E1735" s="141" t="s">
        <v>2181</v>
      </c>
      <c r="F1735" s="146"/>
      <c r="G1735" s="146"/>
      <c r="H1735" s="146"/>
      <c r="I1735" s="146"/>
      <c r="J1735" s="139" t="s">
        <v>3024</v>
      </c>
      <c r="K1735" s="160"/>
      <c r="L1735" s="147">
        <v>-537.83000000000004</v>
      </c>
      <c r="M1735" s="136"/>
      <c r="N1735" s="136"/>
      <c r="O1735" s="136" t="s">
        <v>1808</v>
      </c>
    </row>
    <row r="1736" spans="1:15" x14ac:dyDescent="0.3">
      <c r="A1736" s="139" t="s">
        <v>2705</v>
      </c>
      <c r="B1736" s="139" t="s">
        <v>2470</v>
      </c>
      <c r="C1736" s="139" t="s">
        <v>2521</v>
      </c>
      <c r="D1736" s="139"/>
      <c r="E1736" s="141" t="s">
        <v>2286</v>
      </c>
      <c r="F1736" s="146"/>
      <c r="G1736" s="146"/>
      <c r="H1736" s="146"/>
      <c r="I1736" s="146"/>
      <c r="J1736" s="139" t="s">
        <v>3024</v>
      </c>
      <c r="K1736" s="160"/>
      <c r="L1736" s="147">
        <v>-1212.4100000000001</v>
      </c>
      <c r="M1736" s="136"/>
      <c r="N1736" s="136"/>
      <c r="O1736" s="136" t="s">
        <v>1808</v>
      </c>
    </row>
    <row r="1737" spans="1:15" x14ac:dyDescent="0.3">
      <c r="A1737" s="139" t="s">
        <v>2705</v>
      </c>
      <c r="B1737" s="139" t="s">
        <v>2470</v>
      </c>
      <c r="C1737" s="139" t="s">
        <v>2521</v>
      </c>
      <c r="D1737" s="139"/>
      <c r="E1737" s="141" t="s">
        <v>2178</v>
      </c>
      <c r="F1737" s="146"/>
      <c r="G1737" s="146"/>
      <c r="H1737" s="146"/>
      <c r="I1737" s="146"/>
      <c r="J1737" s="139" t="s">
        <v>3024</v>
      </c>
      <c r="K1737" s="160"/>
      <c r="L1737" s="147">
        <v>-10753.17</v>
      </c>
      <c r="M1737" s="136"/>
      <c r="N1737" s="136"/>
      <c r="O1737" s="136" t="s">
        <v>1808</v>
      </c>
    </row>
    <row r="1738" spans="1:15" x14ac:dyDescent="0.3">
      <c r="A1738" s="139" t="s">
        <v>2705</v>
      </c>
      <c r="B1738" s="139" t="s">
        <v>2470</v>
      </c>
      <c r="C1738" s="139" t="s">
        <v>2521</v>
      </c>
      <c r="D1738" s="139"/>
      <c r="E1738" s="141" t="s">
        <v>2176</v>
      </c>
      <c r="F1738" s="146"/>
      <c r="G1738" s="146"/>
      <c r="H1738" s="146"/>
      <c r="I1738" s="146"/>
      <c r="J1738" s="139" t="s">
        <v>3024</v>
      </c>
      <c r="K1738" s="160"/>
      <c r="L1738" s="147">
        <v>-1016.04</v>
      </c>
      <c r="M1738" s="136"/>
      <c r="N1738" s="136"/>
      <c r="O1738" s="136" t="s">
        <v>1808</v>
      </c>
    </row>
    <row r="1739" spans="1:15" x14ac:dyDescent="0.3">
      <c r="A1739" s="139" t="s">
        <v>2705</v>
      </c>
      <c r="B1739" s="139" t="s">
        <v>2470</v>
      </c>
      <c r="C1739" s="139" t="s">
        <v>2521</v>
      </c>
      <c r="D1739" s="139"/>
      <c r="E1739" s="141" t="s">
        <v>2236</v>
      </c>
      <c r="F1739" s="146"/>
      <c r="G1739" s="146"/>
      <c r="H1739" s="146"/>
      <c r="I1739" s="146"/>
      <c r="J1739" s="139" t="s">
        <v>3024</v>
      </c>
      <c r="K1739" s="160"/>
      <c r="L1739" s="147">
        <v>-363648.91</v>
      </c>
      <c r="M1739" s="136"/>
      <c r="N1739" s="136"/>
      <c r="O1739" s="136" t="s">
        <v>1808</v>
      </c>
    </row>
    <row r="1740" spans="1:15" x14ac:dyDescent="0.3">
      <c r="A1740" s="139" t="s">
        <v>2705</v>
      </c>
      <c r="B1740" s="139" t="s">
        <v>2470</v>
      </c>
      <c r="C1740" s="139" t="s">
        <v>2521</v>
      </c>
      <c r="D1740" s="139"/>
      <c r="E1740" s="141" t="s">
        <v>2235</v>
      </c>
      <c r="F1740" s="146"/>
      <c r="G1740" s="146"/>
      <c r="H1740" s="146"/>
      <c r="I1740" s="146"/>
      <c r="J1740" s="139" t="s">
        <v>3024</v>
      </c>
      <c r="K1740" s="160"/>
      <c r="L1740" s="147">
        <v>-374269.99</v>
      </c>
      <c r="M1740" s="136"/>
      <c r="N1740" s="136"/>
      <c r="O1740" s="136" t="s">
        <v>1808</v>
      </c>
    </row>
    <row r="1741" spans="1:15" x14ac:dyDescent="0.3">
      <c r="A1741" s="139" t="s">
        <v>2705</v>
      </c>
      <c r="B1741" s="139" t="s">
        <v>2470</v>
      </c>
      <c r="C1741" s="139" t="s">
        <v>2521</v>
      </c>
      <c r="D1741" s="139"/>
      <c r="E1741" s="141" t="s">
        <v>2253</v>
      </c>
      <c r="F1741" s="146"/>
      <c r="G1741" s="146"/>
      <c r="H1741" s="146"/>
      <c r="I1741" s="146"/>
      <c r="J1741" s="139" t="s">
        <v>3024</v>
      </c>
      <c r="K1741" s="160"/>
      <c r="L1741" s="147">
        <v>-7960.8</v>
      </c>
      <c r="M1741" s="136"/>
      <c r="N1741" s="136"/>
      <c r="O1741" s="136" t="s">
        <v>1808</v>
      </c>
    </row>
    <row r="1742" spans="1:15" x14ac:dyDescent="0.3">
      <c r="A1742" s="139" t="s">
        <v>2705</v>
      </c>
      <c r="B1742" s="139" t="s">
        <v>2470</v>
      </c>
      <c r="C1742" s="139" t="s">
        <v>2521</v>
      </c>
      <c r="D1742" s="139"/>
      <c r="E1742" s="141" t="s">
        <v>2299</v>
      </c>
      <c r="F1742" s="146"/>
      <c r="G1742" s="146"/>
      <c r="H1742" s="146"/>
      <c r="I1742" s="146"/>
      <c r="J1742" s="139" t="s">
        <v>3024</v>
      </c>
      <c r="K1742" s="160"/>
      <c r="L1742" s="147">
        <v>-1048.71</v>
      </c>
      <c r="M1742" s="136"/>
      <c r="N1742" s="136"/>
      <c r="O1742" s="136" t="s">
        <v>1808</v>
      </c>
    </row>
    <row r="1743" spans="1:15" x14ac:dyDescent="0.3">
      <c r="A1743" s="139" t="s">
        <v>2705</v>
      </c>
      <c r="B1743" s="139" t="s">
        <v>2470</v>
      </c>
      <c r="C1743" s="139" t="s">
        <v>2521</v>
      </c>
      <c r="D1743" s="139"/>
      <c r="E1743" s="141" t="s">
        <v>2233</v>
      </c>
      <c r="F1743" s="146"/>
      <c r="G1743" s="146"/>
      <c r="H1743" s="146"/>
      <c r="I1743" s="146"/>
      <c r="J1743" s="139" t="s">
        <v>3024</v>
      </c>
      <c r="K1743" s="160"/>
      <c r="L1743" s="147">
        <v>-13648.76</v>
      </c>
      <c r="M1743" s="136"/>
      <c r="N1743" s="136"/>
      <c r="O1743" s="136" t="s">
        <v>1808</v>
      </c>
    </row>
    <row r="1744" spans="1:15" x14ac:dyDescent="0.3">
      <c r="A1744" s="139" t="s">
        <v>2705</v>
      </c>
      <c r="B1744" s="139" t="s">
        <v>2470</v>
      </c>
      <c r="C1744" s="139" t="s">
        <v>2521</v>
      </c>
      <c r="D1744" s="139"/>
      <c r="E1744" s="141" t="s">
        <v>2252</v>
      </c>
      <c r="F1744" s="146"/>
      <c r="G1744" s="146"/>
      <c r="H1744" s="146"/>
      <c r="I1744" s="146"/>
      <c r="J1744" s="139" t="s">
        <v>3024</v>
      </c>
      <c r="K1744" s="160"/>
      <c r="L1744" s="147">
        <v>-3822.35</v>
      </c>
      <c r="M1744" s="136"/>
      <c r="N1744" s="136"/>
      <c r="O1744" s="136" t="s">
        <v>1808</v>
      </c>
    </row>
    <row r="1745" spans="1:15" x14ac:dyDescent="0.3">
      <c r="A1745" s="139" t="s">
        <v>2705</v>
      </c>
      <c r="B1745" s="139" t="s">
        <v>2470</v>
      </c>
      <c r="C1745" s="139" t="s">
        <v>2521</v>
      </c>
      <c r="D1745" s="139"/>
      <c r="E1745" s="141" t="s">
        <v>2219</v>
      </c>
      <c r="F1745" s="146"/>
      <c r="G1745" s="146"/>
      <c r="H1745" s="146"/>
      <c r="I1745" s="146"/>
      <c r="J1745" s="139" t="s">
        <v>3024</v>
      </c>
      <c r="K1745" s="160"/>
      <c r="L1745" s="147">
        <v>-10835.71</v>
      </c>
      <c r="M1745" s="136"/>
      <c r="N1745" s="136"/>
      <c r="O1745" s="136" t="s">
        <v>1808</v>
      </c>
    </row>
    <row r="1746" spans="1:15" x14ac:dyDescent="0.3">
      <c r="A1746" s="139" t="s">
        <v>2705</v>
      </c>
      <c r="B1746" s="139" t="s">
        <v>2470</v>
      </c>
      <c r="C1746" s="139" t="s">
        <v>2521</v>
      </c>
      <c r="D1746" s="139"/>
      <c r="E1746" s="141" t="s">
        <v>2231</v>
      </c>
      <c r="F1746" s="146"/>
      <c r="G1746" s="146"/>
      <c r="H1746" s="146"/>
      <c r="I1746" s="146"/>
      <c r="J1746" s="139" t="s">
        <v>3024</v>
      </c>
      <c r="K1746" s="160"/>
      <c r="L1746" s="147">
        <v>-6030.6</v>
      </c>
      <c r="M1746" s="136"/>
      <c r="N1746" s="136"/>
      <c r="O1746" s="136" t="s">
        <v>1808</v>
      </c>
    </row>
    <row r="1747" spans="1:15" x14ac:dyDescent="0.3">
      <c r="A1747" s="139" t="s">
        <v>2705</v>
      </c>
      <c r="B1747" s="139" t="s">
        <v>2470</v>
      </c>
      <c r="C1747" s="139" t="s">
        <v>2521</v>
      </c>
      <c r="D1747" s="139"/>
      <c r="E1747" s="141" t="s">
        <v>2267</v>
      </c>
      <c r="F1747" s="146"/>
      <c r="G1747" s="146"/>
      <c r="H1747" s="146"/>
      <c r="I1747" s="146"/>
      <c r="J1747" s="139" t="s">
        <v>3024</v>
      </c>
      <c r="K1747" s="160"/>
      <c r="L1747" s="147">
        <v>-2871.99</v>
      </c>
      <c r="M1747" s="136"/>
      <c r="N1747" s="136"/>
      <c r="O1747" s="136" t="s">
        <v>1804</v>
      </c>
    </row>
    <row r="1748" spans="1:15" x14ac:dyDescent="0.3">
      <c r="A1748" s="139" t="s">
        <v>2705</v>
      </c>
      <c r="B1748" s="139" t="s">
        <v>2470</v>
      </c>
      <c r="C1748" s="139" t="s">
        <v>2521</v>
      </c>
      <c r="D1748" s="139"/>
      <c r="E1748" s="141" t="s">
        <v>2260</v>
      </c>
      <c r="F1748" s="146"/>
      <c r="G1748" s="146"/>
      <c r="H1748" s="146"/>
      <c r="I1748" s="139"/>
      <c r="J1748" s="139" t="s">
        <v>3024</v>
      </c>
      <c r="K1748" s="160"/>
      <c r="L1748" s="147">
        <v>-2301.7199999999998</v>
      </c>
      <c r="M1748" s="136"/>
      <c r="N1748" s="136"/>
      <c r="O1748" s="136" t="s">
        <v>1808</v>
      </c>
    </row>
    <row r="1749" spans="1:15" x14ac:dyDescent="0.3">
      <c r="A1749" s="139" t="s">
        <v>2705</v>
      </c>
      <c r="B1749" s="139" t="s">
        <v>2470</v>
      </c>
      <c r="C1749" s="139" t="s">
        <v>2521</v>
      </c>
      <c r="D1749" s="139"/>
      <c r="E1749" s="141" t="s">
        <v>2248</v>
      </c>
      <c r="F1749" s="146"/>
      <c r="G1749" s="146"/>
      <c r="H1749" s="146"/>
      <c r="I1749" s="146"/>
      <c r="J1749" s="139" t="s">
        <v>3024</v>
      </c>
      <c r="K1749" s="160"/>
      <c r="L1749" s="147">
        <v>-969.52</v>
      </c>
      <c r="M1749" s="136"/>
      <c r="N1749" s="136"/>
      <c r="O1749" s="136" t="s">
        <v>1808</v>
      </c>
    </row>
    <row r="1750" spans="1:15" x14ac:dyDescent="0.3">
      <c r="A1750" s="139" t="s">
        <v>2705</v>
      </c>
      <c r="B1750" s="139" t="s">
        <v>2470</v>
      </c>
      <c r="C1750" s="139" t="s">
        <v>2521</v>
      </c>
      <c r="D1750" s="139"/>
      <c r="E1750" s="141" t="s">
        <v>2369</v>
      </c>
      <c r="F1750" s="146"/>
      <c r="G1750" s="146"/>
      <c r="H1750" s="146"/>
      <c r="I1750" s="146"/>
      <c r="J1750" s="139" t="s">
        <v>3024</v>
      </c>
      <c r="K1750" s="160"/>
      <c r="L1750" s="147">
        <v>-34527.39</v>
      </c>
      <c r="M1750" s="136"/>
      <c r="N1750" s="136"/>
      <c r="O1750" s="136" t="s">
        <v>1808</v>
      </c>
    </row>
    <row r="1751" spans="1:15" x14ac:dyDescent="0.3">
      <c r="A1751" s="139" t="s">
        <v>2705</v>
      </c>
      <c r="B1751" s="139" t="s">
        <v>2470</v>
      </c>
      <c r="C1751" s="139" t="s">
        <v>2521</v>
      </c>
      <c r="D1751" s="139"/>
      <c r="E1751" s="141" t="s">
        <v>2282</v>
      </c>
      <c r="F1751" s="146"/>
      <c r="G1751" s="146"/>
      <c r="H1751" s="146"/>
      <c r="I1751" s="146"/>
      <c r="J1751" s="139" t="s">
        <v>3024</v>
      </c>
      <c r="K1751" s="160"/>
      <c r="L1751" s="147">
        <v>-14439.96</v>
      </c>
      <c r="M1751" s="136"/>
      <c r="N1751" s="136"/>
      <c r="O1751" s="136" t="s">
        <v>1808</v>
      </c>
    </row>
    <row r="1752" spans="1:15" x14ac:dyDescent="0.3">
      <c r="A1752" s="139" t="s">
        <v>2705</v>
      </c>
      <c r="B1752" s="139" t="s">
        <v>2470</v>
      </c>
      <c r="C1752" s="139" t="s">
        <v>2521</v>
      </c>
      <c r="D1752" s="139"/>
      <c r="E1752" s="141" t="s">
        <v>2280</v>
      </c>
      <c r="F1752" s="146"/>
      <c r="G1752" s="146"/>
      <c r="H1752" s="146"/>
      <c r="I1752" s="146"/>
      <c r="J1752" s="139" t="s">
        <v>3024</v>
      </c>
      <c r="K1752" s="160"/>
      <c r="L1752" s="147">
        <v>-62531.42</v>
      </c>
      <c r="M1752" s="136"/>
      <c r="N1752" s="136"/>
      <c r="O1752" s="136" t="s">
        <v>1808</v>
      </c>
    </row>
    <row r="1753" spans="1:15" x14ac:dyDescent="0.3">
      <c r="A1753" s="139" t="s">
        <v>2705</v>
      </c>
      <c r="B1753" s="139" t="s">
        <v>2470</v>
      </c>
      <c r="C1753" s="139" t="s">
        <v>2521</v>
      </c>
      <c r="D1753" s="139"/>
      <c r="E1753" s="141" t="s">
        <v>2279</v>
      </c>
      <c r="F1753" s="146"/>
      <c r="G1753" s="146"/>
      <c r="H1753" s="146"/>
      <c r="I1753" s="146"/>
      <c r="J1753" s="139" t="s">
        <v>3024</v>
      </c>
      <c r="K1753" s="160"/>
      <c r="L1753" s="147">
        <v>-649.27</v>
      </c>
      <c r="M1753" s="136"/>
      <c r="N1753" s="136"/>
      <c r="O1753" s="136" t="s">
        <v>1808</v>
      </c>
    </row>
    <row r="1754" spans="1:15" x14ac:dyDescent="0.3">
      <c r="A1754" s="139" t="s">
        <v>2705</v>
      </c>
      <c r="B1754" s="139" t="s">
        <v>2470</v>
      </c>
      <c r="C1754" s="139" t="s">
        <v>2521</v>
      </c>
      <c r="D1754" s="139"/>
      <c r="E1754" s="141" t="s">
        <v>2294</v>
      </c>
      <c r="F1754" s="146"/>
      <c r="G1754" s="146"/>
      <c r="H1754" s="146"/>
      <c r="I1754" s="146"/>
      <c r="J1754" s="139" t="s">
        <v>3024</v>
      </c>
      <c r="K1754" s="160"/>
      <c r="L1754" s="147">
        <v>-15542.52</v>
      </c>
      <c r="M1754" s="136"/>
      <c r="N1754" s="136"/>
      <c r="O1754" s="136" t="s">
        <v>1808</v>
      </c>
    </row>
    <row r="1755" spans="1:15" x14ac:dyDescent="0.3">
      <c r="A1755" s="139" t="s">
        <v>2705</v>
      </c>
      <c r="B1755" s="139" t="s">
        <v>2470</v>
      </c>
      <c r="C1755" s="139" t="s">
        <v>2521</v>
      </c>
      <c r="D1755" s="139"/>
      <c r="E1755" s="141" t="s">
        <v>2276</v>
      </c>
      <c r="F1755" s="146"/>
      <c r="G1755" s="146"/>
      <c r="H1755" s="146"/>
      <c r="I1755" s="146"/>
      <c r="J1755" s="139" t="s">
        <v>3024</v>
      </c>
      <c r="K1755" s="160"/>
      <c r="L1755" s="147">
        <v>-2616.69</v>
      </c>
      <c r="M1755" s="136"/>
      <c r="N1755" s="136"/>
      <c r="O1755" s="136" t="s">
        <v>1808</v>
      </c>
    </row>
    <row r="1756" spans="1:15" x14ac:dyDescent="0.3">
      <c r="A1756" s="139" t="s">
        <v>2705</v>
      </c>
      <c r="B1756" s="139" t="s">
        <v>2470</v>
      </c>
      <c r="C1756" s="139" t="s">
        <v>2521</v>
      </c>
      <c r="D1756" s="139"/>
      <c r="E1756" s="141" t="s">
        <v>2275</v>
      </c>
      <c r="F1756" s="146"/>
      <c r="G1756" s="146"/>
      <c r="H1756" s="146"/>
      <c r="I1756" s="146"/>
      <c r="J1756" s="139" t="s">
        <v>3024</v>
      </c>
      <c r="K1756" s="160"/>
      <c r="L1756" s="147">
        <v>-1150.58</v>
      </c>
      <c r="M1756" s="136"/>
      <c r="N1756" s="136"/>
      <c r="O1756" s="136" t="s">
        <v>1808</v>
      </c>
    </row>
    <row r="1757" spans="1:15" x14ac:dyDescent="0.3">
      <c r="A1757" s="139" t="s">
        <v>2705</v>
      </c>
      <c r="B1757" s="139" t="s">
        <v>2470</v>
      </c>
      <c r="C1757" s="139" t="s">
        <v>2521</v>
      </c>
      <c r="D1757" s="139"/>
      <c r="E1757" s="141" t="s">
        <v>2310</v>
      </c>
      <c r="F1757" s="146"/>
      <c r="G1757" s="146"/>
      <c r="H1757" s="146"/>
      <c r="I1757" s="146"/>
      <c r="J1757" s="139" t="s">
        <v>3024</v>
      </c>
      <c r="K1757" s="160"/>
      <c r="L1757" s="147">
        <v>-1568.8</v>
      </c>
      <c r="M1757" s="136"/>
      <c r="N1757" s="136"/>
      <c r="O1757" s="136" t="s">
        <v>1808</v>
      </c>
    </row>
    <row r="1758" spans="1:15" x14ac:dyDescent="0.3">
      <c r="A1758" s="139" t="s">
        <v>2705</v>
      </c>
      <c r="B1758" s="139" t="s">
        <v>2470</v>
      </c>
      <c r="C1758" s="139" t="s">
        <v>2521</v>
      </c>
      <c r="D1758" s="139"/>
      <c r="E1758" s="141" t="s">
        <v>2274</v>
      </c>
      <c r="F1758" s="146"/>
      <c r="G1758" s="146"/>
      <c r="H1758" s="146"/>
      <c r="I1758" s="146"/>
      <c r="J1758" s="139" t="s">
        <v>3024</v>
      </c>
      <c r="K1758" s="160"/>
      <c r="L1758" s="147">
        <v>-14965.84</v>
      </c>
      <c r="M1758" s="136"/>
      <c r="N1758" s="136"/>
      <c r="O1758" s="136" t="s">
        <v>1808</v>
      </c>
    </row>
    <row r="1759" spans="1:15" x14ac:dyDescent="0.3">
      <c r="A1759" s="139" t="s">
        <v>2705</v>
      </c>
      <c r="B1759" s="139" t="s">
        <v>2470</v>
      </c>
      <c r="C1759" s="139" t="s">
        <v>2521</v>
      </c>
      <c r="D1759" s="139"/>
      <c r="E1759" s="141" t="s">
        <v>2273</v>
      </c>
      <c r="F1759" s="146"/>
      <c r="G1759" s="146"/>
      <c r="H1759" s="146"/>
      <c r="I1759" s="146"/>
      <c r="J1759" s="139" t="s">
        <v>3024</v>
      </c>
      <c r="K1759" s="160"/>
      <c r="L1759" s="147">
        <v>-1539.81</v>
      </c>
      <c r="M1759" s="136"/>
      <c r="N1759" s="136"/>
      <c r="O1759" s="136" t="s">
        <v>1808</v>
      </c>
    </row>
    <row r="1760" spans="1:15" x14ac:dyDescent="0.3">
      <c r="A1760" s="139" t="s">
        <v>2705</v>
      </c>
      <c r="B1760" s="139" t="s">
        <v>2470</v>
      </c>
      <c r="C1760" s="139" t="s">
        <v>2521</v>
      </c>
      <c r="D1760" s="139"/>
      <c r="E1760" s="141" t="s">
        <v>2328</v>
      </c>
      <c r="F1760" s="146"/>
      <c r="G1760" s="146"/>
      <c r="H1760" s="146"/>
      <c r="I1760" s="146"/>
      <c r="J1760" s="139" t="s">
        <v>3024</v>
      </c>
      <c r="K1760" s="160"/>
      <c r="L1760" s="147">
        <v>-16107.31</v>
      </c>
      <c r="M1760" s="136"/>
      <c r="N1760" s="136"/>
      <c r="O1760" s="136" t="s">
        <v>1808</v>
      </c>
    </row>
    <row r="1761" spans="1:15" x14ac:dyDescent="0.3">
      <c r="A1761" s="139" t="s">
        <v>2705</v>
      </c>
      <c r="B1761" s="139" t="s">
        <v>2470</v>
      </c>
      <c r="C1761" s="139" t="s">
        <v>2521</v>
      </c>
      <c r="D1761" s="139"/>
      <c r="E1761" s="141" t="s">
        <v>2358</v>
      </c>
      <c r="F1761" s="146"/>
      <c r="G1761" s="146"/>
      <c r="H1761" s="146"/>
      <c r="I1761" s="146"/>
      <c r="J1761" s="139" t="s">
        <v>3024</v>
      </c>
      <c r="K1761" s="160"/>
      <c r="L1761" s="147">
        <v>-5220.95</v>
      </c>
      <c r="M1761" s="136"/>
      <c r="N1761" s="136"/>
      <c r="O1761" s="136" t="s">
        <v>1800</v>
      </c>
    </row>
    <row r="1762" spans="1:15" x14ac:dyDescent="0.3">
      <c r="A1762" s="139" t="s">
        <v>2705</v>
      </c>
      <c r="B1762" s="139" t="s">
        <v>2470</v>
      </c>
      <c r="C1762" s="139" t="s">
        <v>2521</v>
      </c>
      <c r="D1762" s="139"/>
      <c r="E1762" s="141" t="s">
        <v>2291</v>
      </c>
      <c r="F1762" s="146"/>
      <c r="G1762" s="146"/>
      <c r="H1762" s="146"/>
      <c r="I1762" s="146"/>
      <c r="J1762" s="139" t="s">
        <v>3024</v>
      </c>
      <c r="K1762" s="160"/>
      <c r="L1762" s="147">
        <v>-1501.71</v>
      </c>
      <c r="M1762" s="136"/>
      <c r="N1762" s="136"/>
      <c r="O1762" s="136" t="s">
        <v>1808</v>
      </c>
    </row>
    <row r="1763" spans="1:15" x14ac:dyDescent="0.3">
      <c r="A1763" s="139" t="s">
        <v>2705</v>
      </c>
      <c r="B1763" s="139" t="s">
        <v>2470</v>
      </c>
      <c r="C1763" s="139" t="s">
        <v>2521</v>
      </c>
      <c r="D1763" s="139"/>
      <c r="E1763" s="141" t="s">
        <v>2306</v>
      </c>
      <c r="F1763" s="146"/>
      <c r="G1763" s="146"/>
      <c r="H1763" s="146"/>
      <c r="I1763" s="146"/>
      <c r="J1763" s="139" t="s">
        <v>3024</v>
      </c>
      <c r="K1763" s="160"/>
      <c r="L1763" s="147">
        <v>-1000.41</v>
      </c>
      <c r="M1763" s="136"/>
      <c r="N1763" s="136"/>
      <c r="O1763" s="136" t="s">
        <v>1808</v>
      </c>
    </row>
    <row r="1764" spans="1:15" x14ac:dyDescent="0.3">
      <c r="A1764" s="139" t="s">
        <v>2705</v>
      </c>
      <c r="B1764" s="139" t="s">
        <v>2470</v>
      </c>
      <c r="C1764" s="139" t="s">
        <v>2521</v>
      </c>
      <c r="D1764" s="139"/>
      <c r="E1764" s="141" t="s">
        <v>2305</v>
      </c>
      <c r="F1764" s="146"/>
      <c r="G1764" s="146"/>
      <c r="H1764" s="146"/>
      <c r="I1764" s="146"/>
      <c r="J1764" s="139" t="s">
        <v>3024</v>
      </c>
      <c r="K1764" s="160"/>
      <c r="L1764" s="147">
        <v>-926.98</v>
      </c>
      <c r="M1764" s="136"/>
      <c r="N1764" s="136"/>
      <c r="O1764" s="136" t="s">
        <v>1881</v>
      </c>
    </row>
    <row r="1765" spans="1:15" x14ac:dyDescent="0.3">
      <c r="A1765" s="139" t="s">
        <v>2705</v>
      </c>
      <c r="B1765" s="139" t="s">
        <v>2470</v>
      </c>
      <c r="C1765" s="139" t="s">
        <v>2521</v>
      </c>
      <c r="D1765" s="139"/>
      <c r="E1765" s="141" t="s">
        <v>2304</v>
      </c>
      <c r="F1765" s="146"/>
      <c r="G1765" s="146"/>
      <c r="H1765" s="146"/>
      <c r="I1765" s="146"/>
      <c r="J1765" s="139" t="s">
        <v>3024</v>
      </c>
      <c r="K1765" s="160"/>
      <c r="L1765" s="147">
        <v>-833.12</v>
      </c>
      <c r="M1765" s="136"/>
      <c r="N1765" s="136"/>
      <c r="O1765" s="136" t="s">
        <v>1808</v>
      </c>
    </row>
    <row r="1766" spans="1:15" x14ac:dyDescent="0.3">
      <c r="A1766" s="139" t="s">
        <v>2705</v>
      </c>
      <c r="B1766" s="139" t="s">
        <v>2470</v>
      </c>
      <c r="C1766" s="139" t="s">
        <v>2521</v>
      </c>
      <c r="D1766" s="139"/>
      <c r="E1766" s="141" t="s">
        <v>2327</v>
      </c>
      <c r="F1766" s="146"/>
      <c r="G1766" s="146"/>
      <c r="H1766" s="146"/>
      <c r="I1766" s="146"/>
      <c r="J1766" s="139" t="s">
        <v>3024</v>
      </c>
      <c r="K1766" s="160"/>
      <c r="L1766" s="147">
        <v>-3627.31</v>
      </c>
      <c r="M1766" s="136"/>
      <c r="N1766" s="136"/>
      <c r="O1766" s="136" t="s">
        <v>1800</v>
      </c>
    </row>
    <row r="1767" spans="1:15" x14ac:dyDescent="0.3">
      <c r="A1767" s="139" t="s">
        <v>2705</v>
      </c>
      <c r="B1767" s="139" t="s">
        <v>2470</v>
      </c>
      <c r="C1767" s="139" t="s">
        <v>2521</v>
      </c>
      <c r="D1767" s="139"/>
      <c r="E1767" s="141" t="s">
        <v>2350</v>
      </c>
      <c r="F1767" s="146"/>
      <c r="G1767" s="146"/>
      <c r="H1767" s="146"/>
      <c r="I1767" s="146"/>
      <c r="J1767" s="139" t="s">
        <v>3024</v>
      </c>
      <c r="K1767" s="160"/>
      <c r="L1767" s="147">
        <v>-4802.74</v>
      </c>
      <c r="M1767" s="136"/>
      <c r="N1767" s="136"/>
      <c r="O1767" s="136" t="s">
        <v>1810</v>
      </c>
    </row>
    <row r="1768" spans="1:15" x14ac:dyDescent="0.3">
      <c r="A1768" s="139" t="s">
        <v>2705</v>
      </c>
      <c r="B1768" s="139" t="s">
        <v>2470</v>
      </c>
      <c r="C1768" s="139" t="s">
        <v>2521</v>
      </c>
      <c r="D1768" s="139"/>
      <c r="E1768" s="141" t="s">
        <v>2348</v>
      </c>
      <c r="F1768" s="146"/>
      <c r="G1768" s="146"/>
      <c r="H1768" s="146"/>
      <c r="I1768" s="146"/>
      <c r="J1768" s="139" t="s">
        <v>3024</v>
      </c>
      <c r="K1768" s="160"/>
      <c r="L1768" s="147">
        <v>-15735.75</v>
      </c>
      <c r="M1768" s="136"/>
      <c r="N1768" s="136"/>
      <c r="O1768" s="136" t="s">
        <v>1808</v>
      </c>
    </row>
    <row r="1769" spans="1:15" x14ac:dyDescent="0.3">
      <c r="A1769" s="139" t="s">
        <v>2705</v>
      </c>
      <c r="B1769" s="139" t="s">
        <v>2470</v>
      </c>
      <c r="C1769" s="139" t="s">
        <v>2521</v>
      </c>
      <c r="D1769" s="139"/>
      <c r="E1769" s="141" t="s">
        <v>2340</v>
      </c>
      <c r="F1769" s="146"/>
      <c r="G1769" s="146"/>
      <c r="H1769" s="146"/>
      <c r="I1769" s="146"/>
      <c r="J1769" s="139" t="s">
        <v>3024</v>
      </c>
      <c r="K1769" s="160"/>
      <c r="L1769" s="147">
        <v>-1882.67</v>
      </c>
      <c r="M1769" s="136"/>
      <c r="N1769" s="136"/>
      <c r="O1769" s="136" t="s">
        <v>1808</v>
      </c>
    </row>
    <row r="1770" spans="1:15" x14ac:dyDescent="0.3">
      <c r="A1770" s="139" t="s">
        <v>2705</v>
      </c>
      <c r="B1770" s="139" t="s">
        <v>2470</v>
      </c>
      <c r="C1770" s="139" t="s">
        <v>2521</v>
      </c>
      <c r="D1770" s="139"/>
      <c r="E1770" s="141" t="s">
        <v>2339</v>
      </c>
      <c r="F1770" s="146"/>
      <c r="G1770" s="146"/>
      <c r="H1770" s="146"/>
      <c r="I1770" s="139"/>
      <c r="J1770" s="139" t="s">
        <v>3024</v>
      </c>
      <c r="K1770" s="160"/>
      <c r="L1770" s="147">
        <v>-2816.27</v>
      </c>
      <c r="M1770" s="136"/>
      <c r="N1770" s="136"/>
      <c r="O1770" s="136" t="s">
        <v>1808</v>
      </c>
    </row>
    <row r="1771" spans="1:15" x14ac:dyDescent="0.3">
      <c r="A1771" s="139" t="s">
        <v>2705</v>
      </c>
      <c r="B1771" s="139" t="s">
        <v>2470</v>
      </c>
      <c r="C1771" s="139" t="s">
        <v>2521</v>
      </c>
      <c r="D1771" s="139"/>
      <c r="E1771" s="141" t="s">
        <v>2338</v>
      </c>
      <c r="F1771" s="146"/>
      <c r="G1771" s="146"/>
      <c r="H1771" s="146"/>
      <c r="I1771" s="139"/>
      <c r="J1771" s="139" t="s">
        <v>3024</v>
      </c>
      <c r="K1771" s="160"/>
      <c r="L1771" s="147">
        <v>-2816.27</v>
      </c>
      <c r="M1771" s="136"/>
      <c r="N1771" s="136"/>
      <c r="O1771" s="136" t="s">
        <v>1808</v>
      </c>
    </row>
    <row r="1772" spans="1:15" x14ac:dyDescent="0.3">
      <c r="A1772" s="139" t="s">
        <v>2705</v>
      </c>
      <c r="B1772" s="139" t="s">
        <v>2470</v>
      </c>
      <c r="C1772" s="139" t="s">
        <v>2521</v>
      </c>
      <c r="D1772" s="139"/>
      <c r="E1772" s="141" t="s">
        <v>2337</v>
      </c>
      <c r="F1772" s="146"/>
      <c r="G1772" s="146"/>
      <c r="H1772" s="146"/>
      <c r="I1772" s="139"/>
      <c r="J1772" s="139" t="s">
        <v>3024</v>
      </c>
      <c r="K1772" s="160"/>
      <c r="L1772" s="147">
        <v>-405.24</v>
      </c>
      <c r="M1772" s="136"/>
      <c r="N1772" s="136"/>
      <c r="O1772" s="136" t="s">
        <v>1808</v>
      </c>
    </row>
    <row r="1773" spans="1:15" x14ac:dyDescent="0.3">
      <c r="A1773" s="139" t="s">
        <v>2705</v>
      </c>
      <c r="B1773" s="139" t="s">
        <v>2470</v>
      </c>
      <c r="C1773" s="139" t="s">
        <v>2521</v>
      </c>
      <c r="D1773" s="139"/>
      <c r="E1773" s="141" t="s">
        <v>2336</v>
      </c>
      <c r="F1773" s="146"/>
      <c r="G1773" s="146"/>
      <c r="H1773" s="146"/>
      <c r="I1773" s="139"/>
      <c r="J1773" s="139" t="s">
        <v>3024</v>
      </c>
      <c r="K1773" s="160"/>
      <c r="L1773" s="147">
        <v>-3892.87</v>
      </c>
      <c r="M1773" s="136"/>
      <c r="N1773" s="136"/>
      <c r="O1773" s="136" t="s">
        <v>1808</v>
      </c>
    </row>
    <row r="1774" spans="1:15" x14ac:dyDescent="0.3">
      <c r="A1774" s="139" t="s">
        <v>2705</v>
      </c>
      <c r="B1774" s="139" t="s">
        <v>2470</v>
      </c>
      <c r="C1774" s="139" t="s">
        <v>2521</v>
      </c>
      <c r="D1774" s="139"/>
      <c r="E1774" s="141" t="s">
        <v>2334</v>
      </c>
      <c r="F1774" s="146"/>
      <c r="G1774" s="146"/>
      <c r="H1774" s="146"/>
      <c r="I1774" s="139"/>
      <c r="J1774" s="139" t="s">
        <v>3024</v>
      </c>
      <c r="K1774" s="160"/>
      <c r="L1774" s="147">
        <v>-11017.21</v>
      </c>
      <c r="M1774" s="136"/>
      <c r="N1774" s="136"/>
      <c r="O1774" s="136" t="s">
        <v>1808</v>
      </c>
    </row>
    <row r="1775" spans="1:15" x14ac:dyDescent="0.3">
      <c r="A1775" s="139" t="s">
        <v>2705</v>
      </c>
      <c r="B1775" s="139" t="s">
        <v>2470</v>
      </c>
      <c r="C1775" s="139" t="s">
        <v>2521</v>
      </c>
      <c r="D1775" s="139"/>
      <c r="E1775" s="141" t="s">
        <v>2333</v>
      </c>
      <c r="F1775" s="146"/>
      <c r="G1775" s="146"/>
      <c r="H1775" s="146"/>
      <c r="I1775" s="139"/>
      <c r="J1775" s="139" t="s">
        <v>3024</v>
      </c>
      <c r="K1775" s="160"/>
      <c r="L1775" s="147">
        <v>-1242.5</v>
      </c>
      <c r="M1775" s="136"/>
      <c r="N1775" s="136"/>
      <c r="O1775" s="136" t="s">
        <v>1800</v>
      </c>
    </row>
    <row r="1776" spans="1:15" x14ac:dyDescent="0.3">
      <c r="A1776" s="139" t="s">
        <v>2705</v>
      </c>
      <c r="B1776" s="139" t="s">
        <v>2470</v>
      </c>
      <c r="C1776" s="139" t="s">
        <v>2521</v>
      </c>
      <c r="D1776" s="139"/>
      <c r="E1776" s="141" t="s">
        <v>2332</v>
      </c>
      <c r="F1776" s="146"/>
      <c r="G1776" s="146"/>
      <c r="H1776" s="146"/>
      <c r="I1776" s="146"/>
      <c r="J1776" s="139" t="s">
        <v>3024</v>
      </c>
      <c r="K1776" s="160"/>
      <c r="L1776" s="147">
        <v>-896.61</v>
      </c>
      <c r="M1776" s="136"/>
      <c r="N1776" s="136"/>
      <c r="O1776" s="136" t="s">
        <v>1808</v>
      </c>
    </row>
    <row r="1777" spans="1:15" x14ac:dyDescent="0.3">
      <c r="A1777" s="139" t="s">
        <v>2705</v>
      </c>
      <c r="B1777" s="139" t="s">
        <v>2470</v>
      </c>
      <c r="C1777" s="139" t="s">
        <v>2521</v>
      </c>
      <c r="D1777" s="139"/>
      <c r="E1777" s="141" t="s">
        <v>2361</v>
      </c>
      <c r="F1777" s="146"/>
      <c r="G1777" s="146"/>
      <c r="H1777" s="146"/>
      <c r="I1777" s="146"/>
      <c r="J1777" s="139" t="s">
        <v>3024</v>
      </c>
      <c r="K1777" s="160"/>
      <c r="L1777" s="147">
        <v>-6203.15</v>
      </c>
      <c r="M1777" s="136"/>
      <c r="N1777" s="136"/>
      <c r="O1777" s="136" t="s">
        <v>1808</v>
      </c>
    </row>
    <row r="1778" spans="1:15" x14ac:dyDescent="0.3">
      <c r="A1778" s="139" t="s">
        <v>2705</v>
      </c>
      <c r="B1778" s="139" t="s">
        <v>2470</v>
      </c>
      <c r="C1778" s="139" t="s">
        <v>2521</v>
      </c>
      <c r="D1778" s="139"/>
      <c r="E1778" s="141" t="s">
        <v>2377</v>
      </c>
      <c r="F1778" s="146"/>
      <c r="G1778" s="146"/>
      <c r="H1778" s="146"/>
      <c r="I1778" s="146"/>
      <c r="J1778" s="139" t="s">
        <v>3024</v>
      </c>
      <c r="K1778" s="160"/>
      <c r="L1778" s="147">
        <v>-21338.21</v>
      </c>
      <c r="M1778" s="136"/>
      <c r="N1778" s="136"/>
      <c r="O1778" s="136" t="s">
        <v>1808</v>
      </c>
    </row>
    <row r="1779" spans="1:15" x14ac:dyDescent="0.3">
      <c r="A1779" s="139" t="s">
        <v>2705</v>
      </c>
      <c r="B1779" s="139" t="s">
        <v>2470</v>
      </c>
      <c r="C1779" s="139" t="s">
        <v>2521</v>
      </c>
      <c r="D1779" s="139"/>
      <c r="E1779" s="141" t="s">
        <v>2389</v>
      </c>
      <c r="F1779" s="146"/>
      <c r="G1779" s="146"/>
      <c r="H1779" s="146"/>
      <c r="I1779" s="146"/>
      <c r="J1779" s="139" t="s">
        <v>3024</v>
      </c>
      <c r="K1779" s="160"/>
      <c r="L1779" s="147">
        <v>-1670.93</v>
      </c>
      <c r="M1779" s="136"/>
      <c r="N1779" s="136"/>
      <c r="O1779" s="136" t="s">
        <v>1808</v>
      </c>
    </row>
    <row r="1780" spans="1:15" x14ac:dyDescent="0.3">
      <c r="A1780" s="139" t="s">
        <v>2705</v>
      </c>
      <c r="B1780" s="139" t="s">
        <v>2470</v>
      </c>
      <c r="C1780" s="139" t="s">
        <v>2521</v>
      </c>
      <c r="D1780" s="139"/>
      <c r="E1780" s="141" t="s">
        <v>2380</v>
      </c>
      <c r="F1780" s="146"/>
      <c r="G1780" s="146"/>
      <c r="H1780" s="146"/>
      <c r="I1780" s="146"/>
      <c r="J1780" s="139" t="s">
        <v>3024</v>
      </c>
      <c r="K1780" s="160"/>
      <c r="L1780" s="147">
        <v>-2245.6799999999998</v>
      </c>
      <c r="M1780" s="136"/>
      <c r="N1780" s="136"/>
      <c r="O1780" s="136" t="s">
        <v>1808</v>
      </c>
    </row>
    <row r="1781" spans="1:15" x14ac:dyDescent="0.3">
      <c r="A1781" s="139" t="s">
        <v>2705</v>
      </c>
      <c r="B1781" s="139" t="s">
        <v>2470</v>
      </c>
      <c r="C1781" s="139" t="s">
        <v>2521</v>
      </c>
      <c r="D1781" s="139"/>
      <c r="E1781" s="141" t="s">
        <v>2388</v>
      </c>
      <c r="F1781" s="146"/>
      <c r="G1781" s="146"/>
      <c r="H1781" s="146"/>
      <c r="I1781" s="146"/>
      <c r="J1781" s="139" t="s">
        <v>3024</v>
      </c>
      <c r="K1781" s="160"/>
      <c r="L1781" s="147">
        <v>-24679.54</v>
      </c>
      <c r="M1781" s="136"/>
      <c r="N1781" s="136"/>
      <c r="O1781" s="136" t="s">
        <v>1808</v>
      </c>
    </row>
    <row r="1782" spans="1:15" x14ac:dyDescent="0.3">
      <c r="A1782" s="139" t="s">
        <v>2705</v>
      </c>
      <c r="B1782" s="139" t="s">
        <v>3022</v>
      </c>
      <c r="C1782" s="139" t="s">
        <v>2521</v>
      </c>
      <c r="D1782" s="139"/>
      <c r="E1782" s="141">
        <v>42570595</v>
      </c>
      <c r="F1782" s="146"/>
      <c r="G1782" s="146"/>
      <c r="H1782" s="146"/>
      <c r="I1782" s="146"/>
      <c r="J1782" s="139" t="s">
        <v>3024</v>
      </c>
      <c r="K1782" s="160"/>
      <c r="L1782" s="147">
        <v>-5368125.68</v>
      </c>
      <c r="M1782" s="136"/>
      <c r="N1782" s="136"/>
      <c r="O1782" s="136" t="s">
        <v>1809</v>
      </c>
    </row>
    <row r="1783" spans="1:15" x14ac:dyDescent="0.3">
      <c r="A1783" s="139" t="s">
        <v>2705</v>
      </c>
      <c r="B1783" s="139" t="s">
        <v>3022</v>
      </c>
      <c r="C1783" s="139" t="s">
        <v>2521</v>
      </c>
      <c r="D1783" s="139"/>
      <c r="E1783" s="141">
        <v>42570595</v>
      </c>
      <c r="F1783" s="146"/>
      <c r="G1783" s="146"/>
      <c r="H1783" s="146"/>
      <c r="I1783" s="146"/>
      <c r="J1783" s="139" t="s">
        <v>3024</v>
      </c>
      <c r="K1783" s="160"/>
      <c r="L1783" s="147">
        <v>-1152413.27</v>
      </c>
      <c r="M1783" s="136"/>
      <c r="N1783" s="136"/>
      <c r="O1783" s="136" t="s">
        <v>1809</v>
      </c>
    </row>
    <row r="1784" spans="1:15" x14ac:dyDescent="0.3">
      <c r="A1784" s="139" t="s">
        <v>2705</v>
      </c>
      <c r="B1784" s="139" t="s">
        <v>2470</v>
      </c>
      <c r="C1784" s="139" t="s">
        <v>2547</v>
      </c>
      <c r="D1784" s="139"/>
      <c r="E1784" s="141">
        <v>42169179</v>
      </c>
      <c r="F1784" s="146"/>
      <c r="G1784" s="146"/>
      <c r="H1784" s="146"/>
      <c r="I1784" s="146"/>
      <c r="J1784" s="139" t="s">
        <v>3024</v>
      </c>
      <c r="K1784" s="160"/>
      <c r="L1784" s="147">
        <v>-1458.89</v>
      </c>
      <c r="M1784" s="136"/>
      <c r="N1784" s="136"/>
      <c r="O1784" s="136" t="s">
        <v>1804</v>
      </c>
    </row>
    <row r="1785" spans="1:15" x14ac:dyDescent="0.3">
      <c r="A1785" s="139" t="s">
        <v>2705</v>
      </c>
      <c r="B1785" s="139" t="s">
        <v>2470</v>
      </c>
      <c r="C1785" s="139" t="s">
        <v>2547</v>
      </c>
      <c r="D1785" s="139"/>
      <c r="E1785" s="141">
        <v>42196193</v>
      </c>
      <c r="F1785" s="146"/>
      <c r="G1785" s="146"/>
      <c r="H1785" s="146"/>
      <c r="I1785" s="146"/>
      <c r="J1785" s="139" t="s">
        <v>3024</v>
      </c>
      <c r="K1785" s="160"/>
      <c r="L1785" s="147">
        <v>-1352.03</v>
      </c>
      <c r="M1785" s="136"/>
      <c r="N1785" s="136"/>
      <c r="O1785" s="136" t="s">
        <v>1804</v>
      </c>
    </row>
    <row r="1786" spans="1:15" x14ac:dyDescent="0.3">
      <c r="A1786" s="139" t="s">
        <v>2705</v>
      </c>
      <c r="B1786" s="139" t="s">
        <v>2470</v>
      </c>
      <c r="C1786" s="139" t="s">
        <v>2547</v>
      </c>
      <c r="D1786" s="139"/>
      <c r="E1786" s="141">
        <v>42298583</v>
      </c>
      <c r="F1786" s="146"/>
      <c r="G1786" s="146"/>
      <c r="H1786" s="146"/>
      <c r="I1786" s="146"/>
      <c r="J1786" s="139" t="s">
        <v>3024</v>
      </c>
      <c r="K1786" s="160"/>
      <c r="L1786" s="147">
        <v>-2541.36</v>
      </c>
      <c r="M1786" s="136"/>
      <c r="N1786" s="136"/>
      <c r="O1786" s="136" t="s">
        <v>1808</v>
      </c>
    </row>
    <row r="1787" spans="1:15" x14ac:dyDescent="0.3">
      <c r="A1787" s="139" t="s">
        <v>2705</v>
      </c>
      <c r="B1787" s="139" t="s">
        <v>2470</v>
      </c>
      <c r="C1787" s="139" t="s">
        <v>2547</v>
      </c>
      <c r="D1787" s="139"/>
      <c r="E1787" s="141">
        <v>42315471</v>
      </c>
      <c r="F1787" s="146"/>
      <c r="G1787" s="146"/>
      <c r="H1787" s="146"/>
      <c r="I1787" s="146"/>
      <c r="J1787" s="139" t="s">
        <v>3024</v>
      </c>
      <c r="K1787" s="160"/>
      <c r="L1787" s="147">
        <v>-3375.31</v>
      </c>
      <c r="M1787" s="136"/>
      <c r="N1787" s="136"/>
      <c r="O1787" s="136" t="s">
        <v>1804</v>
      </c>
    </row>
    <row r="1788" spans="1:15" x14ac:dyDescent="0.3">
      <c r="A1788" s="139" t="s">
        <v>2705</v>
      </c>
      <c r="B1788" s="139" t="s">
        <v>2470</v>
      </c>
      <c r="C1788" s="139" t="s">
        <v>2547</v>
      </c>
      <c r="D1788" s="139"/>
      <c r="E1788" s="141">
        <v>42615895</v>
      </c>
      <c r="F1788" s="146"/>
      <c r="G1788" s="146"/>
      <c r="H1788" s="146"/>
      <c r="I1788" s="146"/>
      <c r="J1788" s="139" t="s">
        <v>3024</v>
      </c>
      <c r="K1788" s="160"/>
      <c r="L1788" s="147">
        <v>-47437.42</v>
      </c>
      <c r="M1788" s="136"/>
      <c r="N1788" s="136"/>
      <c r="O1788" s="136" t="s">
        <v>1808</v>
      </c>
    </row>
    <row r="1789" spans="1:15" x14ac:dyDescent="0.3">
      <c r="A1789" s="139" t="s">
        <v>2705</v>
      </c>
      <c r="B1789" s="139" t="s">
        <v>2470</v>
      </c>
      <c r="C1789" s="139" t="s">
        <v>2547</v>
      </c>
      <c r="D1789" s="139"/>
      <c r="E1789" s="141">
        <v>42624700</v>
      </c>
      <c r="F1789" s="146"/>
      <c r="G1789" s="146"/>
      <c r="H1789" s="146"/>
      <c r="I1789" s="146"/>
      <c r="J1789" s="139" t="s">
        <v>3024</v>
      </c>
      <c r="K1789" s="160"/>
      <c r="L1789" s="147">
        <v>-2086.35</v>
      </c>
      <c r="M1789" s="136"/>
      <c r="N1789" s="136"/>
      <c r="O1789" s="136" t="s">
        <v>1804</v>
      </c>
    </row>
    <row r="1790" spans="1:15" x14ac:dyDescent="0.3">
      <c r="A1790" s="139" t="s">
        <v>2705</v>
      </c>
      <c r="B1790" s="139" t="s">
        <v>2470</v>
      </c>
      <c r="C1790" s="139" t="s">
        <v>2547</v>
      </c>
      <c r="D1790" s="139"/>
      <c r="E1790" s="141">
        <v>42719374</v>
      </c>
      <c r="F1790" s="146"/>
      <c r="G1790" s="146"/>
      <c r="H1790" s="146"/>
      <c r="I1790" s="146"/>
      <c r="J1790" s="139" t="s">
        <v>3024</v>
      </c>
      <c r="K1790" s="160"/>
      <c r="L1790" s="147">
        <v>-1</v>
      </c>
      <c r="M1790" s="136"/>
      <c r="N1790" s="136"/>
      <c r="O1790" s="136" t="s">
        <v>1804</v>
      </c>
    </row>
    <row r="1791" spans="1:15" x14ac:dyDescent="0.3">
      <c r="A1791" s="139" t="s">
        <v>2705</v>
      </c>
      <c r="B1791" s="139" t="s">
        <v>2470</v>
      </c>
      <c r="C1791" s="139" t="s">
        <v>2547</v>
      </c>
      <c r="D1791" s="139"/>
      <c r="E1791" s="141" t="s">
        <v>2042</v>
      </c>
      <c r="F1791" s="146"/>
      <c r="G1791" s="146"/>
      <c r="H1791" s="146"/>
      <c r="I1791" s="139"/>
      <c r="J1791" s="139" t="s">
        <v>3024</v>
      </c>
      <c r="K1791" s="160"/>
      <c r="L1791" s="147">
        <v>-2310.79</v>
      </c>
      <c r="M1791" s="136"/>
      <c r="N1791" s="136"/>
      <c r="O1791" s="136" t="s">
        <v>1808</v>
      </c>
    </row>
    <row r="1792" spans="1:15" x14ac:dyDescent="0.3">
      <c r="A1792" s="139" t="s">
        <v>2705</v>
      </c>
      <c r="B1792" s="139" t="s">
        <v>2470</v>
      </c>
      <c r="C1792" s="139" t="s">
        <v>2547</v>
      </c>
      <c r="D1792" s="139"/>
      <c r="E1792" s="141" t="s">
        <v>2015</v>
      </c>
      <c r="F1792" s="146"/>
      <c r="G1792" s="146"/>
      <c r="H1792" s="146"/>
      <c r="I1792" s="139"/>
      <c r="J1792" s="139" t="s">
        <v>3024</v>
      </c>
      <c r="K1792" s="160"/>
      <c r="L1792" s="147">
        <v>-13740.2</v>
      </c>
      <c r="M1792" s="136"/>
      <c r="N1792" s="136"/>
      <c r="O1792" s="136" t="s">
        <v>1808</v>
      </c>
    </row>
    <row r="1793" spans="1:15" x14ac:dyDescent="0.3">
      <c r="A1793" s="139" t="s">
        <v>2705</v>
      </c>
      <c r="B1793" s="139" t="s">
        <v>2470</v>
      </c>
      <c r="C1793" s="139" t="s">
        <v>2547</v>
      </c>
      <c r="D1793" s="139"/>
      <c r="E1793" s="141" t="s">
        <v>2043</v>
      </c>
      <c r="F1793" s="146"/>
      <c r="G1793" s="146"/>
      <c r="H1793" s="146"/>
      <c r="I1793" s="139"/>
      <c r="J1793" s="139" t="s">
        <v>3024</v>
      </c>
      <c r="K1793" s="160"/>
      <c r="L1793" s="147">
        <v>-1.5</v>
      </c>
      <c r="M1793" s="136"/>
      <c r="N1793" s="136"/>
      <c r="O1793" s="136" t="s">
        <v>1804</v>
      </c>
    </row>
    <row r="1794" spans="1:15" x14ac:dyDescent="0.3">
      <c r="A1794" s="139" t="s">
        <v>2705</v>
      </c>
      <c r="B1794" s="139" t="s">
        <v>2470</v>
      </c>
      <c r="C1794" s="139" t="s">
        <v>2547</v>
      </c>
      <c r="D1794" s="139"/>
      <c r="E1794" s="141" t="s">
        <v>2000</v>
      </c>
      <c r="F1794" s="146"/>
      <c r="G1794" s="146"/>
      <c r="H1794" s="146"/>
      <c r="I1794" s="139"/>
      <c r="J1794" s="139" t="s">
        <v>3024</v>
      </c>
      <c r="K1794" s="160"/>
      <c r="L1794" s="147">
        <v>-2213.59</v>
      </c>
      <c r="M1794" s="136"/>
      <c r="N1794" s="136"/>
      <c r="O1794" s="136" t="s">
        <v>1808</v>
      </c>
    </row>
    <row r="1795" spans="1:15" x14ac:dyDescent="0.3">
      <c r="A1795" s="139" t="s">
        <v>2705</v>
      </c>
      <c r="B1795" s="139" t="s">
        <v>2470</v>
      </c>
      <c r="C1795" s="139" t="s">
        <v>2547</v>
      </c>
      <c r="D1795" s="139"/>
      <c r="E1795" s="141" t="s">
        <v>2026</v>
      </c>
      <c r="F1795" s="146"/>
      <c r="G1795" s="146"/>
      <c r="H1795" s="146"/>
      <c r="I1795" s="139"/>
      <c r="J1795" s="139" t="s">
        <v>3024</v>
      </c>
      <c r="K1795" s="160"/>
      <c r="L1795" s="147">
        <v>-174733.58</v>
      </c>
      <c r="M1795" s="136"/>
      <c r="N1795" s="136"/>
      <c r="O1795" s="136" t="s">
        <v>1808</v>
      </c>
    </row>
    <row r="1796" spans="1:15" x14ac:dyDescent="0.3">
      <c r="A1796" s="139" t="s">
        <v>2705</v>
      </c>
      <c r="B1796" s="139" t="s">
        <v>2470</v>
      </c>
      <c r="C1796" s="139" t="s">
        <v>2547</v>
      </c>
      <c r="D1796" s="139"/>
      <c r="E1796" s="141" t="s">
        <v>2125</v>
      </c>
      <c r="F1796" s="146"/>
      <c r="G1796" s="146"/>
      <c r="H1796" s="146"/>
      <c r="I1796" s="139"/>
      <c r="J1796" s="139" t="s">
        <v>3024</v>
      </c>
      <c r="K1796" s="160"/>
      <c r="L1796" s="147">
        <v>-1112689.4099999999</v>
      </c>
      <c r="M1796" s="136"/>
      <c r="N1796" s="136"/>
      <c r="O1796" s="136" t="s">
        <v>1800</v>
      </c>
    </row>
    <row r="1797" spans="1:15" x14ac:dyDescent="0.3">
      <c r="A1797" s="139" t="s">
        <v>2705</v>
      </c>
      <c r="B1797" s="139" t="s">
        <v>2470</v>
      </c>
      <c r="C1797" s="139" t="s">
        <v>2547</v>
      </c>
      <c r="D1797" s="139"/>
      <c r="E1797" s="141" t="s">
        <v>2238</v>
      </c>
      <c r="F1797" s="146"/>
      <c r="G1797" s="146"/>
      <c r="H1797" s="146"/>
      <c r="I1797" s="139"/>
      <c r="J1797" s="139" t="s">
        <v>3024</v>
      </c>
      <c r="K1797" s="160"/>
      <c r="L1797" s="147">
        <v>-187667.21</v>
      </c>
      <c r="M1797" s="136"/>
      <c r="N1797" s="136"/>
      <c r="O1797" s="136" t="s">
        <v>1803</v>
      </c>
    </row>
    <row r="1798" spans="1:15" x14ac:dyDescent="0.3">
      <c r="A1798" s="139" t="s">
        <v>2705</v>
      </c>
      <c r="B1798" s="139" t="s">
        <v>2470</v>
      </c>
      <c r="C1798" s="139" t="s">
        <v>2559</v>
      </c>
      <c r="D1798" s="139"/>
      <c r="E1798" s="141">
        <v>42193666</v>
      </c>
      <c r="F1798" s="146"/>
      <c r="G1798" s="146"/>
      <c r="H1798" s="146"/>
      <c r="I1798" s="139"/>
      <c r="J1798" s="139" t="s">
        <v>3024</v>
      </c>
      <c r="K1798" s="162"/>
      <c r="L1798" s="147">
        <v>-20570.310000000001</v>
      </c>
      <c r="M1798" s="136"/>
      <c r="N1798" s="136"/>
      <c r="O1798" s="136" t="s">
        <v>1810</v>
      </c>
    </row>
    <row r="1799" spans="1:15" x14ac:dyDescent="0.3">
      <c r="A1799" s="139" t="s">
        <v>2705</v>
      </c>
      <c r="B1799" s="139" t="s">
        <v>2470</v>
      </c>
      <c r="C1799" s="139" t="s">
        <v>2559</v>
      </c>
      <c r="D1799" s="139"/>
      <c r="E1799" s="141">
        <v>42218110</v>
      </c>
      <c r="F1799" s="146"/>
      <c r="G1799" s="146"/>
      <c r="H1799" s="146"/>
      <c r="I1799" s="146"/>
      <c r="J1799" s="139" t="s">
        <v>3024</v>
      </c>
      <c r="K1799" s="160"/>
      <c r="L1799" s="147">
        <v>-4797.2700000000004</v>
      </c>
      <c r="M1799" s="136"/>
      <c r="N1799" s="136"/>
      <c r="O1799" s="136" t="s">
        <v>1801</v>
      </c>
    </row>
    <row r="1800" spans="1:15" x14ac:dyDescent="0.3">
      <c r="A1800" s="139" t="s">
        <v>2705</v>
      </c>
      <c r="B1800" s="139" t="s">
        <v>2470</v>
      </c>
      <c r="C1800" s="139" t="s">
        <v>2559</v>
      </c>
      <c r="D1800" s="139"/>
      <c r="E1800" s="141">
        <v>42223932</v>
      </c>
      <c r="F1800" s="146"/>
      <c r="G1800" s="146"/>
      <c r="H1800" s="146"/>
      <c r="I1800" s="146"/>
      <c r="J1800" s="139" t="s">
        <v>3024</v>
      </c>
      <c r="K1800" s="160"/>
      <c r="L1800" s="147">
        <v>-2188.38</v>
      </c>
      <c r="M1800" s="136"/>
      <c r="N1800" s="136"/>
      <c r="O1800" s="136" t="s">
        <v>1804</v>
      </c>
    </row>
    <row r="1801" spans="1:15" x14ac:dyDescent="0.3">
      <c r="A1801" s="139" t="s">
        <v>2705</v>
      </c>
      <c r="B1801" s="139" t="s">
        <v>2470</v>
      </c>
      <c r="C1801" s="139" t="s">
        <v>2559</v>
      </c>
      <c r="D1801" s="139"/>
      <c r="E1801" s="141">
        <v>42225598</v>
      </c>
      <c r="F1801" s="146"/>
      <c r="G1801" s="146"/>
      <c r="H1801" s="146"/>
      <c r="I1801" s="146"/>
      <c r="J1801" s="139" t="s">
        <v>3024</v>
      </c>
      <c r="K1801" s="160"/>
      <c r="L1801" s="147">
        <v>-3584.91</v>
      </c>
      <c r="M1801" s="136"/>
      <c r="N1801" s="136"/>
      <c r="O1801" s="136" t="s">
        <v>1804</v>
      </c>
    </row>
    <row r="1802" spans="1:15" x14ac:dyDescent="0.3">
      <c r="A1802" s="139" t="s">
        <v>2705</v>
      </c>
      <c r="B1802" s="139" t="s">
        <v>2470</v>
      </c>
      <c r="C1802" s="139" t="s">
        <v>2559</v>
      </c>
      <c r="D1802" s="139"/>
      <c r="E1802" s="141">
        <v>42230162</v>
      </c>
      <c r="F1802" s="146"/>
      <c r="G1802" s="146"/>
      <c r="H1802" s="146"/>
      <c r="I1802" s="146"/>
      <c r="J1802" s="139" t="s">
        <v>3024</v>
      </c>
      <c r="K1802" s="160"/>
      <c r="L1802" s="147">
        <v>-22427.5</v>
      </c>
      <c r="M1802" s="136"/>
      <c r="N1802" s="136"/>
      <c r="O1802" s="136" t="s">
        <v>1804</v>
      </c>
    </row>
    <row r="1803" spans="1:15" x14ac:dyDescent="0.3">
      <c r="A1803" s="139" t="s">
        <v>2705</v>
      </c>
      <c r="B1803" s="139" t="s">
        <v>2470</v>
      </c>
      <c r="C1803" s="139" t="s">
        <v>2559</v>
      </c>
      <c r="D1803" s="139"/>
      <c r="E1803" s="141">
        <v>42244302</v>
      </c>
      <c r="F1803" s="146"/>
      <c r="G1803" s="146"/>
      <c r="H1803" s="146"/>
      <c r="I1803" s="146"/>
      <c r="J1803" s="139" t="s">
        <v>3024</v>
      </c>
      <c r="K1803" s="160"/>
      <c r="L1803" s="147">
        <v>-9350.06</v>
      </c>
      <c r="M1803" s="136"/>
      <c r="N1803" s="136"/>
      <c r="O1803" s="136" t="s">
        <v>1808</v>
      </c>
    </row>
    <row r="1804" spans="1:15" x14ac:dyDescent="0.3">
      <c r="A1804" s="139" t="s">
        <v>2705</v>
      </c>
      <c r="B1804" s="139" t="s">
        <v>2470</v>
      </c>
      <c r="C1804" s="139" t="s">
        <v>2559</v>
      </c>
      <c r="D1804" s="139"/>
      <c r="E1804" s="141">
        <v>42350784</v>
      </c>
      <c r="F1804" s="146"/>
      <c r="G1804" s="146"/>
      <c r="H1804" s="146"/>
      <c r="I1804" s="146"/>
      <c r="J1804" s="139" t="s">
        <v>3024</v>
      </c>
      <c r="K1804" s="160"/>
      <c r="L1804" s="147">
        <v>-1974.6</v>
      </c>
      <c r="M1804" s="136"/>
      <c r="N1804" s="136"/>
      <c r="O1804" s="136" t="s">
        <v>1804</v>
      </c>
    </row>
    <row r="1805" spans="1:15" x14ac:dyDescent="0.3">
      <c r="A1805" s="139" t="s">
        <v>2705</v>
      </c>
      <c r="B1805" s="139" t="s">
        <v>2470</v>
      </c>
      <c r="C1805" s="139" t="s">
        <v>2559</v>
      </c>
      <c r="D1805" s="139"/>
      <c r="E1805" s="141">
        <v>42953580</v>
      </c>
      <c r="F1805" s="146"/>
      <c r="G1805" s="146"/>
      <c r="H1805" s="146"/>
      <c r="I1805" s="146"/>
      <c r="J1805" s="139" t="s">
        <v>3024</v>
      </c>
      <c r="K1805" s="160"/>
      <c r="L1805" s="147">
        <v>-8385.81</v>
      </c>
      <c r="M1805" s="136"/>
      <c r="N1805" s="136"/>
      <c r="O1805" s="136" t="s">
        <v>1811</v>
      </c>
    </row>
    <row r="1806" spans="1:15" x14ac:dyDescent="0.3">
      <c r="A1806" s="139" t="s">
        <v>2705</v>
      </c>
      <c r="B1806" s="139" t="s">
        <v>2470</v>
      </c>
      <c r="C1806" s="139" t="s">
        <v>2559</v>
      </c>
      <c r="D1806" s="139"/>
      <c r="E1806" s="141">
        <v>42974028</v>
      </c>
      <c r="F1806" s="146"/>
      <c r="G1806" s="146"/>
      <c r="H1806" s="146"/>
      <c r="I1806" s="146"/>
      <c r="J1806" s="139" t="s">
        <v>3024</v>
      </c>
      <c r="K1806" s="160"/>
      <c r="L1806" s="147">
        <v>-13714.03</v>
      </c>
      <c r="M1806" s="136"/>
      <c r="N1806" s="136"/>
      <c r="O1806" s="136" t="s">
        <v>1808</v>
      </c>
    </row>
    <row r="1807" spans="1:15" x14ac:dyDescent="0.3">
      <c r="A1807" s="139" t="s">
        <v>2705</v>
      </c>
      <c r="B1807" s="139" t="s">
        <v>2470</v>
      </c>
      <c r="C1807" s="139" t="s">
        <v>2559</v>
      </c>
      <c r="D1807" s="139"/>
      <c r="E1807" s="141" t="s">
        <v>1992</v>
      </c>
      <c r="F1807" s="146"/>
      <c r="G1807" s="146"/>
      <c r="H1807" s="146"/>
      <c r="I1807" s="146"/>
      <c r="J1807" s="139" t="s">
        <v>3024</v>
      </c>
      <c r="K1807" s="160"/>
      <c r="L1807" s="147">
        <v>-0.78</v>
      </c>
      <c r="M1807" s="136"/>
      <c r="N1807" s="136"/>
      <c r="O1807" s="136" t="s">
        <v>1810</v>
      </c>
    </row>
    <row r="1808" spans="1:15" x14ac:dyDescent="0.3">
      <c r="A1808" s="139" t="s">
        <v>2705</v>
      </c>
      <c r="B1808" s="139" t="s">
        <v>2470</v>
      </c>
      <c r="C1808" s="139" t="s">
        <v>2559</v>
      </c>
      <c r="D1808" s="139"/>
      <c r="E1808" s="141" t="s">
        <v>2014</v>
      </c>
      <c r="F1808" s="146"/>
      <c r="G1808" s="146"/>
      <c r="H1808" s="146"/>
      <c r="I1808" s="146"/>
      <c r="J1808" s="139" t="s">
        <v>3024</v>
      </c>
      <c r="K1808" s="160"/>
      <c r="L1808" s="147">
        <v>-5082.1400000000003</v>
      </c>
      <c r="M1808" s="136"/>
      <c r="N1808" s="136"/>
      <c r="O1808" s="136" t="s">
        <v>1808</v>
      </c>
    </row>
    <row r="1809" spans="1:15" x14ac:dyDescent="0.3">
      <c r="A1809" s="139" t="s">
        <v>2705</v>
      </c>
      <c r="B1809" s="139" t="s">
        <v>2470</v>
      </c>
      <c r="C1809" s="139" t="s">
        <v>2559</v>
      </c>
      <c r="D1809" s="139"/>
      <c r="E1809" s="141" t="s">
        <v>2095</v>
      </c>
      <c r="F1809" s="146"/>
      <c r="G1809" s="146"/>
      <c r="H1809" s="146"/>
      <c r="I1809" s="146"/>
      <c r="J1809" s="139" t="s">
        <v>3024</v>
      </c>
      <c r="K1809" s="160"/>
      <c r="L1809" s="147">
        <v>-456906.88</v>
      </c>
      <c r="M1809" s="136"/>
      <c r="N1809" s="136"/>
      <c r="O1809" s="136" t="s">
        <v>1800</v>
      </c>
    </row>
    <row r="1810" spans="1:15" x14ac:dyDescent="0.3">
      <c r="A1810" s="139" t="s">
        <v>2705</v>
      </c>
      <c r="B1810" s="139" t="s">
        <v>2470</v>
      </c>
      <c r="C1810" s="139" t="s">
        <v>2559</v>
      </c>
      <c r="D1810" s="139"/>
      <c r="E1810" s="141" t="s">
        <v>2080</v>
      </c>
      <c r="F1810" s="146"/>
      <c r="G1810" s="146"/>
      <c r="H1810" s="146"/>
      <c r="I1810" s="146"/>
      <c r="J1810" s="139" t="s">
        <v>3024</v>
      </c>
      <c r="K1810" s="160"/>
      <c r="L1810" s="147">
        <v>-728.8</v>
      </c>
      <c r="M1810" s="136"/>
      <c r="N1810" s="136"/>
      <c r="O1810" s="136" t="s">
        <v>1801</v>
      </c>
    </row>
    <row r="1811" spans="1:15" x14ac:dyDescent="0.3">
      <c r="A1811" s="139" t="s">
        <v>2705</v>
      </c>
      <c r="B1811" s="139" t="s">
        <v>2470</v>
      </c>
      <c r="C1811" s="139" t="s">
        <v>2559</v>
      </c>
      <c r="D1811" s="139"/>
      <c r="E1811" s="141" t="s">
        <v>2242</v>
      </c>
      <c r="F1811" s="146"/>
      <c r="G1811" s="146"/>
      <c r="H1811" s="146"/>
      <c r="I1811" s="146"/>
      <c r="J1811" s="139" t="s">
        <v>3024</v>
      </c>
      <c r="K1811" s="160"/>
      <c r="L1811" s="147">
        <v>-1989.98</v>
      </c>
      <c r="M1811" s="136"/>
      <c r="N1811" s="136"/>
      <c r="O1811" s="136" t="s">
        <v>1808</v>
      </c>
    </row>
    <row r="1812" spans="1:15" x14ac:dyDescent="0.3">
      <c r="A1812" s="139" t="s">
        <v>2705</v>
      </c>
      <c r="B1812" s="139" t="s">
        <v>2470</v>
      </c>
      <c r="C1812" s="139" t="s">
        <v>2559</v>
      </c>
      <c r="D1812" s="139"/>
      <c r="E1812" s="141" t="s">
        <v>2254</v>
      </c>
      <c r="F1812" s="146"/>
      <c r="G1812" s="146"/>
      <c r="H1812" s="146"/>
      <c r="I1812" s="146"/>
      <c r="J1812" s="139" t="s">
        <v>3024</v>
      </c>
      <c r="K1812" s="160"/>
      <c r="L1812" s="147">
        <v>-125782.6</v>
      </c>
      <c r="M1812" s="136"/>
      <c r="N1812" s="136"/>
      <c r="O1812" s="136" t="s">
        <v>1801</v>
      </c>
    </row>
    <row r="1813" spans="1:15" x14ac:dyDescent="0.3">
      <c r="A1813" s="139" t="s">
        <v>2705</v>
      </c>
      <c r="B1813" s="139" t="s">
        <v>2470</v>
      </c>
      <c r="C1813" s="139" t="s">
        <v>2559</v>
      </c>
      <c r="D1813" s="139"/>
      <c r="E1813" s="141" t="s">
        <v>2201</v>
      </c>
      <c r="F1813" s="146"/>
      <c r="G1813" s="146"/>
      <c r="H1813" s="146"/>
      <c r="I1813" s="146"/>
      <c r="J1813" s="139" t="s">
        <v>3024</v>
      </c>
      <c r="K1813" s="160"/>
      <c r="L1813" s="147">
        <v>-4452.04</v>
      </c>
      <c r="M1813" s="136"/>
      <c r="N1813" s="136"/>
      <c r="O1813" s="136" t="s">
        <v>1924</v>
      </c>
    </row>
    <row r="1814" spans="1:15" x14ac:dyDescent="0.3">
      <c r="A1814" s="139" t="s">
        <v>2705</v>
      </c>
      <c r="B1814" s="139" t="s">
        <v>3022</v>
      </c>
      <c r="C1814" s="139" t="s">
        <v>2559</v>
      </c>
      <c r="D1814" s="139"/>
      <c r="E1814" s="141">
        <v>42570595</v>
      </c>
      <c r="F1814" s="146"/>
      <c r="G1814" s="146"/>
      <c r="H1814" s="146"/>
      <c r="I1814" s="146"/>
      <c r="J1814" s="139" t="s">
        <v>3024</v>
      </c>
      <c r="K1814" s="160"/>
      <c r="L1814" s="147">
        <v>-10825.53</v>
      </c>
      <c r="M1814" s="136"/>
      <c r="N1814" s="136"/>
      <c r="O1814" s="136" t="s">
        <v>1809</v>
      </c>
    </row>
    <row r="1815" spans="1:15" x14ac:dyDescent="0.3">
      <c r="A1815" s="139" t="s">
        <v>2705</v>
      </c>
      <c r="B1815" s="139" t="s">
        <v>2470</v>
      </c>
      <c r="C1815" s="139" t="s">
        <v>2583</v>
      </c>
      <c r="D1815" s="139"/>
      <c r="E1815" s="141">
        <v>42162662</v>
      </c>
      <c r="F1815" s="146"/>
      <c r="G1815" s="146"/>
      <c r="H1815" s="146"/>
      <c r="I1815" s="146"/>
      <c r="J1815" s="139" t="s">
        <v>3024</v>
      </c>
      <c r="K1815" s="160"/>
      <c r="L1815" s="147">
        <v>-44611.45</v>
      </c>
      <c r="M1815" s="136"/>
      <c r="N1815" s="136"/>
      <c r="O1815" s="136" t="s">
        <v>1810</v>
      </c>
    </row>
    <row r="1816" spans="1:15" x14ac:dyDescent="0.3">
      <c r="A1816" s="139" t="s">
        <v>2705</v>
      </c>
      <c r="B1816" s="139" t="s">
        <v>2470</v>
      </c>
      <c r="C1816" s="139" t="s">
        <v>2583</v>
      </c>
      <c r="D1816" s="139"/>
      <c r="E1816" s="141">
        <v>42220392</v>
      </c>
      <c r="F1816" s="146"/>
      <c r="G1816" s="146"/>
      <c r="H1816" s="146"/>
      <c r="I1816" s="146"/>
      <c r="J1816" s="139" t="s">
        <v>3024</v>
      </c>
      <c r="K1816" s="160"/>
      <c r="L1816" s="147">
        <v>-9515.1299999999992</v>
      </c>
      <c r="M1816" s="136"/>
      <c r="N1816" s="136"/>
      <c r="O1816" s="136" t="s">
        <v>1804</v>
      </c>
    </row>
    <row r="1817" spans="1:15" x14ac:dyDescent="0.3">
      <c r="A1817" s="139" t="s">
        <v>2705</v>
      </c>
      <c r="B1817" s="139" t="s">
        <v>2470</v>
      </c>
      <c r="C1817" s="139" t="s">
        <v>2583</v>
      </c>
      <c r="D1817" s="139"/>
      <c r="E1817" s="141">
        <v>42230260</v>
      </c>
      <c r="F1817" s="146"/>
      <c r="G1817" s="146"/>
      <c r="H1817" s="146"/>
      <c r="I1817" s="146"/>
      <c r="J1817" s="139" t="s">
        <v>3024</v>
      </c>
      <c r="K1817" s="160"/>
      <c r="L1817" s="147">
        <v>-1205.01</v>
      </c>
      <c r="M1817" s="136"/>
      <c r="N1817" s="136"/>
      <c r="O1817" s="136" t="s">
        <v>1801</v>
      </c>
    </row>
    <row r="1818" spans="1:15" x14ac:dyDescent="0.3">
      <c r="A1818" s="139" t="s">
        <v>2705</v>
      </c>
      <c r="B1818" s="139" t="s">
        <v>2470</v>
      </c>
      <c r="C1818" s="139" t="s">
        <v>2583</v>
      </c>
      <c r="D1818" s="139"/>
      <c r="E1818" s="141">
        <v>42230264</v>
      </c>
      <c r="F1818" s="146"/>
      <c r="G1818" s="146"/>
      <c r="H1818" s="146"/>
      <c r="I1818" s="146"/>
      <c r="J1818" s="139" t="s">
        <v>3024</v>
      </c>
      <c r="K1818" s="160"/>
      <c r="L1818" s="147">
        <v>-1963.72</v>
      </c>
      <c r="M1818" s="136"/>
      <c r="N1818" s="136"/>
      <c r="O1818" s="136" t="s">
        <v>1801</v>
      </c>
    </row>
    <row r="1819" spans="1:15" x14ac:dyDescent="0.3">
      <c r="A1819" s="139" t="s">
        <v>2705</v>
      </c>
      <c r="B1819" s="139" t="s">
        <v>2470</v>
      </c>
      <c r="C1819" s="139" t="s">
        <v>2583</v>
      </c>
      <c r="D1819" s="139"/>
      <c r="E1819" s="141">
        <v>42240109</v>
      </c>
      <c r="F1819" s="146"/>
      <c r="G1819" s="146"/>
      <c r="H1819" s="146"/>
      <c r="I1819" s="146"/>
      <c r="J1819" s="139" t="s">
        <v>3024</v>
      </c>
      <c r="K1819" s="160"/>
      <c r="L1819" s="147">
        <v>-1243.24</v>
      </c>
      <c r="M1819" s="136"/>
      <c r="N1819" s="136"/>
      <c r="O1819" s="136" t="s">
        <v>1804</v>
      </c>
    </row>
    <row r="1820" spans="1:15" x14ac:dyDescent="0.3">
      <c r="A1820" s="139" t="s">
        <v>2705</v>
      </c>
      <c r="B1820" s="139" t="s">
        <v>2470</v>
      </c>
      <c r="C1820" s="139" t="s">
        <v>2583</v>
      </c>
      <c r="D1820" s="139"/>
      <c r="E1820" s="141">
        <v>42244892</v>
      </c>
      <c r="F1820" s="146"/>
      <c r="G1820" s="146"/>
      <c r="H1820" s="146"/>
      <c r="I1820" s="146"/>
      <c r="J1820" s="139" t="s">
        <v>3024</v>
      </c>
      <c r="K1820" s="160"/>
      <c r="L1820" s="147">
        <v>-1270.97</v>
      </c>
      <c r="M1820" s="136"/>
      <c r="N1820" s="136"/>
      <c r="O1820" s="136" t="s">
        <v>1804</v>
      </c>
    </row>
    <row r="1821" spans="1:15" x14ac:dyDescent="0.3">
      <c r="A1821" s="139" t="s">
        <v>2705</v>
      </c>
      <c r="B1821" s="139" t="s">
        <v>2470</v>
      </c>
      <c r="C1821" s="139" t="s">
        <v>2583</v>
      </c>
      <c r="D1821" s="139"/>
      <c r="E1821" s="141">
        <v>42292799</v>
      </c>
      <c r="F1821" s="146"/>
      <c r="G1821" s="146"/>
      <c r="H1821" s="146"/>
      <c r="I1821" s="146"/>
      <c r="J1821" s="139" t="s">
        <v>3024</v>
      </c>
      <c r="K1821" s="160"/>
      <c r="L1821" s="147">
        <v>-1355.34</v>
      </c>
      <c r="M1821" s="136"/>
      <c r="N1821" s="136"/>
      <c r="O1821" s="136" t="s">
        <v>1804</v>
      </c>
    </row>
    <row r="1822" spans="1:15" x14ac:dyDescent="0.3">
      <c r="A1822" s="139" t="s">
        <v>2705</v>
      </c>
      <c r="B1822" s="139" t="s">
        <v>2470</v>
      </c>
      <c r="C1822" s="139" t="s">
        <v>2583</v>
      </c>
      <c r="D1822" s="139"/>
      <c r="E1822" s="141">
        <v>42293413</v>
      </c>
      <c r="F1822" s="146"/>
      <c r="G1822" s="146"/>
      <c r="H1822" s="146"/>
      <c r="I1822" s="146"/>
      <c r="J1822" s="139" t="s">
        <v>3024</v>
      </c>
      <c r="K1822" s="160"/>
      <c r="L1822" s="147">
        <v>-1330.97</v>
      </c>
      <c r="M1822" s="136"/>
      <c r="N1822" s="136"/>
      <c r="O1822" s="136" t="s">
        <v>1804</v>
      </c>
    </row>
    <row r="1823" spans="1:15" x14ac:dyDescent="0.3">
      <c r="A1823" s="139" t="s">
        <v>2705</v>
      </c>
      <c r="B1823" s="139" t="s">
        <v>2470</v>
      </c>
      <c r="C1823" s="139" t="s">
        <v>2583</v>
      </c>
      <c r="D1823" s="139"/>
      <c r="E1823" s="141">
        <v>42421718</v>
      </c>
      <c r="F1823" s="146"/>
      <c r="G1823" s="146"/>
      <c r="H1823" s="146"/>
      <c r="I1823" s="146"/>
      <c r="J1823" s="139" t="s">
        <v>3024</v>
      </c>
      <c r="K1823" s="160"/>
      <c r="L1823" s="147">
        <v>-855.87</v>
      </c>
      <c r="M1823" s="136"/>
      <c r="N1823" s="136"/>
      <c r="O1823" s="136" t="s">
        <v>1802</v>
      </c>
    </row>
    <row r="1824" spans="1:15" x14ac:dyDescent="0.3">
      <c r="A1824" s="139" t="s">
        <v>2705</v>
      </c>
      <c r="B1824" s="139" t="s">
        <v>2470</v>
      </c>
      <c r="C1824" s="139" t="s">
        <v>2583</v>
      </c>
      <c r="D1824" s="139"/>
      <c r="E1824" s="141">
        <v>42537553</v>
      </c>
      <c r="F1824" s="146"/>
      <c r="G1824" s="146"/>
      <c r="H1824" s="146"/>
      <c r="I1824" s="146"/>
      <c r="J1824" s="139" t="s">
        <v>3024</v>
      </c>
      <c r="K1824" s="160"/>
      <c r="L1824" s="147">
        <v>-1247.74</v>
      </c>
      <c r="M1824" s="136"/>
      <c r="N1824" s="136"/>
      <c r="O1824" s="136" t="s">
        <v>1804</v>
      </c>
    </row>
    <row r="1825" spans="1:15" x14ac:dyDescent="0.3">
      <c r="A1825" s="139" t="s">
        <v>2705</v>
      </c>
      <c r="B1825" s="139" t="s">
        <v>2470</v>
      </c>
      <c r="C1825" s="139" t="s">
        <v>2583</v>
      </c>
      <c r="D1825" s="139"/>
      <c r="E1825" s="141">
        <v>42606146</v>
      </c>
      <c r="F1825" s="146"/>
      <c r="G1825" s="146"/>
      <c r="H1825" s="146"/>
      <c r="I1825" s="146"/>
      <c r="J1825" s="139" t="s">
        <v>3024</v>
      </c>
      <c r="K1825" s="160"/>
      <c r="L1825" s="147">
        <v>-9102.14</v>
      </c>
      <c r="M1825" s="136"/>
      <c r="N1825" s="136"/>
      <c r="O1825" s="136" t="s">
        <v>1804</v>
      </c>
    </row>
    <row r="1826" spans="1:15" x14ac:dyDescent="0.3">
      <c r="A1826" s="139" t="s">
        <v>2705</v>
      </c>
      <c r="B1826" s="139" t="s">
        <v>2470</v>
      </c>
      <c r="C1826" s="139" t="s">
        <v>2583</v>
      </c>
      <c r="D1826" s="139"/>
      <c r="E1826" s="141">
        <v>42939948</v>
      </c>
      <c r="F1826" s="146"/>
      <c r="G1826" s="146"/>
      <c r="H1826" s="146"/>
      <c r="I1826" s="146"/>
      <c r="J1826" s="139" t="s">
        <v>3024</v>
      </c>
      <c r="K1826" s="160"/>
      <c r="L1826" s="147">
        <v>-892.88</v>
      </c>
      <c r="M1826" s="136"/>
      <c r="N1826" s="136"/>
      <c r="O1826" s="136" t="s">
        <v>1808</v>
      </c>
    </row>
    <row r="1827" spans="1:15" x14ac:dyDescent="0.3">
      <c r="A1827" s="139" t="s">
        <v>2705</v>
      </c>
      <c r="B1827" s="139" t="s">
        <v>2470</v>
      </c>
      <c r="C1827" s="139" t="s">
        <v>2583</v>
      </c>
      <c r="D1827" s="139"/>
      <c r="E1827" s="141">
        <v>42949117</v>
      </c>
      <c r="F1827" s="146"/>
      <c r="G1827" s="146"/>
      <c r="H1827" s="146"/>
      <c r="I1827" s="146"/>
      <c r="J1827" s="139" t="s">
        <v>3024</v>
      </c>
      <c r="K1827" s="160"/>
      <c r="L1827" s="147">
        <v>-2671.35</v>
      </c>
      <c r="M1827" s="136"/>
      <c r="N1827" s="136"/>
      <c r="O1827" s="136" t="s">
        <v>1811</v>
      </c>
    </row>
    <row r="1828" spans="1:15" x14ac:dyDescent="0.3">
      <c r="A1828" s="139" t="s">
        <v>2705</v>
      </c>
      <c r="B1828" s="139" t="s">
        <v>2470</v>
      </c>
      <c r="C1828" s="139" t="s">
        <v>2583</v>
      </c>
      <c r="D1828" s="139"/>
      <c r="E1828" s="141" t="s">
        <v>1939</v>
      </c>
      <c r="F1828" s="146"/>
      <c r="G1828" s="146"/>
      <c r="H1828" s="146"/>
      <c r="I1828" s="146"/>
      <c r="J1828" s="139" t="s">
        <v>3024</v>
      </c>
      <c r="K1828" s="160"/>
      <c r="L1828" s="147">
        <v>-406.88</v>
      </c>
      <c r="M1828" s="136"/>
      <c r="N1828" s="136"/>
      <c r="O1828" s="136" t="s">
        <v>1804</v>
      </c>
    </row>
    <row r="1829" spans="1:15" x14ac:dyDescent="0.3">
      <c r="A1829" s="139" t="s">
        <v>2705</v>
      </c>
      <c r="B1829" s="139" t="s">
        <v>2470</v>
      </c>
      <c r="C1829" s="139" t="s">
        <v>2583</v>
      </c>
      <c r="D1829" s="139"/>
      <c r="E1829" s="141" t="s">
        <v>1988</v>
      </c>
      <c r="F1829" s="146"/>
      <c r="G1829" s="146"/>
      <c r="H1829" s="146"/>
      <c r="I1829" s="146"/>
      <c r="J1829" s="139" t="s">
        <v>3024</v>
      </c>
      <c r="K1829" s="160"/>
      <c r="L1829" s="147">
        <v>-1707.33</v>
      </c>
      <c r="M1829" s="136"/>
      <c r="N1829" s="136"/>
      <c r="O1829" s="136" t="s">
        <v>1808</v>
      </c>
    </row>
    <row r="1830" spans="1:15" x14ac:dyDescent="0.3">
      <c r="A1830" s="139" t="s">
        <v>2705</v>
      </c>
      <c r="B1830" s="139" t="s">
        <v>2470</v>
      </c>
      <c r="C1830" s="139" t="s">
        <v>2583</v>
      </c>
      <c r="D1830" s="139"/>
      <c r="E1830" s="141" t="s">
        <v>2003</v>
      </c>
      <c r="F1830" s="146"/>
      <c r="G1830" s="146"/>
      <c r="H1830" s="146"/>
      <c r="I1830" s="146"/>
      <c r="J1830" s="139" t="s">
        <v>3024</v>
      </c>
      <c r="K1830" s="160"/>
      <c r="L1830" s="147">
        <v>-1057.71</v>
      </c>
      <c r="M1830" s="136"/>
      <c r="N1830" s="136"/>
      <c r="O1830" s="136" t="s">
        <v>1800</v>
      </c>
    </row>
    <row r="1831" spans="1:15" x14ac:dyDescent="0.3">
      <c r="A1831" s="139" t="s">
        <v>2705</v>
      </c>
      <c r="B1831" s="139" t="s">
        <v>2470</v>
      </c>
      <c r="C1831" s="139" t="s">
        <v>2583</v>
      </c>
      <c r="D1831" s="139"/>
      <c r="E1831" s="141" t="s">
        <v>2013</v>
      </c>
      <c r="F1831" s="146"/>
      <c r="G1831" s="146"/>
      <c r="H1831" s="146"/>
      <c r="I1831" s="146"/>
      <c r="J1831" s="139" t="s">
        <v>3024</v>
      </c>
      <c r="K1831" s="160"/>
      <c r="L1831" s="147">
        <v>-21423.58</v>
      </c>
      <c r="M1831" s="136"/>
      <c r="N1831" s="136"/>
      <c r="O1831" s="136" t="s">
        <v>1804</v>
      </c>
    </row>
    <row r="1832" spans="1:15" x14ac:dyDescent="0.3">
      <c r="A1832" s="139" t="s">
        <v>2705</v>
      </c>
      <c r="B1832" s="139" t="s">
        <v>2470</v>
      </c>
      <c r="C1832" s="139" t="s">
        <v>2583</v>
      </c>
      <c r="D1832" s="139"/>
      <c r="E1832" s="141" t="s">
        <v>2072</v>
      </c>
      <c r="F1832" s="146"/>
      <c r="G1832" s="146"/>
      <c r="H1832" s="146"/>
      <c r="I1832" s="146"/>
      <c r="J1832" s="139" t="s">
        <v>3024</v>
      </c>
      <c r="K1832" s="160"/>
      <c r="L1832" s="147">
        <v>-11637.48</v>
      </c>
      <c r="M1832" s="136"/>
      <c r="N1832" s="136"/>
      <c r="O1832" s="136" t="s">
        <v>1802</v>
      </c>
    </row>
    <row r="1833" spans="1:15" x14ac:dyDescent="0.3">
      <c r="A1833" s="139" t="s">
        <v>2705</v>
      </c>
      <c r="B1833" s="139" t="s">
        <v>2470</v>
      </c>
      <c r="C1833" s="139" t="s">
        <v>2583</v>
      </c>
      <c r="D1833" s="139"/>
      <c r="E1833" s="141" t="s">
        <v>2020</v>
      </c>
      <c r="F1833" s="146"/>
      <c r="G1833" s="146"/>
      <c r="H1833" s="146"/>
      <c r="I1833" s="146"/>
      <c r="J1833" s="139" t="s">
        <v>3024</v>
      </c>
      <c r="K1833" s="160"/>
      <c r="L1833" s="147">
        <v>-3582.88</v>
      </c>
      <c r="M1833" s="136"/>
      <c r="N1833" s="136"/>
      <c r="O1833" s="136" t="s">
        <v>1808</v>
      </c>
    </row>
    <row r="1834" spans="1:15" x14ac:dyDescent="0.3">
      <c r="A1834" s="139" t="s">
        <v>2705</v>
      </c>
      <c r="B1834" s="139" t="s">
        <v>2470</v>
      </c>
      <c r="C1834" s="139" t="s">
        <v>2583</v>
      </c>
      <c r="D1834" s="139"/>
      <c r="E1834" s="141" t="s">
        <v>2032</v>
      </c>
      <c r="F1834" s="146"/>
      <c r="G1834" s="146"/>
      <c r="H1834" s="146"/>
      <c r="I1834" s="146"/>
      <c r="J1834" s="139" t="s">
        <v>3024</v>
      </c>
      <c r="K1834" s="160"/>
      <c r="L1834" s="147">
        <v>-1410.01</v>
      </c>
      <c r="M1834" s="136"/>
      <c r="N1834" s="136"/>
      <c r="O1834" s="136" t="s">
        <v>1808</v>
      </c>
    </row>
    <row r="1835" spans="1:15" x14ac:dyDescent="0.3">
      <c r="A1835" s="139" t="s">
        <v>2705</v>
      </c>
      <c r="B1835" s="139" t="s">
        <v>2470</v>
      </c>
      <c r="C1835" s="139" t="s">
        <v>2583</v>
      </c>
      <c r="D1835" s="139"/>
      <c r="E1835" s="141" t="s">
        <v>2036</v>
      </c>
      <c r="F1835" s="146"/>
      <c r="G1835" s="146"/>
      <c r="H1835" s="146"/>
      <c r="I1835" s="146"/>
      <c r="J1835" s="139" t="s">
        <v>3024</v>
      </c>
      <c r="K1835" s="160"/>
      <c r="L1835" s="147">
        <v>-3272.01</v>
      </c>
      <c r="M1835" s="136"/>
      <c r="N1835" s="136"/>
      <c r="O1835" s="136" t="s">
        <v>1804</v>
      </c>
    </row>
    <row r="1836" spans="1:15" x14ac:dyDescent="0.3">
      <c r="A1836" s="139" t="s">
        <v>2705</v>
      </c>
      <c r="B1836" s="139" t="s">
        <v>2470</v>
      </c>
      <c r="C1836" s="139" t="s">
        <v>2583</v>
      </c>
      <c r="D1836" s="139"/>
      <c r="E1836" s="141" t="s">
        <v>2085</v>
      </c>
      <c r="F1836" s="146"/>
      <c r="G1836" s="146"/>
      <c r="H1836" s="146"/>
      <c r="I1836" s="146"/>
      <c r="J1836" s="139" t="s">
        <v>3024</v>
      </c>
      <c r="K1836" s="160"/>
      <c r="L1836" s="147">
        <v>-2464.2399999999998</v>
      </c>
      <c r="M1836" s="136"/>
      <c r="N1836" s="136"/>
      <c r="O1836" s="136" t="s">
        <v>1804</v>
      </c>
    </row>
    <row r="1837" spans="1:15" x14ac:dyDescent="0.3">
      <c r="A1837" s="139" t="s">
        <v>2705</v>
      </c>
      <c r="B1837" s="139" t="s">
        <v>2470</v>
      </c>
      <c r="C1837" s="139" t="s">
        <v>2583</v>
      </c>
      <c r="D1837" s="139"/>
      <c r="E1837" s="141" t="s">
        <v>2038</v>
      </c>
      <c r="F1837" s="146"/>
      <c r="G1837" s="146"/>
      <c r="H1837" s="146"/>
      <c r="I1837" s="146"/>
      <c r="J1837" s="139" t="s">
        <v>3024</v>
      </c>
      <c r="K1837" s="160"/>
      <c r="L1837" s="147">
        <v>-1253.17</v>
      </c>
      <c r="M1837" s="136"/>
      <c r="N1837" s="136"/>
      <c r="O1837" s="136" t="s">
        <v>1804</v>
      </c>
    </row>
    <row r="1838" spans="1:15" x14ac:dyDescent="0.3">
      <c r="A1838" s="139" t="s">
        <v>2705</v>
      </c>
      <c r="B1838" s="139" t="s">
        <v>2470</v>
      </c>
      <c r="C1838" s="139" t="s">
        <v>2583</v>
      </c>
      <c r="D1838" s="139"/>
      <c r="E1838" s="141" t="s">
        <v>2039</v>
      </c>
      <c r="F1838" s="146"/>
      <c r="G1838" s="146"/>
      <c r="H1838" s="146"/>
      <c r="I1838" s="146"/>
      <c r="J1838" s="139" t="s">
        <v>3024</v>
      </c>
      <c r="K1838" s="160"/>
      <c r="L1838" s="147">
        <v>-23074.85</v>
      </c>
      <c r="M1838" s="136"/>
      <c r="N1838" s="136"/>
      <c r="O1838" s="136" t="s">
        <v>1804</v>
      </c>
    </row>
    <row r="1839" spans="1:15" x14ac:dyDescent="0.3">
      <c r="A1839" s="139" t="s">
        <v>2705</v>
      </c>
      <c r="B1839" s="139" t="s">
        <v>2470</v>
      </c>
      <c r="C1839" s="139" t="s">
        <v>2583</v>
      </c>
      <c r="D1839" s="139"/>
      <c r="E1839" s="141" t="s">
        <v>2041</v>
      </c>
      <c r="F1839" s="146"/>
      <c r="G1839" s="146"/>
      <c r="H1839" s="146"/>
      <c r="I1839" s="146"/>
      <c r="J1839" s="139" t="s">
        <v>3024</v>
      </c>
      <c r="K1839" s="160"/>
      <c r="L1839" s="147">
        <v>-4712.93</v>
      </c>
      <c r="M1839" s="136"/>
      <c r="N1839" s="136"/>
      <c r="O1839" s="136" t="s">
        <v>1804</v>
      </c>
    </row>
    <row r="1840" spans="1:15" x14ac:dyDescent="0.3">
      <c r="A1840" s="139" t="s">
        <v>2705</v>
      </c>
      <c r="B1840" s="139" t="s">
        <v>2470</v>
      </c>
      <c r="C1840" s="139" t="s">
        <v>2583</v>
      </c>
      <c r="D1840" s="139"/>
      <c r="E1840" s="141" t="s">
        <v>2064</v>
      </c>
      <c r="F1840" s="146"/>
      <c r="G1840" s="146"/>
      <c r="H1840" s="146"/>
      <c r="I1840" s="146"/>
      <c r="J1840" s="139" t="s">
        <v>3024</v>
      </c>
      <c r="K1840" s="160"/>
      <c r="L1840" s="147">
        <v>-3054.52</v>
      </c>
      <c r="M1840" s="136"/>
      <c r="N1840" s="136"/>
      <c r="O1840" s="136" t="s">
        <v>1804</v>
      </c>
    </row>
    <row r="1841" spans="1:15" x14ac:dyDescent="0.3">
      <c r="A1841" s="139" t="s">
        <v>2705</v>
      </c>
      <c r="B1841" s="139" t="s">
        <v>2470</v>
      </c>
      <c r="C1841" s="139" t="s">
        <v>2583</v>
      </c>
      <c r="D1841" s="139"/>
      <c r="E1841" s="141" t="s">
        <v>2090</v>
      </c>
      <c r="F1841" s="146"/>
      <c r="G1841" s="146"/>
      <c r="H1841" s="146"/>
      <c r="I1841" s="146"/>
      <c r="J1841" s="139" t="s">
        <v>3024</v>
      </c>
      <c r="K1841" s="160"/>
      <c r="L1841" s="147">
        <v>-11006.64</v>
      </c>
      <c r="M1841" s="136"/>
      <c r="N1841" s="136"/>
      <c r="O1841" s="136" t="s">
        <v>1804</v>
      </c>
    </row>
    <row r="1842" spans="1:15" x14ac:dyDescent="0.3">
      <c r="A1842" s="139" t="s">
        <v>2705</v>
      </c>
      <c r="B1842" s="139" t="s">
        <v>2470</v>
      </c>
      <c r="C1842" s="139" t="s">
        <v>2583</v>
      </c>
      <c r="D1842" s="139"/>
      <c r="E1842" s="141" t="s">
        <v>2148</v>
      </c>
      <c r="F1842" s="146"/>
      <c r="G1842" s="146"/>
      <c r="H1842" s="146"/>
      <c r="I1842" s="146"/>
      <c r="J1842" s="139" t="s">
        <v>3024</v>
      </c>
      <c r="K1842" s="160"/>
      <c r="L1842" s="147">
        <v>-2823.26</v>
      </c>
      <c r="M1842" s="136"/>
      <c r="N1842" s="136"/>
      <c r="O1842" s="136" t="s">
        <v>1808</v>
      </c>
    </row>
    <row r="1843" spans="1:15" x14ac:dyDescent="0.3">
      <c r="A1843" s="139" t="s">
        <v>2705</v>
      </c>
      <c r="B1843" s="139" t="s">
        <v>2470</v>
      </c>
      <c r="C1843" s="139" t="s">
        <v>2583</v>
      </c>
      <c r="D1843" s="139"/>
      <c r="E1843" s="141" t="s">
        <v>2147</v>
      </c>
      <c r="F1843" s="146"/>
      <c r="G1843" s="146"/>
      <c r="H1843" s="146"/>
      <c r="I1843" s="146"/>
      <c r="J1843" s="139" t="s">
        <v>3024</v>
      </c>
      <c r="K1843" s="160"/>
      <c r="L1843" s="147">
        <v>-2823.26</v>
      </c>
      <c r="M1843" s="136"/>
      <c r="N1843" s="136"/>
      <c r="O1843" s="136" t="s">
        <v>1808</v>
      </c>
    </row>
    <row r="1844" spans="1:15" x14ac:dyDescent="0.3">
      <c r="A1844" s="139" t="s">
        <v>2705</v>
      </c>
      <c r="B1844" s="139" t="s">
        <v>2470</v>
      </c>
      <c r="C1844" s="139" t="s">
        <v>2583</v>
      </c>
      <c r="D1844" s="139"/>
      <c r="E1844" s="141" t="s">
        <v>2156</v>
      </c>
      <c r="F1844" s="146"/>
      <c r="G1844" s="146"/>
      <c r="H1844" s="146"/>
      <c r="I1844" s="139"/>
      <c r="J1844" s="139" t="s">
        <v>3024</v>
      </c>
      <c r="K1844" s="160"/>
      <c r="L1844" s="147">
        <v>-7848.11</v>
      </c>
      <c r="M1844" s="136"/>
      <c r="N1844" s="136"/>
      <c r="O1844" s="136" t="s">
        <v>1811</v>
      </c>
    </row>
    <row r="1845" spans="1:15" x14ac:dyDescent="0.3">
      <c r="A1845" s="139" t="s">
        <v>2705</v>
      </c>
      <c r="B1845" s="139" t="s">
        <v>2470</v>
      </c>
      <c r="C1845" s="139" t="s">
        <v>2583</v>
      </c>
      <c r="D1845" s="139"/>
      <c r="E1845" s="141" t="s">
        <v>2210</v>
      </c>
      <c r="F1845" s="146"/>
      <c r="G1845" s="146"/>
      <c r="H1845" s="146"/>
      <c r="I1845" s="139"/>
      <c r="J1845" s="139" t="s">
        <v>3024</v>
      </c>
      <c r="K1845" s="160"/>
      <c r="L1845" s="147">
        <v>-2859.71</v>
      </c>
      <c r="M1845" s="136"/>
      <c r="N1845" s="136"/>
      <c r="O1845" s="136" t="s">
        <v>1808</v>
      </c>
    </row>
    <row r="1846" spans="1:15" x14ac:dyDescent="0.3">
      <c r="A1846" s="139" t="s">
        <v>2705</v>
      </c>
      <c r="B1846" s="139" t="s">
        <v>2470</v>
      </c>
      <c r="C1846" s="139" t="s">
        <v>2583</v>
      </c>
      <c r="D1846" s="139"/>
      <c r="E1846" s="141" t="s">
        <v>2209</v>
      </c>
      <c r="F1846" s="146"/>
      <c r="G1846" s="146"/>
      <c r="H1846" s="146"/>
      <c r="I1846" s="139"/>
      <c r="J1846" s="139" t="s">
        <v>3024</v>
      </c>
      <c r="K1846" s="160"/>
      <c r="L1846" s="147">
        <v>-3006.62</v>
      </c>
      <c r="M1846" s="136"/>
      <c r="N1846" s="136"/>
      <c r="O1846" s="136" t="s">
        <v>1808</v>
      </c>
    </row>
    <row r="1847" spans="1:15" x14ac:dyDescent="0.3">
      <c r="A1847" s="139" t="s">
        <v>2705</v>
      </c>
      <c r="B1847" s="139" t="s">
        <v>2470</v>
      </c>
      <c r="C1847" s="139" t="s">
        <v>2583</v>
      </c>
      <c r="D1847" s="139"/>
      <c r="E1847" s="141" t="s">
        <v>2392</v>
      </c>
      <c r="F1847" s="146"/>
      <c r="G1847" s="146"/>
      <c r="H1847" s="146"/>
      <c r="I1847" s="139"/>
      <c r="J1847" s="139" t="s">
        <v>3024</v>
      </c>
      <c r="K1847" s="160"/>
      <c r="L1847" s="147">
        <v>-2882.46</v>
      </c>
      <c r="M1847" s="136"/>
      <c r="N1847" s="136"/>
      <c r="O1847" s="136" t="s">
        <v>1801</v>
      </c>
    </row>
    <row r="1848" spans="1:15" x14ac:dyDescent="0.3">
      <c r="A1848" s="139" t="s">
        <v>2705</v>
      </c>
      <c r="B1848" s="139" t="s">
        <v>2470</v>
      </c>
      <c r="C1848" s="139" t="s">
        <v>2583</v>
      </c>
      <c r="D1848" s="139"/>
      <c r="E1848" s="141" t="s">
        <v>2371</v>
      </c>
      <c r="F1848" s="146"/>
      <c r="G1848" s="146"/>
      <c r="H1848" s="146"/>
      <c r="I1848" s="139"/>
      <c r="J1848" s="139" t="s">
        <v>3024</v>
      </c>
      <c r="K1848" s="160"/>
      <c r="L1848" s="147">
        <v>-17071.91</v>
      </c>
      <c r="M1848" s="136"/>
      <c r="N1848" s="136"/>
      <c r="O1848" s="136" t="s">
        <v>1924</v>
      </c>
    </row>
    <row r="1849" spans="1:15" x14ac:dyDescent="0.3">
      <c r="A1849" s="139" t="s">
        <v>2705</v>
      </c>
      <c r="B1849" s="139" t="s">
        <v>2470</v>
      </c>
      <c r="C1849" s="139" t="s">
        <v>2583</v>
      </c>
      <c r="D1849" s="139"/>
      <c r="E1849" s="141">
        <v>42543785</v>
      </c>
      <c r="F1849" s="146"/>
      <c r="G1849" s="146"/>
      <c r="H1849" s="146"/>
      <c r="I1849" s="139"/>
      <c r="J1849" s="139" t="s">
        <v>3024</v>
      </c>
      <c r="K1849" s="160"/>
      <c r="L1849" s="147">
        <v>-708.21</v>
      </c>
      <c r="M1849" s="136"/>
      <c r="N1849" s="136"/>
      <c r="O1849" s="136" t="s">
        <v>1804</v>
      </c>
    </row>
    <row r="1850" spans="1:15" x14ac:dyDescent="0.3">
      <c r="A1850" s="139" t="s">
        <v>2705</v>
      </c>
      <c r="B1850" s="139" t="s">
        <v>3022</v>
      </c>
      <c r="C1850" s="139" t="s">
        <v>2583</v>
      </c>
      <c r="D1850" s="139"/>
      <c r="E1850" s="141">
        <v>42570595</v>
      </c>
      <c r="F1850" s="146"/>
      <c r="G1850" s="146"/>
      <c r="H1850" s="146"/>
      <c r="I1850" s="139"/>
      <c r="J1850" s="139" t="s">
        <v>3024</v>
      </c>
      <c r="K1850" s="160"/>
      <c r="L1850" s="147">
        <v>-75049.06</v>
      </c>
      <c r="M1850" s="136"/>
      <c r="N1850" s="136"/>
      <c r="O1850" s="136" t="s">
        <v>1809</v>
      </c>
    </row>
    <row r="1851" spans="1:15" x14ac:dyDescent="0.3">
      <c r="A1851" s="139" t="s">
        <v>2705</v>
      </c>
      <c r="B1851" s="139" t="s">
        <v>2470</v>
      </c>
      <c r="C1851" s="139" t="s">
        <v>2604</v>
      </c>
      <c r="D1851" s="139"/>
      <c r="E1851" s="141">
        <v>42193673</v>
      </c>
      <c r="F1851" s="146"/>
      <c r="G1851" s="146"/>
      <c r="H1851" s="146"/>
      <c r="I1851" s="139"/>
      <c r="J1851" s="139" t="s">
        <v>3024</v>
      </c>
      <c r="K1851" s="160"/>
      <c r="L1851" s="147">
        <v>-32138.61</v>
      </c>
      <c r="M1851" s="136"/>
      <c r="N1851" s="136"/>
      <c r="O1851" s="136" t="s">
        <v>1810</v>
      </c>
    </row>
    <row r="1852" spans="1:15" x14ac:dyDescent="0.3">
      <c r="A1852" s="139" t="s">
        <v>2705</v>
      </c>
      <c r="B1852" s="139" t="s">
        <v>2470</v>
      </c>
      <c r="C1852" s="139" t="s">
        <v>2604</v>
      </c>
      <c r="D1852" s="139"/>
      <c r="E1852" s="141">
        <v>42250618</v>
      </c>
      <c r="F1852" s="146"/>
      <c r="G1852" s="146"/>
      <c r="H1852" s="146"/>
      <c r="I1852" s="146"/>
      <c r="J1852" s="139" t="s">
        <v>3024</v>
      </c>
      <c r="K1852" s="160"/>
      <c r="L1852" s="147">
        <v>-16828.599999999999</v>
      </c>
      <c r="M1852" s="136"/>
      <c r="N1852" s="136"/>
      <c r="O1852" s="136" t="s">
        <v>1804</v>
      </c>
    </row>
    <row r="1853" spans="1:15" x14ac:dyDescent="0.3">
      <c r="A1853" s="139" t="s">
        <v>2705</v>
      </c>
      <c r="B1853" s="139" t="s">
        <v>2470</v>
      </c>
      <c r="C1853" s="139" t="s">
        <v>2604</v>
      </c>
      <c r="D1853" s="139"/>
      <c r="E1853" s="141">
        <v>42254146</v>
      </c>
      <c r="F1853" s="146"/>
      <c r="G1853" s="146"/>
      <c r="H1853" s="146"/>
      <c r="I1853" s="146"/>
      <c r="J1853" s="139" t="s">
        <v>3024</v>
      </c>
      <c r="K1853" s="160"/>
      <c r="L1853" s="147">
        <v>-4876.66</v>
      </c>
      <c r="M1853" s="136"/>
      <c r="N1853" s="136"/>
      <c r="O1853" s="136" t="s">
        <v>1808</v>
      </c>
    </row>
    <row r="1854" spans="1:15" x14ac:dyDescent="0.3">
      <c r="A1854" s="139" t="s">
        <v>2705</v>
      </c>
      <c r="B1854" s="139" t="s">
        <v>2470</v>
      </c>
      <c r="C1854" s="139" t="s">
        <v>2604</v>
      </c>
      <c r="D1854" s="139"/>
      <c r="E1854" s="141">
        <v>42258764</v>
      </c>
      <c r="F1854" s="146"/>
      <c r="G1854" s="146"/>
      <c r="H1854" s="146"/>
      <c r="I1854" s="146"/>
      <c r="J1854" s="139" t="s">
        <v>3024</v>
      </c>
      <c r="K1854" s="160"/>
      <c r="L1854" s="147">
        <v>-2748.09</v>
      </c>
      <c r="M1854" s="136"/>
      <c r="N1854" s="136"/>
      <c r="O1854" s="136" t="s">
        <v>1808</v>
      </c>
    </row>
    <row r="1855" spans="1:15" x14ac:dyDescent="0.3">
      <c r="A1855" s="139" t="s">
        <v>2705</v>
      </c>
      <c r="B1855" s="139" t="s">
        <v>2470</v>
      </c>
      <c r="C1855" s="139" t="s">
        <v>2604</v>
      </c>
      <c r="D1855" s="139"/>
      <c r="E1855" s="141">
        <v>42268306</v>
      </c>
      <c r="F1855" s="146"/>
      <c r="G1855" s="146"/>
      <c r="H1855" s="146"/>
      <c r="I1855" s="146"/>
      <c r="J1855" s="139" t="s">
        <v>3024</v>
      </c>
      <c r="K1855" s="160"/>
      <c r="L1855" s="147">
        <v>-91007.65</v>
      </c>
      <c r="M1855" s="136"/>
      <c r="N1855" s="136"/>
      <c r="O1855" s="136" t="s">
        <v>1800</v>
      </c>
    </row>
    <row r="1856" spans="1:15" x14ac:dyDescent="0.3">
      <c r="A1856" s="139" t="s">
        <v>2705</v>
      </c>
      <c r="B1856" s="139" t="s">
        <v>2470</v>
      </c>
      <c r="C1856" s="139" t="s">
        <v>2604</v>
      </c>
      <c r="D1856" s="139"/>
      <c r="E1856" s="141">
        <v>42272313</v>
      </c>
      <c r="F1856" s="146"/>
      <c r="G1856" s="146"/>
      <c r="H1856" s="146"/>
      <c r="I1856" s="146"/>
      <c r="J1856" s="139" t="s">
        <v>3024</v>
      </c>
      <c r="K1856" s="160"/>
      <c r="L1856" s="147">
        <v>-25040.1</v>
      </c>
      <c r="M1856" s="136"/>
      <c r="N1856" s="136"/>
      <c r="O1856" s="136" t="s">
        <v>1810</v>
      </c>
    </row>
    <row r="1857" spans="1:15" x14ac:dyDescent="0.3">
      <c r="A1857" s="139" t="s">
        <v>2705</v>
      </c>
      <c r="B1857" s="139" t="s">
        <v>2470</v>
      </c>
      <c r="C1857" s="139" t="s">
        <v>2604</v>
      </c>
      <c r="D1857" s="139"/>
      <c r="E1857" s="141">
        <v>42293475</v>
      </c>
      <c r="F1857" s="146"/>
      <c r="G1857" s="146"/>
      <c r="H1857" s="146"/>
      <c r="I1857" s="146"/>
      <c r="J1857" s="139" t="s">
        <v>3024</v>
      </c>
      <c r="K1857" s="160"/>
      <c r="L1857" s="147">
        <v>-2034.39</v>
      </c>
      <c r="M1857" s="136"/>
      <c r="N1857" s="136"/>
      <c r="O1857" s="136" t="s">
        <v>1808</v>
      </c>
    </row>
    <row r="1858" spans="1:15" x14ac:dyDescent="0.3">
      <c r="A1858" s="139" t="s">
        <v>2705</v>
      </c>
      <c r="B1858" s="139" t="s">
        <v>2470</v>
      </c>
      <c r="C1858" s="139" t="s">
        <v>2604</v>
      </c>
      <c r="D1858" s="139"/>
      <c r="E1858" s="141">
        <v>42314367</v>
      </c>
      <c r="F1858" s="146"/>
      <c r="G1858" s="146"/>
      <c r="H1858" s="146"/>
      <c r="I1858" s="146"/>
      <c r="J1858" s="139" t="s">
        <v>3024</v>
      </c>
      <c r="K1858" s="160"/>
      <c r="L1858" s="147">
        <v>-0.5</v>
      </c>
      <c r="M1858" s="136"/>
      <c r="N1858" s="136"/>
      <c r="O1858" s="136" t="s">
        <v>1808</v>
      </c>
    </row>
    <row r="1859" spans="1:15" x14ac:dyDescent="0.3">
      <c r="A1859" s="139" t="s">
        <v>2705</v>
      </c>
      <c r="B1859" s="139" t="s">
        <v>2470</v>
      </c>
      <c r="C1859" s="139" t="s">
        <v>2604</v>
      </c>
      <c r="D1859" s="139"/>
      <c r="E1859" s="141">
        <v>42314379</v>
      </c>
      <c r="F1859" s="146"/>
      <c r="G1859" s="146"/>
      <c r="H1859" s="146"/>
      <c r="I1859" s="146"/>
      <c r="J1859" s="139" t="s">
        <v>3024</v>
      </c>
      <c r="K1859" s="160"/>
      <c r="L1859" s="147">
        <v>-7047.29</v>
      </c>
      <c r="M1859" s="136"/>
      <c r="N1859" s="136"/>
      <c r="O1859" s="136" t="s">
        <v>1914</v>
      </c>
    </row>
    <row r="1860" spans="1:15" x14ac:dyDescent="0.3">
      <c r="A1860" s="139" t="s">
        <v>2705</v>
      </c>
      <c r="B1860" s="139" t="s">
        <v>2470</v>
      </c>
      <c r="C1860" s="139" t="s">
        <v>2604</v>
      </c>
      <c r="D1860" s="139"/>
      <c r="E1860" s="141">
        <v>42314379</v>
      </c>
      <c r="F1860" s="146"/>
      <c r="G1860" s="146"/>
      <c r="H1860" s="146"/>
      <c r="I1860" s="146"/>
      <c r="J1860" s="139" t="s">
        <v>3024</v>
      </c>
      <c r="K1860" s="160"/>
      <c r="L1860" s="147">
        <v>-2</v>
      </c>
      <c r="M1860" s="136"/>
      <c r="N1860" s="136"/>
      <c r="O1860" s="136" t="s">
        <v>1914</v>
      </c>
    </row>
    <row r="1861" spans="1:15" x14ac:dyDescent="0.3">
      <c r="A1861" s="139" t="s">
        <v>2705</v>
      </c>
      <c r="B1861" s="139" t="s">
        <v>2470</v>
      </c>
      <c r="C1861" s="139" t="s">
        <v>2604</v>
      </c>
      <c r="D1861" s="139"/>
      <c r="E1861" s="141">
        <v>42349533</v>
      </c>
      <c r="F1861" s="146"/>
      <c r="G1861" s="146"/>
      <c r="H1861" s="146"/>
      <c r="I1861" s="146"/>
      <c r="J1861" s="139" t="s">
        <v>3024</v>
      </c>
      <c r="K1861" s="160"/>
      <c r="L1861" s="147">
        <v>-6643.35</v>
      </c>
      <c r="M1861" s="136"/>
      <c r="N1861" s="136"/>
      <c r="O1861" s="136" t="s">
        <v>1810</v>
      </c>
    </row>
    <row r="1862" spans="1:15" x14ac:dyDescent="0.3">
      <c r="A1862" s="139" t="s">
        <v>2705</v>
      </c>
      <c r="B1862" s="139" t="s">
        <v>2470</v>
      </c>
      <c r="C1862" s="139" t="s">
        <v>2604</v>
      </c>
      <c r="D1862" s="139"/>
      <c r="E1862" s="141">
        <v>42511093</v>
      </c>
      <c r="F1862" s="146"/>
      <c r="G1862" s="146"/>
      <c r="H1862" s="146"/>
      <c r="I1862" s="146"/>
      <c r="J1862" s="139" t="s">
        <v>3024</v>
      </c>
      <c r="K1862" s="160"/>
      <c r="L1862" s="147">
        <v>-1</v>
      </c>
      <c r="M1862" s="136"/>
      <c r="N1862" s="136"/>
      <c r="O1862" s="136" t="s">
        <v>1804</v>
      </c>
    </row>
    <row r="1863" spans="1:15" x14ac:dyDescent="0.3">
      <c r="A1863" s="139" t="s">
        <v>2705</v>
      </c>
      <c r="B1863" s="139" t="s">
        <v>2470</v>
      </c>
      <c r="C1863" s="139" t="s">
        <v>2604</v>
      </c>
      <c r="D1863" s="139"/>
      <c r="E1863" s="141">
        <v>42761705</v>
      </c>
      <c r="F1863" s="146"/>
      <c r="G1863" s="146"/>
      <c r="H1863" s="146"/>
      <c r="I1863" s="146"/>
      <c r="J1863" s="139" t="s">
        <v>3024</v>
      </c>
      <c r="K1863" s="160"/>
      <c r="L1863" s="147">
        <v>-1417.62</v>
      </c>
      <c r="M1863" s="136"/>
      <c r="N1863" s="136"/>
      <c r="O1863" s="136" t="s">
        <v>1804</v>
      </c>
    </row>
    <row r="1864" spans="1:15" x14ac:dyDescent="0.3">
      <c r="A1864" s="139" t="s">
        <v>2705</v>
      </c>
      <c r="B1864" s="139" t="s">
        <v>2470</v>
      </c>
      <c r="C1864" s="139" t="s">
        <v>2604</v>
      </c>
      <c r="D1864" s="139"/>
      <c r="E1864" s="141" t="s">
        <v>2008</v>
      </c>
      <c r="F1864" s="146"/>
      <c r="G1864" s="146"/>
      <c r="H1864" s="146"/>
      <c r="I1864" s="146"/>
      <c r="J1864" s="139" t="s">
        <v>3024</v>
      </c>
      <c r="K1864" s="160"/>
      <c r="L1864" s="147">
        <v>-7604.74</v>
      </c>
      <c r="M1864" s="136"/>
      <c r="N1864" s="136"/>
      <c r="O1864" s="136" t="s">
        <v>1808</v>
      </c>
    </row>
    <row r="1865" spans="1:15" x14ac:dyDescent="0.3">
      <c r="A1865" s="139" t="s">
        <v>2705</v>
      </c>
      <c r="B1865" s="139" t="s">
        <v>2470</v>
      </c>
      <c r="C1865" s="139" t="s">
        <v>2604</v>
      </c>
      <c r="D1865" s="139"/>
      <c r="E1865" s="141" t="s">
        <v>1987</v>
      </c>
      <c r="F1865" s="146"/>
      <c r="G1865" s="146"/>
      <c r="H1865" s="146"/>
      <c r="I1865" s="146"/>
      <c r="J1865" s="139" t="s">
        <v>3024</v>
      </c>
      <c r="K1865" s="160"/>
      <c r="L1865" s="147">
        <v>-6446.12</v>
      </c>
      <c r="M1865" s="136"/>
      <c r="N1865" s="136"/>
      <c r="O1865" s="136" t="s">
        <v>1802</v>
      </c>
    </row>
    <row r="1866" spans="1:15" x14ac:dyDescent="0.3">
      <c r="A1866" s="139" t="s">
        <v>2705</v>
      </c>
      <c r="B1866" s="139" t="s">
        <v>2470</v>
      </c>
      <c r="C1866" s="139" t="s">
        <v>2604</v>
      </c>
      <c r="D1866" s="139"/>
      <c r="E1866" s="141" t="s">
        <v>2222</v>
      </c>
      <c r="F1866" s="146"/>
      <c r="G1866" s="146"/>
      <c r="H1866" s="146"/>
      <c r="I1866" s="146"/>
      <c r="J1866" s="139" t="s">
        <v>3024</v>
      </c>
      <c r="K1866" s="160"/>
      <c r="L1866" s="147">
        <v>-2.72</v>
      </c>
      <c r="M1866" s="136"/>
      <c r="N1866" s="136"/>
      <c r="O1866" s="136" t="s">
        <v>1801</v>
      </c>
    </row>
    <row r="1867" spans="1:15" x14ac:dyDescent="0.3">
      <c r="A1867" s="139" t="s">
        <v>2705</v>
      </c>
      <c r="B1867" s="139" t="s">
        <v>2470</v>
      </c>
      <c r="C1867" s="139" t="s">
        <v>2604</v>
      </c>
      <c r="D1867" s="139"/>
      <c r="E1867" s="141" t="s">
        <v>2222</v>
      </c>
      <c r="F1867" s="146"/>
      <c r="G1867" s="146"/>
      <c r="H1867" s="146"/>
      <c r="I1867" s="146"/>
      <c r="J1867" s="139" t="s">
        <v>3024</v>
      </c>
      <c r="K1867" s="160"/>
      <c r="L1867" s="147">
        <v>-148132.34</v>
      </c>
      <c r="M1867" s="136"/>
      <c r="N1867" s="136"/>
      <c r="O1867" s="136" t="s">
        <v>1801</v>
      </c>
    </row>
    <row r="1868" spans="1:15" x14ac:dyDescent="0.3">
      <c r="A1868" s="139" t="s">
        <v>2705</v>
      </c>
      <c r="B1868" s="139" t="s">
        <v>2470</v>
      </c>
      <c r="C1868" s="139" t="s">
        <v>2631</v>
      </c>
      <c r="D1868" s="139"/>
      <c r="E1868" s="141">
        <v>42181540</v>
      </c>
      <c r="F1868" s="146"/>
      <c r="G1868" s="146"/>
      <c r="H1868" s="146"/>
      <c r="I1868" s="146"/>
      <c r="J1868" s="139" t="s">
        <v>3024</v>
      </c>
      <c r="K1868" s="160"/>
      <c r="L1868" s="147">
        <v>-1114935.93</v>
      </c>
      <c r="M1868" s="136"/>
      <c r="N1868" s="136"/>
      <c r="O1868" s="136" t="s">
        <v>1800</v>
      </c>
    </row>
    <row r="1869" spans="1:15" x14ac:dyDescent="0.3">
      <c r="A1869" s="139" t="s">
        <v>2705</v>
      </c>
      <c r="B1869" s="139" t="s">
        <v>2470</v>
      </c>
      <c r="C1869" s="139" t="s">
        <v>2631</v>
      </c>
      <c r="D1869" s="139"/>
      <c r="E1869" s="141">
        <v>42196606</v>
      </c>
      <c r="F1869" s="146"/>
      <c r="G1869" s="146"/>
      <c r="H1869" s="146"/>
      <c r="I1869" s="146"/>
      <c r="J1869" s="139" t="s">
        <v>3024</v>
      </c>
      <c r="K1869" s="160"/>
      <c r="L1869" s="147">
        <v>-3372.19</v>
      </c>
      <c r="M1869" s="136"/>
      <c r="N1869" s="136"/>
      <c r="O1869" s="136" t="s">
        <v>1804</v>
      </c>
    </row>
    <row r="1870" spans="1:15" x14ac:dyDescent="0.3">
      <c r="A1870" s="139" t="s">
        <v>2705</v>
      </c>
      <c r="B1870" s="139" t="s">
        <v>2470</v>
      </c>
      <c r="C1870" s="139" t="s">
        <v>2631</v>
      </c>
      <c r="D1870" s="139"/>
      <c r="E1870" s="141">
        <v>42230162</v>
      </c>
      <c r="F1870" s="146"/>
      <c r="G1870" s="146"/>
      <c r="H1870" s="146"/>
      <c r="I1870" s="146"/>
      <c r="J1870" s="139" t="s">
        <v>3024</v>
      </c>
      <c r="K1870" s="160"/>
      <c r="L1870" s="147">
        <v>-0.5</v>
      </c>
      <c r="M1870" s="136"/>
      <c r="N1870" s="136"/>
      <c r="O1870" s="136" t="s">
        <v>1804</v>
      </c>
    </row>
    <row r="1871" spans="1:15" x14ac:dyDescent="0.3">
      <c r="A1871" s="139" t="s">
        <v>2705</v>
      </c>
      <c r="B1871" s="139" t="s">
        <v>2470</v>
      </c>
      <c r="C1871" s="139" t="s">
        <v>2631</v>
      </c>
      <c r="D1871" s="139"/>
      <c r="E1871" s="141">
        <v>42264127</v>
      </c>
      <c r="F1871" s="146"/>
      <c r="G1871" s="146"/>
      <c r="H1871" s="146"/>
      <c r="I1871" s="146"/>
      <c r="J1871" s="139" t="s">
        <v>3024</v>
      </c>
      <c r="K1871" s="160"/>
      <c r="L1871" s="147">
        <v>-114491.53</v>
      </c>
      <c r="M1871" s="136"/>
      <c r="N1871" s="136"/>
      <c r="O1871" s="136" t="s">
        <v>1808</v>
      </c>
    </row>
    <row r="1872" spans="1:15" x14ac:dyDescent="0.3">
      <c r="A1872" s="139" t="s">
        <v>2705</v>
      </c>
      <c r="B1872" s="139" t="s">
        <v>2470</v>
      </c>
      <c r="C1872" s="139" t="s">
        <v>2631</v>
      </c>
      <c r="D1872" s="139"/>
      <c r="E1872" s="141">
        <v>42312484</v>
      </c>
      <c r="F1872" s="146"/>
      <c r="G1872" s="146"/>
      <c r="H1872" s="146"/>
      <c r="I1872" s="146"/>
      <c r="J1872" s="139" t="s">
        <v>3024</v>
      </c>
      <c r="K1872" s="160"/>
      <c r="L1872" s="147">
        <v>-2818.62</v>
      </c>
      <c r="M1872" s="136"/>
      <c r="N1872" s="136"/>
      <c r="O1872" s="136" t="s">
        <v>1808</v>
      </c>
    </row>
    <row r="1873" spans="1:15" x14ac:dyDescent="0.3">
      <c r="A1873" s="139" t="s">
        <v>2705</v>
      </c>
      <c r="B1873" s="139" t="s">
        <v>2470</v>
      </c>
      <c r="C1873" s="139" t="s">
        <v>2631</v>
      </c>
      <c r="D1873" s="139"/>
      <c r="E1873" s="141">
        <v>42415022</v>
      </c>
      <c r="F1873" s="146"/>
      <c r="G1873" s="146"/>
      <c r="H1873" s="146"/>
      <c r="I1873" s="146"/>
      <c r="J1873" s="139" t="s">
        <v>3024</v>
      </c>
      <c r="K1873" s="160"/>
      <c r="L1873" s="147">
        <v>-48900.04</v>
      </c>
      <c r="M1873" s="136"/>
      <c r="N1873" s="136"/>
      <c r="O1873" s="136" t="s">
        <v>1914</v>
      </c>
    </row>
    <row r="1874" spans="1:15" x14ac:dyDescent="0.3">
      <c r="A1874" s="139" t="s">
        <v>2705</v>
      </c>
      <c r="B1874" s="139" t="s">
        <v>2470</v>
      </c>
      <c r="C1874" s="139" t="s">
        <v>2631</v>
      </c>
      <c r="D1874" s="139"/>
      <c r="E1874" s="141">
        <v>42415024</v>
      </c>
      <c r="F1874" s="146"/>
      <c r="G1874" s="146"/>
      <c r="H1874" s="146"/>
      <c r="I1874" s="146"/>
      <c r="J1874" s="139" t="s">
        <v>3024</v>
      </c>
      <c r="K1874" s="160"/>
      <c r="L1874" s="147">
        <v>-57716.1</v>
      </c>
      <c r="M1874" s="136"/>
      <c r="N1874" s="136"/>
      <c r="O1874" s="136" t="s">
        <v>1914</v>
      </c>
    </row>
    <row r="1875" spans="1:15" x14ac:dyDescent="0.3">
      <c r="A1875" s="139" t="s">
        <v>2705</v>
      </c>
      <c r="B1875" s="139" t="s">
        <v>2470</v>
      </c>
      <c r="C1875" s="139" t="s">
        <v>2631</v>
      </c>
      <c r="D1875" s="139"/>
      <c r="E1875" s="141">
        <v>42583104</v>
      </c>
      <c r="F1875" s="146"/>
      <c r="G1875" s="146"/>
      <c r="H1875" s="146"/>
      <c r="I1875" s="146"/>
      <c r="J1875" s="139" t="s">
        <v>3024</v>
      </c>
      <c r="K1875" s="160"/>
      <c r="L1875" s="147">
        <v>-35849.29</v>
      </c>
      <c r="M1875" s="136"/>
      <c r="N1875" s="136"/>
      <c r="O1875" s="136" t="s">
        <v>1801</v>
      </c>
    </row>
    <row r="1876" spans="1:15" x14ac:dyDescent="0.3">
      <c r="A1876" s="139" t="s">
        <v>2705</v>
      </c>
      <c r="B1876" s="139" t="s">
        <v>2470</v>
      </c>
      <c r="C1876" s="139" t="s">
        <v>2631</v>
      </c>
      <c r="D1876" s="139"/>
      <c r="E1876" s="141">
        <v>42604626</v>
      </c>
      <c r="F1876" s="146"/>
      <c r="G1876" s="146"/>
      <c r="H1876" s="146"/>
      <c r="I1876" s="146"/>
      <c r="J1876" s="139" t="s">
        <v>3024</v>
      </c>
      <c r="K1876" s="160"/>
      <c r="L1876" s="147">
        <v>-1595.82</v>
      </c>
      <c r="M1876" s="136"/>
      <c r="N1876" s="136"/>
      <c r="O1876" s="136" t="s">
        <v>1808</v>
      </c>
    </row>
    <row r="1877" spans="1:15" x14ac:dyDescent="0.3">
      <c r="A1877" s="139" t="s">
        <v>2705</v>
      </c>
      <c r="B1877" s="139" t="s">
        <v>2470</v>
      </c>
      <c r="C1877" s="139" t="s">
        <v>2631</v>
      </c>
      <c r="D1877" s="139"/>
      <c r="E1877" s="141">
        <v>42634548</v>
      </c>
      <c r="F1877" s="146"/>
      <c r="G1877" s="146"/>
      <c r="H1877" s="146"/>
      <c r="I1877" s="146"/>
      <c r="J1877" s="139" t="s">
        <v>3024</v>
      </c>
      <c r="K1877" s="160"/>
      <c r="L1877" s="147">
        <v>-49588.57</v>
      </c>
      <c r="M1877" s="136"/>
      <c r="N1877" s="136"/>
      <c r="O1877" s="136" t="s">
        <v>1801</v>
      </c>
    </row>
    <row r="1878" spans="1:15" x14ac:dyDescent="0.3">
      <c r="A1878" s="139" t="s">
        <v>2705</v>
      </c>
      <c r="B1878" s="139" t="s">
        <v>2470</v>
      </c>
      <c r="C1878" s="139" t="s">
        <v>2631</v>
      </c>
      <c r="D1878" s="139"/>
      <c r="E1878" s="141">
        <v>42739280</v>
      </c>
      <c r="F1878" s="146"/>
      <c r="G1878" s="146"/>
      <c r="H1878" s="146"/>
      <c r="I1878" s="146"/>
      <c r="J1878" s="139" t="s">
        <v>3024</v>
      </c>
      <c r="K1878" s="160"/>
      <c r="L1878" s="147">
        <v>-58404.88</v>
      </c>
      <c r="M1878" s="136"/>
      <c r="N1878" s="136"/>
      <c r="O1878" s="136" t="s">
        <v>1802</v>
      </c>
    </row>
    <row r="1879" spans="1:15" x14ac:dyDescent="0.3">
      <c r="A1879" s="139" t="s">
        <v>2705</v>
      </c>
      <c r="B1879" s="139" t="s">
        <v>2470</v>
      </c>
      <c r="C1879" s="139" t="s">
        <v>2631</v>
      </c>
      <c r="D1879" s="139"/>
      <c r="E1879" s="141">
        <v>42891875</v>
      </c>
      <c r="F1879" s="146"/>
      <c r="G1879" s="146"/>
      <c r="H1879" s="146"/>
      <c r="I1879" s="146"/>
      <c r="J1879" s="139" t="s">
        <v>3024</v>
      </c>
      <c r="K1879" s="160"/>
      <c r="L1879" s="147">
        <v>-36460.82</v>
      </c>
      <c r="M1879" s="136"/>
      <c r="N1879" s="136"/>
      <c r="O1879" s="136" t="s">
        <v>1808</v>
      </c>
    </row>
    <row r="1880" spans="1:15" x14ac:dyDescent="0.3">
      <c r="A1880" s="139" t="s">
        <v>2705</v>
      </c>
      <c r="B1880" s="139" t="s">
        <v>2470</v>
      </c>
      <c r="C1880" s="139" t="s">
        <v>2631</v>
      </c>
      <c r="D1880" s="139"/>
      <c r="E1880" s="141">
        <v>42984177</v>
      </c>
      <c r="F1880" s="146"/>
      <c r="G1880" s="146"/>
      <c r="H1880" s="146"/>
      <c r="I1880" s="146"/>
      <c r="J1880" s="139" t="s">
        <v>3024</v>
      </c>
      <c r="K1880" s="160"/>
      <c r="L1880" s="147">
        <v>-2095.52</v>
      </c>
      <c r="M1880" s="136"/>
      <c r="N1880" s="136"/>
      <c r="O1880" s="136" t="s">
        <v>1914</v>
      </c>
    </row>
    <row r="1881" spans="1:15" x14ac:dyDescent="0.3">
      <c r="A1881" s="139" t="s">
        <v>2705</v>
      </c>
      <c r="B1881" s="139" t="s">
        <v>2470</v>
      </c>
      <c r="C1881" s="139" t="s">
        <v>2631</v>
      </c>
      <c r="D1881" s="139"/>
      <c r="E1881" s="141">
        <v>43017790</v>
      </c>
      <c r="F1881" s="146"/>
      <c r="G1881" s="146"/>
      <c r="H1881" s="146"/>
      <c r="I1881" s="146"/>
      <c r="J1881" s="139" t="s">
        <v>3024</v>
      </c>
      <c r="K1881" s="160"/>
      <c r="L1881" s="147">
        <v>-33215.53</v>
      </c>
      <c r="M1881" s="136"/>
      <c r="N1881" s="136"/>
      <c r="O1881" s="136" t="s">
        <v>1810</v>
      </c>
    </row>
    <row r="1882" spans="1:15" x14ac:dyDescent="0.3">
      <c r="A1882" s="139" t="s">
        <v>2705</v>
      </c>
      <c r="B1882" s="139" t="s">
        <v>2470</v>
      </c>
      <c r="C1882" s="139" t="s">
        <v>2631</v>
      </c>
      <c r="D1882" s="139"/>
      <c r="E1882" s="141" t="s">
        <v>1942</v>
      </c>
      <c r="F1882" s="146"/>
      <c r="G1882" s="146"/>
      <c r="H1882" s="146"/>
      <c r="I1882" s="146"/>
      <c r="J1882" s="139" t="s">
        <v>3024</v>
      </c>
      <c r="K1882" s="160"/>
      <c r="L1882" s="147">
        <v>-17224.32</v>
      </c>
      <c r="M1882" s="136"/>
      <c r="N1882" s="136"/>
      <c r="O1882" s="136" t="s">
        <v>1810</v>
      </c>
    </row>
    <row r="1883" spans="1:15" x14ac:dyDescent="0.3">
      <c r="A1883" s="139" t="s">
        <v>2705</v>
      </c>
      <c r="B1883" s="139" t="s">
        <v>2470</v>
      </c>
      <c r="C1883" s="139" t="s">
        <v>2631</v>
      </c>
      <c r="D1883" s="139"/>
      <c r="E1883" s="141" t="s">
        <v>2257</v>
      </c>
      <c r="F1883" s="146"/>
      <c r="G1883" s="146"/>
      <c r="H1883" s="146"/>
      <c r="I1883" s="146"/>
      <c r="J1883" s="139" t="s">
        <v>3024</v>
      </c>
      <c r="K1883" s="160"/>
      <c r="L1883" s="147">
        <v>-0.7</v>
      </c>
      <c r="M1883" s="136"/>
      <c r="N1883" s="136"/>
      <c r="O1883" s="136" t="s">
        <v>1810</v>
      </c>
    </row>
    <row r="1884" spans="1:15" x14ac:dyDescent="0.3">
      <c r="A1884" s="139" t="s">
        <v>2705</v>
      </c>
      <c r="B1884" s="139" t="s">
        <v>2470</v>
      </c>
      <c r="C1884" s="139" t="s">
        <v>2631</v>
      </c>
      <c r="D1884" s="139"/>
      <c r="E1884" s="141" t="s">
        <v>2190</v>
      </c>
      <c r="F1884" s="146"/>
      <c r="G1884" s="146"/>
      <c r="H1884" s="146"/>
      <c r="I1884" s="146"/>
      <c r="J1884" s="139" t="s">
        <v>3024</v>
      </c>
      <c r="K1884" s="160"/>
      <c r="L1884" s="147">
        <v>-1.46</v>
      </c>
      <c r="M1884" s="136"/>
      <c r="N1884" s="136"/>
      <c r="O1884" s="136" t="s">
        <v>1808</v>
      </c>
    </row>
    <row r="1885" spans="1:15" x14ac:dyDescent="0.3">
      <c r="A1885" s="139" t="s">
        <v>2705</v>
      </c>
      <c r="B1885" s="139" t="s">
        <v>2470</v>
      </c>
      <c r="C1885" s="139" t="s">
        <v>2631</v>
      </c>
      <c r="D1885" s="139"/>
      <c r="E1885" s="141" t="s">
        <v>2114</v>
      </c>
      <c r="F1885" s="146"/>
      <c r="G1885" s="146"/>
      <c r="H1885" s="146"/>
      <c r="I1885" s="146"/>
      <c r="J1885" s="139" t="s">
        <v>3024</v>
      </c>
      <c r="K1885" s="160"/>
      <c r="L1885" s="147">
        <v>-7487.31</v>
      </c>
      <c r="M1885" s="136"/>
      <c r="N1885" s="136"/>
      <c r="O1885" s="136" t="s">
        <v>1811</v>
      </c>
    </row>
    <row r="1886" spans="1:15" x14ac:dyDescent="0.3">
      <c r="A1886" s="139" t="s">
        <v>2705</v>
      </c>
      <c r="B1886" s="139" t="s">
        <v>2470</v>
      </c>
      <c r="C1886" s="139" t="s">
        <v>2631</v>
      </c>
      <c r="D1886" s="139"/>
      <c r="E1886" s="141" t="s">
        <v>2250</v>
      </c>
      <c r="F1886" s="146"/>
      <c r="G1886" s="146"/>
      <c r="H1886" s="146"/>
      <c r="I1886" s="146"/>
      <c r="J1886" s="139" t="s">
        <v>3024</v>
      </c>
      <c r="K1886" s="160"/>
      <c r="L1886" s="147">
        <v>-3484.1</v>
      </c>
      <c r="M1886" s="136"/>
      <c r="N1886" s="136"/>
      <c r="O1886" s="136" t="s">
        <v>1808</v>
      </c>
    </row>
    <row r="1887" spans="1:15" x14ac:dyDescent="0.3">
      <c r="A1887" s="139" t="s">
        <v>2705</v>
      </c>
      <c r="B1887" s="139" t="s">
        <v>2470</v>
      </c>
      <c r="C1887" s="139" t="s">
        <v>2631</v>
      </c>
      <c r="D1887" s="139"/>
      <c r="E1887" s="141" t="s">
        <v>2320</v>
      </c>
      <c r="F1887" s="146"/>
      <c r="G1887" s="146"/>
      <c r="H1887" s="146"/>
      <c r="I1887" s="146"/>
      <c r="J1887" s="139" t="s">
        <v>3024</v>
      </c>
      <c r="K1887" s="162"/>
      <c r="L1887" s="147">
        <v>-8348</v>
      </c>
      <c r="M1887" s="136"/>
      <c r="N1887" s="136"/>
      <c r="O1887" s="136" t="s">
        <v>1811</v>
      </c>
    </row>
    <row r="1888" spans="1:15" x14ac:dyDescent="0.3">
      <c r="A1888" s="139" t="s">
        <v>2705</v>
      </c>
      <c r="B1888" s="139" t="s">
        <v>2470</v>
      </c>
      <c r="C1888" s="139" t="s">
        <v>2631</v>
      </c>
      <c r="D1888" s="139"/>
      <c r="E1888" s="141">
        <v>42616082</v>
      </c>
      <c r="F1888" s="146"/>
      <c r="G1888" s="146"/>
      <c r="H1888" s="146"/>
      <c r="I1888" s="139"/>
      <c r="J1888" s="139" t="s">
        <v>3024</v>
      </c>
      <c r="K1888" s="160"/>
      <c r="L1888" s="147">
        <v>-2604.58</v>
      </c>
      <c r="M1888" s="136"/>
      <c r="N1888" s="136"/>
      <c r="O1888" s="136" t="s">
        <v>1801</v>
      </c>
    </row>
    <row r="1889" spans="1:15" x14ac:dyDescent="0.3">
      <c r="A1889" s="139" t="s">
        <v>2705</v>
      </c>
      <c r="B1889" s="139" t="s">
        <v>2470</v>
      </c>
      <c r="C1889" s="139" t="s">
        <v>2631</v>
      </c>
      <c r="D1889" s="139"/>
      <c r="E1889" s="141" t="s">
        <v>2325</v>
      </c>
      <c r="F1889" s="146"/>
      <c r="G1889" s="146"/>
      <c r="H1889" s="146"/>
      <c r="I1889" s="146"/>
      <c r="J1889" s="139" t="s">
        <v>3024</v>
      </c>
      <c r="K1889" s="160"/>
      <c r="L1889" s="147">
        <v>-2217.0500000000002</v>
      </c>
      <c r="M1889" s="136"/>
      <c r="N1889" s="136"/>
      <c r="O1889" s="136" t="s">
        <v>1801</v>
      </c>
    </row>
    <row r="1890" spans="1:15" x14ac:dyDescent="0.3">
      <c r="A1890" s="139" t="s">
        <v>2705</v>
      </c>
      <c r="B1890" s="139" t="s">
        <v>2470</v>
      </c>
      <c r="C1890" s="139" t="s">
        <v>2654</v>
      </c>
      <c r="D1890" s="139"/>
      <c r="E1890" s="141">
        <v>42162404</v>
      </c>
      <c r="F1890" s="146"/>
      <c r="G1890" s="146"/>
      <c r="H1890" s="146"/>
      <c r="I1890" s="146"/>
      <c r="J1890" s="139" t="s">
        <v>3024</v>
      </c>
      <c r="K1890" s="160"/>
      <c r="L1890" s="147">
        <v>-20750</v>
      </c>
      <c r="M1890" s="136"/>
      <c r="N1890" s="136"/>
      <c r="O1890" s="136" t="s">
        <v>1804</v>
      </c>
    </row>
    <row r="1891" spans="1:15" x14ac:dyDescent="0.3">
      <c r="A1891" s="139" t="s">
        <v>2705</v>
      </c>
      <c r="B1891" s="139" t="s">
        <v>2470</v>
      </c>
      <c r="C1891" s="139" t="s">
        <v>2654</v>
      </c>
      <c r="D1891" s="139"/>
      <c r="E1891" s="141">
        <v>42162404</v>
      </c>
      <c r="F1891" s="146"/>
      <c r="G1891" s="146"/>
      <c r="H1891" s="146"/>
      <c r="I1891" s="146"/>
      <c r="J1891" s="139" t="s">
        <v>3024</v>
      </c>
      <c r="K1891" s="160"/>
      <c r="L1891" s="147">
        <v>-0.5</v>
      </c>
      <c r="M1891" s="136"/>
      <c r="N1891" s="136"/>
      <c r="O1891" s="136" t="s">
        <v>1804</v>
      </c>
    </row>
    <row r="1892" spans="1:15" x14ac:dyDescent="0.3">
      <c r="A1892" s="139" t="s">
        <v>2705</v>
      </c>
      <c r="B1892" s="139" t="s">
        <v>2470</v>
      </c>
      <c r="C1892" s="139" t="s">
        <v>2654</v>
      </c>
      <c r="D1892" s="139"/>
      <c r="E1892" s="141">
        <v>42220336</v>
      </c>
      <c r="F1892" s="146"/>
      <c r="G1892" s="146"/>
      <c r="H1892" s="146"/>
      <c r="I1892" s="146"/>
      <c r="J1892" s="139" t="s">
        <v>3024</v>
      </c>
      <c r="K1892" s="160"/>
      <c r="L1892" s="147">
        <v>-5750</v>
      </c>
      <c r="M1892" s="136"/>
      <c r="N1892" s="136"/>
      <c r="O1892" s="136" t="s">
        <v>1800</v>
      </c>
    </row>
    <row r="1893" spans="1:15" x14ac:dyDescent="0.3">
      <c r="A1893" s="139" t="s">
        <v>2705</v>
      </c>
      <c r="B1893" s="139" t="s">
        <v>2470</v>
      </c>
      <c r="C1893" s="139" t="s">
        <v>2654</v>
      </c>
      <c r="D1893" s="139"/>
      <c r="E1893" s="141">
        <v>42258796</v>
      </c>
      <c r="F1893" s="146"/>
      <c r="G1893" s="146"/>
      <c r="H1893" s="146"/>
      <c r="I1893" s="139"/>
      <c r="J1893" s="139" t="s">
        <v>3024</v>
      </c>
      <c r="K1893" s="160"/>
      <c r="L1893" s="147">
        <v>-5857.46</v>
      </c>
      <c r="M1893" s="136"/>
      <c r="N1893" s="136"/>
      <c r="O1893" s="136" t="s">
        <v>1804</v>
      </c>
    </row>
    <row r="1894" spans="1:15" x14ac:dyDescent="0.3">
      <c r="A1894" s="139" t="s">
        <v>2705</v>
      </c>
      <c r="B1894" s="139" t="s">
        <v>2470</v>
      </c>
      <c r="C1894" s="139" t="s">
        <v>2654</v>
      </c>
      <c r="D1894" s="139"/>
      <c r="E1894" s="141">
        <v>42294436</v>
      </c>
      <c r="F1894" s="146"/>
      <c r="G1894" s="146"/>
      <c r="H1894" s="146"/>
      <c r="I1894" s="139"/>
      <c r="J1894" s="139" t="s">
        <v>3024</v>
      </c>
      <c r="K1894" s="160"/>
      <c r="L1894" s="147">
        <v>-0.5</v>
      </c>
      <c r="M1894" s="136"/>
      <c r="N1894" s="136"/>
      <c r="O1894" s="136" t="s">
        <v>1804</v>
      </c>
    </row>
    <row r="1895" spans="1:15" x14ac:dyDescent="0.3">
      <c r="A1895" s="139" t="s">
        <v>2705</v>
      </c>
      <c r="B1895" s="139" t="s">
        <v>2470</v>
      </c>
      <c r="C1895" s="139" t="s">
        <v>2654</v>
      </c>
      <c r="D1895" s="139"/>
      <c r="E1895" s="141">
        <v>42320706</v>
      </c>
      <c r="F1895" s="146"/>
      <c r="G1895" s="146"/>
      <c r="H1895" s="146"/>
      <c r="I1895" s="139"/>
      <c r="J1895" s="139" t="s">
        <v>3024</v>
      </c>
      <c r="K1895" s="160"/>
      <c r="L1895" s="147">
        <v>-7241.55</v>
      </c>
      <c r="M1895" s="136"/>
      <c r="N1895" s="136"/>
      <c r="O1895" s="136" t="s">
        <v>1811</v>
      </c>
    </row>
    <row r="1896" spans="1:15" x14ac:dyDescent="0.3">
      <c r="A1896" s="139" t="s">
        <v>2705</v>
      </c>
      <c r="B1896" s="139" t="s">
        <v>2470</v>
      </c>
      <c r="C1896" s="139" t="s">
        <v>2654</v>
      </c>
      <c r="D1896" s="139"/>
      <c r="E1896" s="141">
        <v>42335209</v>
      </c>
      <c r="F1896" s="146"/>
      <c r="G1896" s="146"/>
      <c r="H1896" s="146"/>
      <c r="I1896" s="139"/>
      <c r="J1896" s="139" t="s">
        <v>3024</v>
      </c>
      <c r="K1896" s="160"/>
      <c r="L1896" s="147">
        <v>-14897.24</v>
      </c>
      <c r="M1896" s="136"/>
      <c r="N1896" s="136"/>
      <c r="O1896" s="136" t="s">
        <v>1808</v>
      </c>
    </row>
    <row r="1897" spans="1:15" x14ac:dyDescent="0.3">
      <c r="A1897" s="139" t="s">
        <v>2705</v>
      </c>
      <c r="B1897" s="139" t="s">
        <v>2470</v>
      </c>
      <c r="C1897" s="139" t="s">
        <v>2654</v>
      </c>
      <c r="D1897" s="139"/>
      <c r="E1897" s="141">
        <v>42441549</v>
      </c>
      <c r="F1897" s="146"/>
      <c r="G1897" s="146"/>
      <c r="H1897" s="146"/>
      <c r="I1897" s="139"/>
      <c r="J1897" s="139" t="s">
        <v>3024</v>
      </c>
      <c r="K1897" s="160"/>
      <c r="L1897" s="147">
        <v>-12170.15</v>
      </c>
      <c r="M1897" s="136"/>
      <c r="N1897" s="136"/>
      <c r="O1897" s="136" t="s">
        <v>1914</v>
      </c>
    </row>
    <row r="1898" spans="1:15" x14ac:dyDescent="0.3">
      <c r="A1898" s="139" t="s">
        <v>2705</v>
      </c>
      <c r="B1898" s="139" t="s">
        <v>2470</v>
      </c>
      <c r="C1898" s="139" t="s">
        <v>2654</v>
      </c>
      <c r="D1898" s="139"/>
      <c r="E1898" s="141">
        <v>42446603</v>
      </c>
      <c r="F1898" s="146"/>
      <c r="G1898" s="146"/>
      <c r="H1898" s="146"/>
      <c r="I1898" s="139"/>
      <c r="J1898" s="139" t="s">
        <v>3024</v>
      </c>
      <c r="K1898" s="160"/>
      <c r="L1898" s="147">
        <v>-1684.57</v>
      </c>
      <c r="M1898" s="136"/>
      <c r="N1898" s="136"/>
      <c r="O1898" s="136" t="s">
        <v>1804</v>
      </c>
    </row>
    <row r="1899" spans="1:15" x14ac:dyDescent="0.3">
      <c r="A1899" s="139" t="s">
        <v>2705</v>
      </c>
      <c r="B1899" s="139" t="s">
        <v>2470</v>
      </c>
      <c r="C1899" s="139" t="s">
        <v>2654</v>
      </c>
      <c r="D1899" s="139"/>
      <c r="E1899" s="141">
        <v>42536818</v>
      </c>
      <c r="F1899" s="146"/>
      <c r="G1899" s="146"/>
      <c r="H1899" s="146"/>
      <c r="I1899" s="139"/>
      <c r="J1899" s="139" t="s">
        <v>3024</v>
      </c>
      <c r="K1899" s="160"/>
      <c r="L1899" s="147">
        <v>-1961.41</v>
      </c>
      <c r="M1899" s="136"/>
      <c r="N1899" s="136"/>
      <c r="O1899" s="136" t="s">
        <v>1804</v>
      </c>
    </row>
    <row r="1900" spans="1:15" x14ac:dyDescent="0.3">
      <c r="A1900" s="139" t="s">
        <v>2705</v>
      </c>
      <c r="B1900" s="139" t="s">
        <v>2470</v>
      </c>
      <c r="C1900" s="139" t="s">
        <v>2654</v>
      </c>
      <c r="D1900" s="139"/>
      <c r="E1900" s="141">
        <v>42628174</v>
      </c>
      <c r="F1900" s="146"/>
      <c r="G1900" s="146"/>
      <c r="H1900" s="146"/>
      <c r="I1900" s="139"/>
      <c r="J1900" s="139" t="s">
        <v>3024</v>
      </c>
      <c r="K1900" s="163"/>
      <c r="L1900" s="149">
        <v>-2</v>
      </c>
      <c r="M1900" s="136"/>
      <c r="N1900" s="136"/>
      <c r="O1900" s="136" t="s">
        <v>1808</v>
      </c>
    </row>
    <row r="1901" spans="1:15" x14ac:dyDescent="0.3">
      <c r="A1901" s="139" t="s">
        <v>2705</v>
      </c>
      <c r="B1901" s="139" t="s">
        <v>2470</v>
      </c>
      <c r="C1901" s="139" t="s">
        <v>2654</v>
      </c>
      <c r="D1901" s="139"/>
      <c r="E1901" s="141">
        <v>42695971</v>
      </c>
      <c r="F1901" s="139"/>
      <c r="G1901" s="139"/>
      <c r="H1901" s="139"/>
      <c r="I1901" s="139"/>
      <c r="J1901" s="136" t="s">
        <v>3024</v>
      </c>
      <c r="K1901" s="136"/>
      <c r="L1901" s="136">
        <v>-12809.1</v>
      </c>
      <c r="M1901" s="136"/>
      <c r="N1901" s="136"/>
      <c r="O1901" s="136" t="s">
        <v>1804</v>
      </c>
    </row>
    <row r="1902" spans="1:15" x14ac:dyDescent="0.3">
      <c r="A1902" s="139" t="s">
        <v>2705</v>
      </c>
      <c r="B1902" s="139" t="s">
        <v>2470</v>
      </c>
      <c r="C1902" s="139" t="s">
        <v>2654</v>
      </c>
      <c r="D1902" s="139"/>
      <c r="E1902" s="141">
        <v>42757311</v>
      </c>
      <c r="F1902" s="139"/>
      <c r="G1902" s="139"/>
      <c r="H1902" s="139"/>
      <c r="I1902" s="139"/>
      <c r="J1902" s="136" t="s">
        <v>3024</v>
      </c>
      <c r="K1902" s="136"/>
      <c r="L1902" s="136">
        <v>-1250.98</v>
      </c>
      <c r="M1902" s="136"/>
      <c r="N1902" s="136"/>
      <c r="O1902" s="136" t="s">
        <v>1803</v>
      </c>
    </row>
    <row r="1903" spans="1:15" x14ac:dyDescent="0.3">
      <c r="A1903" s="139" t="s">
        <v>2705</v>
      </c>
      <c r="B1903" s="139" t="s">
        <v>2470</v>
      </c>
      <c r="C1903" s="139" t="s">
        <v>2654</v>
      </c>
      <c r="D1903" s="139"/>
      <c r="E1903" s="141">
        <v>42907871</v>
      </c>
      <c r="F1903" s="139"/>
      <c r="G1903" s="139"/>
      <c r="H1903" s="139"/>
      <c r="I1903" s="139"/>
      <c r="J1903" s="136" t="s">
        <v>3024</v>
      </c>
      <c r="K1903" s="136"/>
      <c r="L1903" s="136">
        <v>-43867.17</v>
      </c>
      <c r="M1903" s="136"/>
      <c r="N1903" s="136"/>
      <c r="O1903" s="136" t="s">
        <v>1914</v>
      </c>
    </row>
    <row r="1904" spans="1:15" x14ac:dyDescent="0.3">
      <c r="A1904" s="139" t="s">
        <v>2705</v>
      </c>
      <c r="B1904" s="139" t="s">
        <v>2470</v>
      </c>
      <c r="C1904" s="139" t="s">
        <v>2654</v>
      </c>
      <c r="D1904" s="139"/>
      <c r="E1904" s="141">
        <v>42907876</v>
      </c>
      <c r="F1904" s="139"/>
      <c r="G1904" s="139"/>
      <c r="H1904" s="139"/>
      <c r="I1904" s="139"/>
      <c r="J1904" s="136" t="s">
        <v>3024</v>
      </c>
      <c r="K1904" s="136"/>
      <c r="L1904" s="136">
        <v>-1340.52</v>
      </c>
      <c r="M1904" s="136"/>
      <c r="N1904" s="136"/>
      <c r="O1904" s="136" t="s">
        <v>1804</v>
      </c>
    </row>
    <row r="1905" spans="1:15" x14ac:dyDescent="0.3">
      <c r="A1905" s="139" t="s">
        <v>2705</v>
      </c>
      <c r="B1905" s="139" t="s">
        <v>2470</v>
      </c>
      <c r="C1905" s="139" t="s">
        <v>2654</v>
      </c>
      <c r="D1905" s="139"/>
      <c r="E1905" s="141" t="s">
        <v>1927</v>
      </c>
      <c r="F1905" s="139"/>
      <c r="G1905" s="139"/>
      <c r="H1905" s="139"/>
      <c r="I1905" s="139"/>
      <c r="J1905" s="136" t="s">
        <v>3024</v>
      </c>
      <c r="K1905" s="136"/>
      <c r="L1905" s="136">
        <v>-176760.56</v>
      </c>
      <c r="M1905" s="136"/>
      <c r="N1905" s="136"/>
      <c r="O1905" s="136" t="s">
        <v>1808</v>
      </c>
    </row>
    <row r="1906" spans="1:15" x14ac:dyDescent="0.3">
      <c r="A1906" s="139" t="s">
        <v>2705</v>
      </c>
      <c r="B1906" s="139" t="s">
        <v>2470</v>
      </c>
      <c r="C1906" s="139" t="s">
        <v>2654</v>
      </c>
      <c r="D1906" s="139"/>
      <c r="E1906" s="141" t="s">
        <v>1928</v>
      </c>
      <c r="F1906" s="139"/>
      <c r="G1906" s="139"/>
      <c r="H1906" s="139"/>
      <c r="I1906" s="139"/>
      <c r="J1906" s="136" t="s">
        <v>3024</v>
      </c>
      <c r="K1906" s="136"/>
      <c r="L1906" s="136">
        <v>-105418.25</v>
      </c>
      <c r="M1906" s="136"/>
      <c r="N1906" s="136"/>
      <c r="O1906" s="136" t="s">
        <v>1808</v>
      </c>
    </row>
    <row r="1907" spans="1:15" x14ac:dyDescent="0.3">
      <c r="A1907" s="139" t="s">
        <v>2705</v>
      </c>
      <c r="B1907" s="139" t="s">
        <v>2470</v>
      </c>
      <c r="C1907" s="139" t="s">
        <v>2654</v>
      </c>
      <c r="D1907" s="139"/>
      <c r="E1907" s="141" t="s">
        <v>2007</v>
      </c>
      <c r="F1907" s="139"/>
      <c r="G1907" s="139"/>
      <c r="H1907" s="139"/>
      <c r="I1907" s="139"/>
      <c r="J1907" s="136" t="s">
        <v>3024</v>
      </c>
      <c r="K1907" s="136"/>
      <c r="L1907" s="136">
        <v>-220487.57</v>
      </c>
      <c r="M1907" s="136"/>
      <c r="N1907" s="136"/>
      <c r="O1907" s="136" t="s">
        <v>1808</v>
      </c>
    </row>
    <row r="1908" spans="1:15" x14ac:dyDescent="0.3">
      <c r="A1908" s="139" t="s">
        <v>2705</v>
      </c>
      <c r="B1908" s="139" t="s">
        <v>2470</v>
      </c>
      <c r="C1908" s="139" t="s">
        <v>2654</v>
      </c>
      <c r="D1908" s="139"/>
      <c r="E1908" s="141" t="s">
        <v>2033</v>
      </c>
      <c r="F1908" s="139"/>
      <c r="G1908" s="139"/>
      <c r="H1908" s="139"/>
      <c r="I1908" s="139"/>
      <c r="J1908" s="136" t="s">
        <v>3024</v>
      </c>
      <c r="K1908" s="136"/>
      <c r="L1908" s="136">
        <v>-1943.98</v>
      </c>
      <c r="M1908" s="136"/>
      <c r="N1908" s="136"/>
      <c r="O1908" s="136" t="s">
        <v>1808</v>
      </c>
    </row>
    <row r="1909" spans="1:15" x14ac:dyDescent="0.3">
      <c r="A1909" s="139" t="s">
        <v>2705</v>
      </c>
      <c r="B1909" s="139" t="s">
        <v>2470</v>
      </c>
      <c r="C1909" s="139" t="s">
        <v>2654</v>
      </c>
      <c r="D1909" s="139"/>
      <c r="E1909" s="141" t="s">
        <v>2034</v>
      </c>
      <c r="F1909" s="139"/>
      <c r="G1909" s="139"/>
      <c r="H1909" s="139"/>
      <c r="I1909" s="139"/>
      <c r="J1909" s="136" t="s">
        <v>3024</v>
      </c>
      <c r="K1909" s="136"/>
      <c r="L1909" s="136">
        <v>-1943.98</v>
      </c>
      <c r="M1909" s="136"/>
      <c r="N1909" s="136"/>
      <c r="O1909" s="136" t="s">
        <v>1808</v>
      </c>
    </row>
    <row r="1910" spans="1:15" x14ac:dyDescent="0.3">
      <c r="A1910" s="139" t="s">
        <v>2705</v>
      </c>
      <c r="B1910" s="139" t="s">
        <v>2470</v>
      </c>
      <c r="C1910" s="139" t="s">
        <v>2654</v>
      </c>
      <c r="D1910" s="139"/>
      <c r="E1910" s="141" t="s">
        <v>2059</v>
      </c>
      <c r="F1910" s="139"/>
      <c r="G1910" s="139"/>
      <c r="H1910" s="139"/>
      <c r="I1910" s="139"/>
      <c r="J1910" s="136" t="s">
        <v>3024</v>
      </c>
      <c r="K1910" s="136"/>
      <c r="L1910" s="136">
        <v>-6983.74</v>
      </c>
      <c r="M1910" s="136"/>
      <c r="N1910" s="136"/>
      <c r="O1910" s="136" t="s">
        <v>1804</v>
      </c>
    </row>
    <row r="1911" spans="1:15" x14ac:dyDescent="0.3">
      <c r="A1911" s="139" t="s">
        <v>2705</v>
      </c>
      <c r="B1911" s="139" t="s">
        <v>2470</v>
      </c>
      <c r="C1911" s="139" t="s">
        <v>2654</v>
      </c>
      <c r="D1911" s="139"/>
      <c r="E1911" s="141" t="s">
        <v>2101</v>
      </c>
      <c r="F1911" s="139"/>
      <c r="G1911" s="139"/>
      <c r="H1911" s="139"/>
      <c r="I1911" s="139"/>
      <c r="J1911" s="136" t="s">
        <v>3024</v>
      </c>
      <c r="K1911" s="136"/>
      <c r="L1911" s="136">
        <v>-5276.94</v>
      </c>
      <c r="M1911" s="136"/>
      <c r="N1911" s="136"/>
      <c r="O1911" s="136" t="s">
        <v>1801</v>
      </c>
    </row>
    <row r="1912" spans="1:15" x14ac:dyDescent="0.3">
      <c r="A1912" s="139" t="s">
        <v>2705</v>
      </c>
      <c r="B1912" s="139" t="s">
        <v>2470</v>
      </c>
      <c r="C1912" s="139" t="s">
        <v>2654</v>
      </c>
      <c r="D1912" s="139"/>
      <c r="E1912" s="141" t="s">
        <v>2141</v>
      </c>
      <c r="F1912" s="139"/>
      <c r="G1912" s="139"/>
      <c r="H1912" s="139"/>
      <c r="I1912" s="139"/>
      <c r="J1912" s="136" t="s">
        <v>3024</v>
      </c>
      <c r="K1912" s="136"/>
      <c r="L1912" s="136">
        <v>-8449.06</v>
      </c>
      <c r="M1912" s="136"/>
      <c r="N1912" s="136"/>
      <c r="O1912" s="136" t="s">
        <v>1924</v>
      </c>
    </row>
    <row r="1913" spans="1:15" x14ac:dyDescent="0.3">
      <c r="A1913" s="139" t="s">
        <v>2705</v>
      </c>
      <c r="B1913" s="139" t="s">
        <v>2470</v>
      </c>
      <c r="C1913" s="139" t="s">
        <v>2654</v>
      </c>
      <c r="D1913" s="139"/>
      <c r="E1913" s="141" t="s">
        <v>2164</v>
      </c>
      <c r="F1913" s="139"/>
      <c r="G1913" s="139"/>
      <c r="H1913" s="139"/>
      <c r="I1913" s="139"/>
      <c r="J1913" s="136" t="s">
        <v>3024</v>
      </c>
      <c r="K1913" s="136"/>
      <c r="L1913" s="136">
        <v>-1779.39</v>
      </c>
      <c r="M1913" s="136"/>
      <c r="N1913" s="136"/>
      <c r="O1913" s="136" t="s">
        <v>1804</v>
      </c>
    </row>
    <row r="1914" spans="1:15" x14ac:dyDescent="0.3">
      <c r="A1914" s="139" t="s">
        <v>2705</v>
      </c>
      <c r="B1914" s="139" t="s">
        <v>2470</v>
      </c>
      <c r="C1914" s="139" t="s">
        <v>2654</v>
      </c>
      <c r="D1914" s="139"/>
      <c r="E1914" s="141" t="s">
        <v>2199</v>
      </c>
      <c r="F1914" s="139"/>
      <c r="G1914" s="139"/>
      <c r="H1914" s="139"/>
      <c r="I1914" s="139"/>
      <c r="J1914" s="136" t="s">
        <v>3024</v>
      </c>
      <c r="K1914" s="136"/>
      <c r="L1914" s="136">
        <v>-21350.82</v>
      </c>
      <c r="M1914" s="136"/>
      <c r="N1914" s="136"/>
      <c r="O1914" s="136" t="s">
        <v>1808</v>
      </c>
    </row>
    <row r="1915" spans="1:15" x14ac:dyDescent="0.3">
      <c r="A1915" s="139" t="s">
        <v>2705</v>
      </c>
      <c r="B1915" s="139" t="s">
        <v>2470</v>
      </c>
      <c r="C1915" s="139" t="s">
        <v>2654</v>
      </c>
      <c r="D1915" s="139"/>
      <c r="E1915" s="141" t="s">
        <v>2265</v>
      </c>
      <c r="F1915" s="139"/>
      <c r="G1915" s="139"/>
      <c r="H1915" s="139"/>
      <c r="I1915" s="139"/>
      <c r="J1915" s="136" t="s">
        <v>3024</v>
      </c>
      <c r="K1915" s="136"/>
      <c r="L1915" s="136">
        <v>-1014.3</v>
      </c>
      <c r="M1915" s="136"/>
      <c r="N1915" s="136"/>
      <c r="O1915" s="136" t="s">
        <v>1808</v>
      </c>
    </row>
    <row r="1916" spans="1:15" x14ac:dyDescent="0.3">
      <c r="A1916" s="139" t="s">
        <v>2705</v>
      </c>
      <c r="B1916" s="139" t="s">
        <v>2470</v>
      </c>
      <c r="C1916" s="139" t="s">
        <v>2654</v>
      </c>
      <c r="D1916" s="139"/>
      <c r="E1916" s="141" t="s">
        <v>2293</v>
      </c>
      <c r="F1916" s="139"/>
      <c r="G1916" s="139"/>
      <c r="H1916" s="139"/>
      <c r="I1916" s="139"/>
      <c r="J1916" s="136" t="s">
        <v>3024</v>
      </c>
      <c r="K1916" s="136"/>
      <c r="L1916" s="136">
        <v>-22190.639999999999</v>
      </c>
      <c r="M1916" s="136"/>
      <c r="N1916" s="136"/>
      <c r="O1916" s="136" t="s">
        <v>1809</v>
      </c>
    </row>
    <row r="1917" spans="1:15" x14ac:dyDescent="0.3">
      <c r="A1917" s="139" t="s">
        <v>2705</v>
      </c>
      <c r="B1917" s="139" t="s">
        <v>2470</v>
      </c>
      <c r="C1917" s="139" t="s">
        <v>2654</v>
      </c>
      <c r="D1917" s="139"/>
      <c r="E1917" s="141">
        <v>42292793</v>
      </c>
      <c r="F1917" s="139"/>
      <c r="G1917" s="139"/>
      <c r="H1917" s="139"/>
      <c r="I1917" s="139"/>
      <c r="J1917" s="136" t="s">
        <v>3024</v>
      </c>
      <c r="K1917" s="136"/>
      <c r="L1917" s="136">
        <v>-1370.69</v>
      </c>
      <c r="M1917" s="136"/>
      <c r="N1917" s="136"/>
      <c r="O1917" s="136" t="s">
        <v>1804</v>
      </c>
    </row>
    <row r="1918" spans="1:15" x14ac:dyDescent="0.3">
      <c r="A1918" s="139" t="s">
        <v>2705</v>
      </c>
      <c r="B1918" s="139" t="s">
        <v>2470</v>
      </c>
      <c r="C1918" s="139" t="s">
        <v>2654</v>
      </c>
      <c r="D1918" s="139"/>
      <c r="E1918" s="141">
        <v>42294436</v>
      </c>
      <c r="F1918" s="139"/>
      <c r="G1918" s="139"/>
      <c r="H1918" s="139"/>
      <c r="I1918" s="139"/>
      <c r="J1918" s="136" t="s">
        <v>3024</v>
      </c>
      <c r="K1918" s="136"/>
      <c r="L1918" s="136">
        <v>-16339.65</v>
      </c>
      <c r="M1918" s="136"/>
      <c r="N1918" s="136"/>
      <c r="O1918" s="136" t="s">
        <v>1804</v>
      </c>
    </row>
    <row r="1919" spans="1:15" x14ac:dyDescent="0.3">
      <c r="A1919" s="139" t="s">
        <v>2705</v>
      </c>
      <c r="B1919" s="139" t="s">
        <v>2470</v>
      </c>
      <c r="C1919" s="139" t="s">
        <v>2654</v>
      </c>
      <c r="D1919" s="139"/>
      <c r="E1919" s="141">
        <v>42320706</v>
      </c>
      <c r="F1919" s="139"/>
      <c r="G1919" s="139"/>
      <c r="H1919" s="139"/>
      <c r="I1919" s="139"/>
      <c r="J1919" s="136" t="s">
        <v>3024</v>
      </c>
      <c r="K1919" s="136"/>
      <c r="L1919" s="136">
        <v>-1.5</v>
      </c>
      <c r="M1919" s="136"/>
      <c r="N1919" s="136"/>
      <c r="O1919" s="136" t="s">
        <v>1811</v>
      </c>
    </row>
    <row r="1920" spans="1:15" x14ac:dyDescent="0.3">
      <c r="A1920" s="139" t="s">
        <v>2705</v>
      </c>
      <c r="B1920" s="139" t="s">
        <v>2470</v>
      </c>
      <c r="C1920" s="139" t="s">
        <v>2654</v>
      </c>
      <c r="D1920" s="139"/>
      <c r="E1920" s="141">
        <v>42335209</v>
      </c>
      <c r="F1920" s="139"/>
      <c r="G1920" s="139"/>
      <c r="H1920" s="139"/>
      <c r="I1920" s="139"/>
      <c r="J1920" s="136" t="s">
        <v>3024</v>
      </c>
      <c r="K1920" s="136"/>
      <c r="L1920" s="136">
        <v>-1</v>
      </c>
      <c r="M1920" s="136"/>
      <c r="N1920" s="136"/>
      <c r="O1920" s="136" t="s">
        <v>1808</v>
      </c>
    </row>
    <row r="1921" spans="1:15" x14ac:dyDescent="0.3">
      <c r="A1921" s="139" t="s">
        <v>2705</v>
      </c>
      <c r="B1921" s="139" t="s">
        <v>2470</v>
      </c>
      <c r="C1921" s="139" t="s">
        <v>2654</v>
      </c>
      <c r="D1921" s="139"/>
      <c r="E1921" s="141">
        <v>42695971</v>
      </c>
      <c r="F1921" s="139"/>
      <c r="G1921" s="139"/>
      <c r="H1921" s="139"/>
      <c r="I1921" s="139"/>
      <c r="J1921" s="136" t="s">
        <v>3024</v>
      </c>
      <c r="K1921" s="136"/>
      <c r="L1921" s="136">
        <v>-1</v>
      </c>
      <c r="M1921" s="136"/>
      <c r="N1921" s="136"/>
      <c r="O1921" s="136" t="s">
        <v>1804</v>
      </c>
    </row>
    <row r="1922" spans="1:15" x14ac:dyDescent="0.3">
      <c r="A1922" s="139" t="s">
        <v>2705</v>
      </c>
      <c r="B1922" s="139" t="s">
        <v>2470</v>
      </c>
      <c r="C1922" s="139" t="s">
        <v>2654</v>
      </c>
      <c r="D1922" s="139"/>
      <c r="E1922" s="141" t="s">
        <v>1981</v>
      </c>
      <c r="F1922" s="139"/>
      <c r="G1922" s="139"/>
      <c r="H1922" s="139"/>
      <c r="I1922" s="139"/>
      <c r="J1922" s="136" t="s">
        <v>3024</v>
      </c>
      <c r="K1922" s="136"/>
      <c r="L1922" s="136">
        <v>-4.4000000000000004</v>
      </c>
      <c r="M1922" s="136"/>
      <c r="N1922" s="136"/>
      <c r="O1922" s="136" t="s">
        <v>1808</v>
      </c>
    </row>
    <row r="1923" spans="1:15" x14ac:dyDescent="0.3">
      <c r="A1923" s="139" t="s">
        <v>2705</v>
      </c>
      <c r="B1923" s="139" t="s">
        <v>2470</v>
      </c>
      <c r="C1923" s="139" t="s">
        <v>2654</v>
      </c>
      <c r="D1923" s="139"/>
      <c r="E1923" s="141" t="s">
        <v>2199</v>
      </c>
      <c r="F1923" s="139"/>
      <c r="G1923" s="139"/>
      <c r="H1923" s="139"/>
      <c r="I1923" s="139"/>
      <c r="J1923" s="136" t="s">
        <v>3024</v>
      </c>
      <c r="K1923" s="136"/>
      <c r="L1923" s="136">
        <v>-2.1</v>
      </c>
      <c r="M1923" s="136"/>
      <c r="N1923" s="136"/>
      <c r="O1923" s="136" t="s">
        <v>1808</v>
      </c>
    </row>
    <row r="1924" spans="1:15" x14ac:dyDescent="0.3">
      <c r="A1924" s="139" t="s">
        <v>2705</v>
      </c>
      <c r="B1924" s="139" t="s">
        <v>2470</v>
      </c>
      <c r="C1924" s="139" t="s">
        <v>2654</v>
      </c>
      <c r="D1924" s="139"/>
      <c r="E1924" s="141" t="s">
        <v>2293</v>
      </c>
      <c r="F1924" s="139"/>
      <c r="G1924" s="139"/>
      <c r="H1924" s="139"/>
      <c r="I1924" s="139"/>
      <c r="J1924" s="136" t="s">
        <v>3024</v>
      </c>
      <c r="K1924" s="136"/>
      <c r="L1924" s="136">
        <v>-1.32</v>
      </c>
      <c r="M1924" s="136"/>
      <c r="N1924" s="136"/>
      <c r="O1924" s="136" t="s">
        <v>1809</v>
      </c>
    </row>
    <row r="1925" spans="1:15" x14ac:dyDescent="0.3">
      <c r="A1925" s="139" t="s">
        <v>2705</v>
      </c>
      <c r="B1925" s="139" t="s">
        <v>2470</v>
      </c>
      <c r="C1925" s="139" t="s">
        <v>2706</v>
      </c>
      <c r="D1925" s="139"/>
      <c r="E1925" s="141">
        <v>42272224</v>
      </c>
      <c r="F1925" s="139"/>
      <c r="G1925" s="139"/>
      <c r="H1925" s="139"/>
      <c r="I1925" s="139"/>
      <c r="J1925" s="136" t="s">
        <v>3024</v>
      </c>
      <c r="K1925" s="136"/>
      <c r="L1925" s="136">
        <v>-12432.71</v>
      </c>
      <c r="M1925" s="136"/>
      <c r="N1925" s="136"/>
      <c r="O1925" s="136" t="s">
        <v>1808</v>
      </c>
    </row>
    <row r="1926" spans="1:15" x14ac:dyDescent="0.3">
      <c r="A1926" s="139" t="s">
        <v>2705</v>
      </c>
      <c r="B1926" s="139" t="s">
        <v>2470</v>
      </c>
      <c r="C1926" s="139" t="s">
        <v>2706</v>
      </c>
      <c r="D1926" s="139"/>
      <c r="E1926" s="141">
        <v>42299345</v>
      </c>
      <c r="F1926" s="139"/>
      <c r="G1926" s="139"/>
      <c r="H1926" s="139"/>
      <c r="I1926" s="139"/>
      <c r="J1926" s="136" t="s">
        <v>3024</v>
      </c>
      <c r="K1926" s="136"/>
      <c r="L1926" s="136">
        <v>-0.5</v>
      </c>
      <c r="M1926" s="136"/>
      <c r="N1926" s="136"/>
      <c r="O1926" s="136" t="s">
        <v>1804</v>
      </c>
    </row>
    <row r="1927" spans="1:15" x14ac:dyDescent="0.3">
      <c r="A1927" s="139" t="s">
        <v>2705</v>
      </c>
      <c r="B1927" s="139" t="s">
        <v>2470</v>
      </c>
      <c r="C1927" s="139" t="s">
        <v>2706</v>
      </c>
      <c r="D1927" s="139"/>
      <c r="E1927" s="141">
        <v>42433332</v>
      </c>
      <c r="F1927" s="139"/>
      <c r="G1927" s="139"/>
      <c r="H1927" s="139"/>
      <c r="I1927" s="139"/>
      <c r="J1927" s="136" t="s">
        <v>3024</v>
      </c>
      <c r="K1927" s="136"/>
      <c r="L1927" s="136">
        <v>-12723.89</v>
      </c>
      <c r="M1927" s="136"/>
      <c r="N1927" s="136"/>
      <c r="O1927" s="136" t="s">
        <v>1808</v>
      </c>
    </row>
    <row r="1928" spans="1:15" x14ac:dyDescent="0.3">
      <c r="A1928" s="139" t="s">
        <v>2705</v>
      </c>
      <c r="B1928" s="139" t="s">
        <v>2470</v>
      </c>
      <c r="C1928" s="139" t="s">
        <v>2706</v>
      </c>
      <c r="D1928" s="139"/>
      <c r="E1928" s="141">
        <v>42453340</v>
      </c>
      <c r="F1928" s="139"/>
      <c r="G1928" s="139"/>
      <c r="H1928" s="139"/>
      <c r="I1928" s="139"/>
      <c r="J1928" s="136" t="s">
        <v>3024</v>
      </c>
      <c r="K1928" s="136"/>
      <c r="L1928" s="136">
        <v>-26712.04</v>
      </c>
      <c r="M1928" s="136"/>
      <c r="N1928" s="136"/>
      <c r="O1928" s="136" t="s">
        <v>1808</v>
      </c>
    </row>
    <row r="1929" spans="1:15" x14ac:dyDescent="0.3">
      <c r="A1929" s="139" t="s">
        <v>2705</v>
      </c>
      <c r="B1929" s="139" t="s">
        <v>2470</v>
      </c>
      <c r="C1929" s="139" t="s">
        <v>2706</v>
      </c>
      <c r="D1929" s="139"/>
      <c r="E1929" s="141">
        <v>42498483</v>
      </c>
      <c r="F1929" s="139"/>
      <c r="G1929" s="139"/>
      <c r="H1929" s="139"/>
      <c r="I1929" s="139"/>
      <c r="J1929" s="136" t="s">
        <v>3024</v>
      </c>
      <c r="K1929" s="136"/>
      <c r="L1929" s="136">
        <v>-10428.700000000001</v>
      </c>
      <c r="M1929" s="136"/>
      <c r="N1929" s="136"/>
      <c r="O1929" s="136" t="s">
        <v>1808</v>
      </c>
    </row>
    <row r="1930" spans="1:15" x14ac:dyDescent="0.3">
      <c r="A1930" s="139" t="s">
        <v>2705</v>
      </c>
      <c r="B1930" s="139" t="s">
        <v>2470</v>
      </c>
      <c r="C1930" s="139" t="s">
        <v>2706</v>
      </c>
      <c r="D1930" s="139"/>
      <c r="E1930" s="141">
        <v>42616052</v>
      </c>
      <c r="F1930" s="139"/>
      <c r="G1930" s="139"/>
      <c r="H1930" s="139"/>
      <c r="I1930" s="139"/>
      <c r="J1930" s="136" t="s">
        <v>3024</v>
      </c>
      <c r="K1930" s="136"/>
      <c r="L1930" s="136">
        <v>-2780.43</v>
      </c>
      <c r="M1930" s="136"/>
      <c r="N1930" s="136"/>
      <c r="O1930" s="136" t="s">
        <v>1801</v>
      </c>
    </row>
    <row r="1931" spans="1:15" x14ac:dyDescent="0.3">
      <c r="A1931" s="139" t="s">
        <v>2705</v>
      </c>
      <c r="B1931" s="139" t="s">
        <v>2470</v>
      </c>
      <c r="C1931" s="139" t="s">
        <v>2706</v>
      </c>
      <c r="D1931" s="139"/>
      <c r="E1931" s="141">
        <v>42699708</v>
      </c>
      <c r="F1931" s="139"/>
      <c r="G1931" s="139"/>
      <c r="H1931" s="139"/>
      <c r="I1931" s="139"/>
      <c r="J1931" s="136" t="s">
        <v>3024</v>
      </c>
      <c r="K1931" s="136"/>
      <c r="L1931" s="136">
        <v>-16280.1</v>
      </c>
      <c r="M1931" s="136"/>
      <c r="N1931" s="136"/>
      <c r="O1931" s="136" t="s">
        <v>1811</v>
      </c>
    </row>
    <row r="1932" spans="1:15" x14ac:dyDescent="0.3">
      <c r="A1932" s="139" t="s">
        <v>2705</v>
      </c>
      <c r="B1932" s="139" t="s">
        <v>2470</v>
      </c>
      <c r="C1932" s="139" t="s">
        <v>2706</v>
      </c>
      <c r="D1932" s="139"/>
      <c r="E1932" s="141">
        <v>42720159</v>
      </c>
      <c r="F1932" s="139"/>
      <c r="G1932" s="139"/>
      <c r="H1932" s="139"/>
      <c r="I1932" s="139"/>
      <c r="J1932" s="136" t="s">
        <v>3024</v>
      </c>
      <c r="K1932" s="136"/>
      <c r="L1932" s="136">
        <v>-8333.23</v>
      </c>
      <c r="M1932" s="136"/>
      <c r="N1932" s="136"/>
      <c r="O1932" s="136" t="s">
        <v>1808</v>
      </c>
    </row>
    <row r="1933" spans="1:15" x14ac:dyDescent="0.3">
      <c r="A1933" s="139" t="s">
        <v>2705</v>
      </c>
      <c r="B1933" s="139" t="s">
        <v>2470</v>
      </c>
      <c r="C1933" s="139" t="s">
        <v>2706</v>
      </c>
      <c r="D1933" s="139"/>
      <c r="E1933" s="141">
        <v>42859315</v>
      </c>
      <c r="F1933" s="139"/>
      <c r="G1933" s="139"/>
      <c r="H1933" s="139"/>
      <c r="I1933" s="139"/>
      <c r="J1933" s="136" t="s">
        <v>3024</v>
      </c>
      <c r="K1933" s="136"/>
      <c r="L1933" s="136">
        <v>-0.94</v>
      </c>
      <c r="M1933" s="136"/>
      <c r="N1933" s="136"/>
      <c r="O1933" s="136" t="s">
        <v>1811</v>
      </c>
    </row>
    <row r="1934" spans="1:15" x14ac:dyDescent="0.3">
      <c r="A1934" s="139" t="s">
        <v>2705</v>
      </c>
      <c r="B1934" s="139" t="s">
        <v>2470</v>
      </c>
      <c r="C1934" s="139" t="s">
        <v>2706</v>
      </c>
      <c r="D1934" s="139"/>
      <c r="E1934" s="141">
        <v>42872871</v>
      </c>
      <c r="F1934" s="139"/>
      <c r="G1934" s="139"/>
      <c r="H1934" s="139"/>
      <c r="I1934" s="139"/>
      <c r="J1934" s="136" t="s">
        <v>3024</v>
      </c>
      <c r="K1934" s="136"/>
      <c r="L1934" s="136">
        <v>-4823.91</v>
      </c>
      <c r="M1934" s="136"/>
      <c r="N1934" s="136"/>
      <c r="O1934" s="136" t="s">
        <v>1808</v>
      </c>
    </row>
    <row r="1935" spans="1:15" x14ac:dyDescent="0.3">
      <c r="A1935" s="139" t="s">
        <v>2705</v>
      </c>
      <c r="B1935" s="139" t="s">
        <v>2470</v>
      </c>
      <c r="C1935" s="139" t="s">
        <v>2706</v>
      </c>
      <c r="D1935" s="139"/>
      <c r="E1935" s="141">
        <v>42903220</v>
      </c>
      <c r="F1935" s="139"/>
      <c r="G1935" s="139"/>
      <c r="H1935" s="139"/>
      <c r="I1935" s="139"/>
      <c r="J1935" s="136" t="s">
        <v>3024</v>
      </c>
      <c r="K1935" s="136"/>
      <c r="L1935" s="136">
        <v>-1805.3</v>
      </c>
      <c r="M1935" s="136"/>
      <c r="N1935" s="136"/>
      <c r="O1935" s="136" t="s">
        <v>1808</v>
      </c>
    </row>
    <row r="1936" spans="1:15" x14ac:dyDescent="0.3">
      <c r="A1936" s="139" t="s">
        <v>2705</v>
      </c>
      <c r="B1936" s="139" t="s">
        <v>2470</v>
      </c>
      <c r="C1936" s="139" t="s">
        <v>2706</v>
      </c>
      <c r="D1936" s="139"/>
      <c r="E1936" s="141">
        <v>42907874</v>
      </c>
      <c r="F1936" s="139"/>
      <c r="G1936" s="139"/>
      <c r="H1936" s="139"/>
      <c r="I1936" s="139"/>
      <c r="J1936" s="136" t="s">
        <v>3024</v>
      </c>
      <c r="K1936" s="136"/>
      <c r="L1936" s="136">
        <v>-23330.51</v>
      </c>
      <c r="M1936" s="136"/>
      <c r="N1936" s="136"/>
      <c r="O1936" s="136" t="s">
        <v>1804</v>
      </c>
    </row>
    <row r="1937" spans="1:15" x14ac:dyDescent="0.3">
      <c r="A1937" s="139" t="s">
        <v>2705</v>
      </c>
      <c r="B1937" s="139" t="s">
        <v>2470</v>
      </c>
      <c r="C1937" s="139" t="s">
        <v>2706</v>
      </c>
      <c r="D1937" s="139"/>
      <c r="E1937" s="141">
        <v>42929431</v>
      </c>
      <c r="F1937" s="139"/>
      <c r="G1937" s="139"/>
      <c r="H1937" s="139"/>
      <c r="I1937" s="139"/>
      <c r="J1937" s="136" t="s">
        <v>3024</v>
      </c>
      <c r="K1937" s="136"/>
      <c r="L1937" s="136">
        <v>-1771.38</v>
      </c>
      <c r="M1937" s="136"/>
      <c r="N1937" s="136"/>
      <c r="O1937" s="136" t="s">
        <v>1804</v>
      </c>
    </row>
    <row r="1938" spans="1:15" x14ac:dyDescent="0.3">
      <c r="A1938" s="139" t="s">
        <v>2705</v>
      </c>
      <c r="B1938" s="139" t="s">
        <v>2470</v>
      </c>
      <c r="C1938" s="139" t="s">
        <v>2706</v>
      </c>
      <c r="D1938" s="139"/>
      <c r="E1938" s="141" t="s">
        <v>1982</v>
      </c>
      <c r="F1938" s="139"/>
      <c r="G1938" s="139"/>
      <c r="H1938" s="139"/>
      <c r="I1938" s="139"/>
      <c r="J1938" s="136" t="s">
        <v>3024</v>
      </c>
      <c r="K1938" s="136"/>
      <c r="L1938" s="136">
        <v>-5435.54</v>
      </c>
      <c r="M1938" s="136"/>
      <c r="N1938" s="136"/>
      <c r="O1938" s="136" t="s">
        <v>1804</v>
      </c>
    </row>
    <row r="1939" spans="1:15" x14ac:dyDescent="0.3">
      <c r="A1939" s="139" t="s">
        <v>2705</v>
      </c>
      <c r="B1939" s="139" t="s">
        <v>2470</v>
      </c>
      <c r="C1939" s="139" t="s">
        <v>2706</v>
      </c>
      <c r="D1939" s="139"/>
      <c r="E1939" s="141" t="s">
        <v>2016</v>
      </c>
      <c r="F1939" s="139"/>
      <c r="G1939" s="139"/>
      <c r="H1939" s="139"/>
      <c r="I1939" s="139"/>
      <c r="J1939" s="136" t="s">
        <v>3024</v>
      </c>
      <c r="K1939" s="136"/>
      <c r="L1939" s="136">
        <v>-29291.68</v>
      </c>
      <c r="M1939" s="136"/>
      <c r="N1939" s="136"/>
      <c r="O1939" s="136" t="s">
        <v>1808</v>
      </c>
    </row>
    <row r="1940" spans="1:15" x14ac:dyDescent="0.3">
      <c r="A1940" s="139" t="s">
        <v>2705</v>
      </c>
      <c r="B1940" s="139" t="s">
        <v>2470</v>
      </c>
      <c r="C1940" s="139" t="s">
        <v>2706</v>
      </c>
      <c r="D1940" s="139"/>
      <c r="E1940" s="141" t="s">
        <v>2103</v>
      </c>
      <c r="F1940" s="139"/>
      <c r="G1940" s="139"/>
      <c r="H1940" s="139"/>
      <c r="I1940" s="139"/>
      <c r="J1940" s="136" t="s">
        <v>3024</v>
      </c>
      <c r="K1940" s="136"/>
      <c r="L1940" s="136">
        <v>-27077.49</v>
      </c>
      <c r="M1940" s="136"/>
      <c r="N1940" s="136"/>
      <c r="O1940" s="136" t="s">
        <v>1810</v>
      </c>
    </row>
    <row r="1941" spans="1:15" x14ac:dyDescent="0.3">
      <c r="A1941" s="139" t="s">
        <v>2705</v>
      </c>
      <c r="B1941" s="139" t="s">
        <v>2470</v>
      </c>
      <c r="C1941" s="139" t="s">
        <v>2706</v>
      </c>
      <c r="D1941" s="139"/>
      <c r="E1941" s="141">
        <v>42555114</v>
      </c>
      <c r="F1941" s="139"/>
      <c r="G1941" s="139"/>
      <c r="H1941" s="139"/>
      <c r="I1941" s="139"/>
      <c r="J1941" s="136" t="s">
        <v>3024</v>
      </c>
      <c r="K1941" s="136"/>
      <c r="L1941" s="136">
        <v>-3476.41</v>
      </c>
      <c r="M1941" s="136"/>
      <c r="N1941" s="136"/>
      <c r="O1941" s="136" t="s">
        <v>1804</v>
      </c>
    </row>
    <row r="1942" spans="1:15" x14ac:dyDescent="0.3">
      <c r="A1942" s="139" t="s">
        <v>2705</v>
      </c>
      <c r="B1942" s="139" t="s">
        <v>2470</v>
      </c>
      <c r="C1942" s="139" t="s">
        <v>2706</v>
      </c>
      <c r="D1942" s="139"/>
      <c r="E1942" s="141">
        <v>42600711</v>
      </c>
      <c r="F1942" s="139"/>
      <c r="G1942" s="139"/>
      <c r="H1942" s="139"/>
      <c r="I1942" s="139"/>
      <c r="J1942" s="136" t="s">
        <v>3024</v>
      </c>
      <c r="K1942" s="136"/>
      <c r="L1942" s="136">
        <v>-4044.4</v>
      </c>
      <c r="M1942" s="136"/>
      <c r="N1942" s="136"/>
      <c r="O1942" s="136" t="s">
        <v>1811</v>
      </c>
    </row>
    <row r="1943" spans="1:15" x14ac:dyDescent="0.3">
      <c r="A1943" s="139" t="s">
        <v>2705</v>
      </c>
      <c r="B1943" s="139" t="s">
        <v>2470</v>
      </c>
      <c r="C1943" s="139" t="s">
        <v>2706</v>
      </c>
      <c r="D1943" s="139"/>
      <c r="E1943" s="141">
        <v>42600721</v>
      </c>
      <c r="F1943" s="139"/>
      <c r="G1943" s="139"/>
      <c r="H1943" s="139"/>
      <c r="I1943" s="139"/>
      <c r="J1943" s="136" t="s">
        <v>3024</v>
      </c>
      <c r="K1943" s="136"/>
      <c r="L1943" s="136">
        <v>-3523.51</v>
      </c>
      <c r="M1943" s="136"/>
      <c r="N1943" s="136"/>
      <c r="O1943" s="136" t="s">
        <v>1811</v>
      </c>
    </row>
    <row r="1944" spans="1:15" x14ac:dyDescent="0.3">
      <c r="A1944" s="139" t="s">
        <v>2705</v>
      </c>
      <c r="B1944" s="139" t="s">
        <v>2470</v>
      </c>
      <c r="C1944" s="139" t="s">
        <v>2706</v>
      </c>
      <c r="D1944" s="139"/>
      <c r="E1944" s="141">
        <v>42600733</v>
      </c>
      <c r="F1944" s="139"/>
      <c r="G1944" s="139"/>
      <c r="H1944" s="139"/>
      <c r="I1944" s="139"/>
      <c r="J1944" s="136" t="s">
        <v>3024</v>
      </c>
      <c r="K1944" s="136"/>
      <c r="L1944" s="136">
        <v>-3283.29</v>
      </c>
      <c r="M1944" s="136"/>
      <c r="N1944" s="136"/>
      <c r="O1944" s="136" t="s">
        <v>1811</v>
      </c>
    </row>
    <row r="1945" spans="1:15" x14ac:dyDescent="0.3">
      <c r="A1945" s="139" t="s">
        <v>2705</v>
      </c>
      <c r="B1945" s="139" t="s">
        <v>2470</v>
      </c>
      <c r="C1945" s="139" t="s">
        <v>2706</v>
      </c>
      <c r="D1945" s="139"/>
      <c r="E1945" s="141">
        <v>42600738</v>
      </c>
      <c r="F1945" s="139"/>
      <c r="G1945" s="139"/>
      <c r="H1945" s="139"/>
      <c r="I1945" s="139"/>
      <c r="J1945" s="136" t="s">
        <v>3024</v>
      </c>
      <c r="K1945" s="136"/>
      <c r="L1945" s="136">
        <v>-3749.94</v>
      </c>
      <c r="M1945" s="136"/>
      <c r="N1945" s="136"/>
      <c r="O1945" s="136" t="s">
        <v>1811</v>
      </c>
    </row>
    <row r="1946" spans="1:15" x14ac:dyDescent="0.3">
      <c r="A1946" s="139" t="s">
        <v>2705</v>
      </c>
      <c r="B1946" s="139" t="s">
        <v>2470</v>
      </c>
      <c r="C1946" s="139" t="s">
        <v>2706</v>
      </c>
      <c r="D1946" s="139"/>
      <c r="E1946" s="141">
        <v>42600754</v>
      </c>
      <c r="F1946" s="139"/>
      <c r="G1946" s="139"/>
      <c r="H1946" s="139"/>
      <c r="I1946" s="139"/>
      <c r="J1946" s="136" t="s">
        <v>3024</v>
      </c>
      <c r="K1946" s="136"/>
      <c r="L1946" s="136">
        <v>-3266.64</v>
      </c>
      <c r="M1946" s="136"/>
      <c r="N1946" s="136"/>
      <c r="O1946" s="136" t="s">
        <v>1811</v>
      </c>
    </row>
    <row r="1947" spans="1:15" x14ac:dyDescent="0.3">
      <c r="A1947" s="139" t="s">
        <v>2705</v>
      </c>
      <c r="B1947" s="139" t="s">
        <v>2470</v>
      </c>
      <c r="C1947" s="139" t="s">
        <v>2706</v>
      </c>
      <c r="D1947" s="139"/>
      <c r="E1947" s="141">
        <v>42349174</v>
      </c>
      <c r="F1947" s="139"/>
      <c r="G1947" s="139"/>
      <c r="H1947" s="139"/>
      <c r="I1947" s="139"/>
      <c r="J1947" s="136" t="s">
        <v>3024</v>
      </c>
      <c r="K1947" s="136"/>
      <c r="L1947" s="136">
        <v>-10636</v>
      </c>
      <c r="M1947" s="136"/>
      <c r="N1947" s="136"/>
      <c r="O1947" s="136" t="s">
        <v>1804</v>
      </c>
    </row>
    <row r="1948" spans="1:15" x14ac:dyDescent="0.3">
      <c r="A1948" s="139" t="s">
        <v>2705</v>
      </c>
      <c r="B1948" s="139" t="s">
        <v>3022</v>
      </c>
      <c r="C1948" s="139" t="s">
        <v>2706</v>
      </c>
      <c r="D1948" s="139"/>
      <c r="E1948" s="141">
        <v>42570595</v>
      </c>
      <c r="F1948" s="139"/>
      <c r="G1948" s="139"/>
      <c r="H1948" s="139"/>
      <c r="I1948" s="139"/>
      <c r="J1948" s="136" t="s">
        <v>3024</v>
      </c>
      <c r="K1948" s="136"/>
      <c r="L1948" s="136">
        <v>-9192.69</v>
      </c>
      <c r="M1948" s="136"/>
      <c r="N1948" s="136"/>
      <c r="O1948" s="136" t="s">
        <v>1809</v>
      </c>
    </row>
    <row r="1949" spans="1:15" x14ac:dyDescent="0.3">
      <c r="A1949" s="139" t="s">
        <v>2705</v>
      </c>
      <c r="B1949" s="139" t="s">
        <v>2470</v>
      </c>
      <c r="C1949" s="139" t="s">
        <v>2724</v>
      </c>
      <c r="D1949" s="139"/>
      <c r="E1949" s="141">
        <v>42425529</v>
      </c>
      <c r="F1949" s="139"/>
      <c r="G1949" s="139"/>
      <c r="H1949" s="139"/>
      <c r="I1949" s="139"/>
      <c r="J1949" s="136" t="s">
        <v>3024</v>
      </c>
      <c r="K1949" s="136"/>
      <c r="L1949" s="136">
        <v>-1182.5</v>
      </c>
      <c r="M1949" s="136"/>
      <c r="N1949" s="136"/>
      <c r="O1949" s="136" t="s">
        <v>1808</v>
      </c>
    </row>
    <row r="1950" spans="1:15" x14ac:dyDescent="0.3">
      <c r="A1950" s="139" t="s">
        <v>2705</v>
      </c>
      <c r="B1950" s="139" t="s">
        <v>2470</v>
      </c>
      <c r="C1950" s="139" t="s">
        <v>2724</v>
      </c>
      <c r="D1950" s="139"/>
      <c r="E1950" s="141">
        <v>42499331</v>
      </c>
      <c r="F1950" s="139"/>
      <c r="G1950" s="139"/>
      <c r="H1950" s="139"/>
      <c r="I1950" s="139"/>
      <c r="J1950" s="136" t="s">
        <v>3024</v>
      </c>
      <c r="K1950" s="136"/>
      <c r="L1950" s="136">
        <v>-25326.5</v>
      </c>
      <c r="M1950" s="136"/>
      <c r="N1950" s="136"/>
      <c r="O1950" s="136" t="s">
        <v>1808</v>
      </c>
    </row>
    <row r="1951" spans="1:15" x14ac:dyDescent="0.3">
      <c r="A1951" s="139" t="s">
        <v>2705</v>
      </c>
      <c r="B1951" s="139" t="s">
        <v>2470</v>
      </c>
      <c r="C1951" s="139" t="s">
        <v>2724</v>
      </c>
      <c r="D1951" s="139"/>
      <c r="E1951" s="141">
        <v>42499331</v>
      </c>
      <c r="F1951" s="139"/>
      <c r="G1951" s="139"/>
      <c r="H1951" s="139"/>
      <c r="I1951" s="139"/>
      <c r="J1951" s="136" t="s">
        <v>3024</v>
      </c>
      <c r="K1951" s="136"/>
      <c r="L1951" s="136">
        <v>-2</v>
      </c>
      <c r="M1951" s="136"/>
      <c r="N1951" s="136"/>
      <c r="O1951" s="136" t="s">
        <v>1808</v>
      </c>
    </row>
    <row r="1952" spans="1:15" x14ac:dyDescent="0.3">
      <c r="A1952" s="139" t="s">
        <v>2705</v>
      </c>
      <c r="B1952" s="139" t="s">
        <v>2470</v>
      </c>
      <c r="C1952" s="139" t="s">
        <v>2724</v>
      </c>
      <c r="D1952" s="139"/>
      <c r="E1952" s="141">
        <v>42568251</v>
      </c>
      <c r="F1952" s="139"/>
      <c r="G1952" s="139"/>
      <c r="H1952" s="139"/>
      <c r="I1952" s="139"/>
      <c r="J1952" s="136" t="s">
        <v>3024</v>
      </c>
      <c r="K1952" s="136"/>
      <c r="L1952" s="136">
        <v>-1</v>
      </c>
      <c r="M1952" s="136"/>
      <c r="N1952" s="136"/>
      <c r="O1952" s="136" t="s">
        <v>1804</v>
      </c>
    </row>
    <row r="1953" spans="1:15" x14ac:dyDescent="0.3">
      <c r="A1953" s="139" t="s">
        <v>2705</v>
      </c>
      <c r="B1953" s="139" t="s">
        <v>2470</v>
      </c>
      <c r="C1953" s="139" t="s">
        <v>2724</v>
      </c>
      <c r="D1953" s="139"/>
      <c r="E1953" s="141">
        <v>42584018</v>
      </c>
      <c r="F1953" s="139"/>
      <c r="G1953" s="139"/>
      <c r="H1953" s="139"/>
      <c r="I1953" s="139"/>
      <c r="J1953" s="136" t="s">
        <v>3024</v>
      </c>
      <c r="K1953" s="136"/>
      <c r="L1953" s="136">
        <v>-8085.62</v>
      </c>
      <c r="M1953" s="136"/>
      <c r="N1953" s="136"/>
      <c r="O1953" s="136" t="s">
        <v>1810</v>
      </c>
    </row>
    <row r="1954" spans="1:15" x14ac:dyDescent="0.3">
      <c r="A1954" s="139" t="s">
        <v>2705</v>
      </c>
      <c r="B1954" s="139" t="s">
        <v>2470</v>
      </c>
      <c r="C1954" s="139" t="s">
        <v>2724</v>
      </c>
      <c r="D1954" s="139"/>
      <c r="E1954" s="141">
        <v>42606692</v>
      </c>
      <c r="F1954" s="139"/>
      <c r="G1954" s="139"/>
      <c r="H1954" s="139"/>
      <c r="I1954" s="139"/>
      <c r="J1954" s="136" t="s">
        <v>3024</v>
      </c>
      <c r="K1954" s="136"/>
      <c r="L1954" s="136">
        <v>-4</v>
      </c>
      <c r="M1954" s="136"/>
      <c r="N1954" s="136"/>
      <c r="O1954" s="136" t="s">
        <v>1808</v>
      </c>
    </row>
    <row r="1955" spans="1:15" x14ac:dyDescent="0.3">
      <c r="A1955" s="139" t="s">
        <v>2705</v>
      </c>
      <c r="B1955" s="139" t="s">
        <v>2470</v>
      </c>
      <c r="C1955" s="139" t="s">
        <v>2724</v>
      </c>
      <c r="D1955" s="139"/>
      <c r="E1955" s="141">
        <v>42606692</v>
      </c>
      <c r="F1955" s="139"/>
      <c r="G1955" s="139"/>
      <c r="H1955" s="139"/>
      <c r="I1955" s="139"/>
      <c r="J1955" s="136" t="s">
        <v>3024</v>
      </c>
      <c r="K1955" s="136"/>
      <c r="L1955" s="136">
        <v>-25784.35</v>
      </c>
      <c r="M1955" s="136"/>
      <c r="N1955" s="136"/>
      <c r="O1955" s="136" t="s">
        <v>1808</v>
      </c>
    </row>
    <row r="1956" spans="1:15" x14ac:dyDescent="0.3">
      <c r="A1956" s="139" t="s">
        <v>2705</v>
      </c>
      <c r="B1956" s="139" t="s">
        <v>2470</v>
      </c>
      <c r="C1956" s="139" t="s">
        <v>2724</v>
      </c>
      <c r="D1956" s="139"/>
      <c r="E1956" s="141">
        <v>42902178</v>
      </c>
      <c r="F1956" s="139"/>
      <c r="G1956" s="139"/>
      <c r="H1956" s="139"/>
      <c r="I1956" s="139"/>
      <c r="J1956" s="136" t="s">
        <v>3024</v>
      </c>
      <c r="K1956" s="136"/>
      <c r="L1956" s="136">
        <v>-91196.27</v>
      </c>
      <c r="M1956" s="136"/>
      <c r="N1956" s="136"/>
      <c r="O1956" s="136" t="s">
        <v>1808</v>
      </c>
    </row>
    <row r="1957" spans="1:15" x14ac:dyDescent="0.3">
      <c r="A1957" s="139" t="s">
        <v>2705</v>
      </c>
      <c r="B1957" s="139" t="s">
        <v>2470</v>
      </c>
      <c r="C1957" s="139" t="s">
        <v>2724</v>
      </c>
      <c r="D1957" s="139"/>
      <c r="E1957" s="141" t="s">
        <v>1930</v>
      </c>
      <c r="F1957" s="139"/>
      <c r="G1957" s="139"/>
      <c r="H1957" s="139"/>
      <c r="I1957" s="139"/>
      <c r="J1957" s="136" t="s">
        <v>3024</v>
      </c>
      <c r="K1957" s="136"/>
      <c r="L1957" s="136">
        <v>-61431.34</v>
      </c>
      <c r="M1957" s="136"/>
      <c r="N1957" s="136"/>
      <c r="O1957" s="136" t="s">
        <v>1808</v>
      </c>
    </row>
    <row r="1958" spans="1:15" x14ac:dyDescent="0.3">
      <c r="A1958" s="139" t="s">
        <v>2705</v>
      </c>
      <c r="B1958" s="139" t="s">
        <v>2470</v>
      </c>
      <c r="C1958" s="139" t="s">
        <v>2724</v>
      </c>
      <c r="D1958" s="139"/>
      <c r="E1958" s="141" t="s">
        <v>1930</v>
      </c>
      <c r="F1958" s="139"/>
      <c r="G1958" s="139"/>
      <c r="H1958" s="139"/>
      <c r="I1958" s="139"/>
      <c r="J1958" s="136" t="s">
        <v>3024</v>
      </c>
      <c r="K1958" s="136"/>
      <c r="L1958" s="136">
        <v>-0.94</v>
      </c>
      <c r="M1958" s="136"/>
      <c r="N1958" s="136"/>
      <c r="O1958" s="136" t="s">
        <v>1808</v>
      </c>
    </row>
    <row r="1959" spans="1:15" x14ac:dyDescent="0.3">
      <c r="A1959" s="139" t="s">
        <v>2705</v>
      </c>
      <c r="B1959" s="139" t="s">
        <v>2470</v>
      </c>
      <c r="C1959" s="139" t="s">
        <v>2724</v>
      </c>
      <c r="D1959" s="139"/>
      <c r="E1959" s="141" t="s">
        <v>1931</v>
      </c>
      <c r="F1959" s="139"/>
      <c r="G1959" s="139"/>
      <c r="H1959" s="139"/>
      <c r="I1959" s="139"/>
      <c r="J1959" s="136" t="s">
        <v>3024</v>
      </c>
      <c r="K1959" s="136"/>
      <c r="L1959" s="136">
        <v>-24187.439999999999</v>
      </c>
      <c r="M1959" s="136"/>
      <c r="N1959" s="136"/>
      <c r="O1959" s="136" t="s">
        <v>1808</v>
      </c>
    </row>
    <row r="1960" spans="1:15" x14ac:dyDescent="0.3">
      <c r="A1960" s="139" t="s">
        <v>2705</v>
      </c>
      <c r="B1960" s="139" t="s">
        <v>2470</v>
      </c>
      <c r="C1960" s="139" t="s">
        <v>2724</v>
      </c>
      <c r="D1960" s="139"/>
      <c r="E1960" s="141" t="s">
        <v>1934</v>
      </c>
      <c r="F1960" s="139"/>
      <c r="G1960" s="139"/>
      <c r="H1960" s="139"/>
      <c r="I1960" s="139"/>
      <c r="J1960" s="136" t="s">
        <v>3024</v>
      </c>
      <c r="K1960" s="136"/>
      <c r="L1960" s="136">
        <v>-22505.59</v>
      </c>
      <c r="M1960" s="136"/>
      <c r="N1960" s="136"/>
      <c r="O1960" s="136" t="s">
        <v>1808</v>
      </c>
    </row>
    <row r="1961" spans="1:15" x14ac:dyDescent="0.3">
      <c r="A1961" s="139" t="s">
        <v>2705</v>
      </c>
      <c r="B1961" s="139" t="s">
        <v>2470</v>
      </c>
      <c r="C1961" s="139" t="s">
        <v>2724</v>
      </c>
      <c r="D1961" s="139"/>
      <c r="E1961" s="141" t="s">
        <v>2006</v>
      </c>
      <c r="F1961" s="139"/>
      <c r="G1961" s="139"/>
      <c r="H1961" s="139"/>
      <c r="I1961" s="139"/>
      <c r="J1961" s="136" t="s">
        <v>3024</v>
      </c>
      <c r="K1961" s="136"/>
      <c r="L1961" s="136">
        <v>-108391.7</v>
      </c>
      <c r="M1961" s="136"/>
      <c r="N1961" s="136"/>
      <c r="O1961" s="136" t="s">
        <v>1804</v>
      </c>
    </row>
    <row r="1962" spans="1:15" x14ac:dyDescent="0.3">
      <c r="A1962" s="139" t="s">
        <v>2705</v>
      </c>
      <c r="B1962" s="139" t="s">
        <v>2470</v>
      </c>
      <c r="C1962" s="139" t="s">
        <v>2724</v>
      </c>
      <c r="D1962" s="139"/>
      <c r="E1962" s="141" t="s">
        <v>1963</v>
      </c>
      <c r="F1962" s="139"/>
      <c r="G1962" s="139"/>
      <c r="H1962" s="139"/>
      <c r="I1962" s="139"/>
      <c r="J1962" s="136" t="s">
        <v>3024</v>
      </c>
      <c r="K1962" s="136"/>
      <c r="L1962" s="136">
        <v>-7380.67</v>
      </c>
      <c r="M1962" s="136"/>
      <c r="N1962" s="136"/>
      <c r="O1962" s="136" t="s">
        <v>1810</v>
      </c>
    </row>
    <row r="1963" spans="1:15" x14ac:dyDescent="0.3">
      <c r="A1963" s="139" t="s">
        <v>2705</v>
      </c>
      <c r="B1963" s="139" t="s">
        <v>2470</v>
      </c>
      <c r="C1963" s="139" t="s">
        <v>2724</v>
      </c>
      <c r="D1963" s="139"/>
      <c r="E1963" s="141" t="s">
        <v>2009</v>
      </c>
      <c r="F1963" s="139"/>
      <c r="G1963" s="139"/>
      <c r="H1963" s="139"/>
      <c r="I1963" s="139"/>
      <c r="J1963" s="136" t="s">
        <v>3024</v>
      </c>
      <c r="K1963" s="136"/>
      <c r="L1963" s="136">
        <v>-14067.82</v>
      </c>
      <c r="M1963" s="136"/>
      <c r="N1963" s="136"/>
      <c r="O1963" s="136" t="s">
        <v>1808</v>
      </c>
    </row>
    <row r="1964" spans="1:15" x14ac:dyDescent="0.3">
      <c r="A1964" s="139" t="s">
        <v>2705</v>
      </c>
      <c r="B1964" s="139" t="s">
        <v>2470</v>
      </c>
      <c r="C1964" s="139" t="s">
        <v>2724</v>
      </c>
      <c r="D1964" s="139"/>
      <c r="E1964" s="141" t="s">
        <v>2010</v>
      </c>
      <c r="F1964" s="139"/>
      <c r="G1964" s="139"/>
      <c r="H1964" s="139"/>
      <c r="I1964" s="139"/>
      <c r="J1964" s="136" t="s">
        <v>3024</v>
      </c>
      <c r="K1964" s="136"/>
      <c r="L1964" s="136">
        <v>-130045.53</v>
      </c>
      <c r="M1964" s="136"/>
      <c r="N1964" s="136"/>
      <c r="O1964" s="136" t="s">
        <v>1808</v>
      </c>
    </row>
    <row r="1965" spans="1:15" x14ac:dyDescent="0.3">
      <c r="A1965" s="139" t="s">
        <v>2705</v>
      </c>
      <c r="B1965" s="139" t="s">
        <v>2470</v>
      </c>
      <c r="C1965" s="139" t="s">
        <v>2724</v>
      </c>
      <c r="D1965" s="139"/>
      <c r="E1965" s="141" t="s">
        <v>2011</v>
      </c>
      <c r="F1965" s="139"/>
      <c r="G1965" s="139"/>
      <c r="H1965" s="139"/>
      <c r="I1965" s="139"/>
      <c r="J1965" s="136" t="s">
        <v>3024</v>
      </c>
      <c r="K1965" s="136"/>
      <c r="L1965" s="136">
        <v>-3318.52</v>
      </c>
      <c r="M1965" s="136"/>
      <c r="N1965" s="136"/>
      <c r="O1965" s="136" t="s">
        <v>1808</v>
      </c>
    </row>
    <row r="1966" spans="1:15" x14ac:dyDescent="0.3">
      <c r="A1966" s="139" t="s">
        <v>2705</v>
      </c>
      <c r="B1966" s="139" t="s">
        <v>2470</v>
      </c>
      <c r="C1966" s="139" t="s">
        <v>2724</v>
      </c>
      <c r="D1966" s="139"/>
      <c r="E1966" s="141" t="s">
        <v>2019</v>
      </c>
      <c r="F1966" s="139"/>
      <c r="G1966" s="139"/>
      <c r="H1966" s="139"/>
      <c r="I1966" s="139"/>
      <c r="J1966" s="136" t="s">
        <v>3024</v>
      </c>
      <c r="K1966" s="136"/>
      <c r="L1966" s="136">
        <v>-1160.6300000000001</v>
      </c>
      <c r="M1966" s="136"/>
      <c r="N1966" s="136"/>
      <c r="O1966" s="136" t="s">
        <v>1808</v>
      </c>
    </row>
    <row r="1967" spans="1:15" x14ac:dyDescent="0.3">
      <c r="A1967" s="139" t="s">
        <v>2705</v>
      </c>
      <c r="B1967" s="139" t="s">
        <v>2470</v>
      </c>
      <c r="C1967" s="139" t="s">
        <v>2724</v>
      </c>
      <c r="D1967" s="139"/>
      <c r="E1967" s="141" t="s">
        <v>2067</v>
      </c>
      <c r="F1967" s="139"/>
      <c r="G1967" s="139"/>
      <c r="H1967" s="139"/>
      <c r="I1967" s="139"/>
      <c r="J1967" s="136" t="s">
        <v>3024</v>
      </c>
      <c r="K1967" s="136"/>
      <c r="L1967" s="136">
        <v>-0.89</v>
      </c>
      <c r="M1967" s="136"/>
      <c r="N1967" s="136"/>
      <c r="O1967" s="136" t="s">
        <v>1808</v>
      </c>
    </row>
    <row r="1968" spans="1:15" x14ac:dyDescent="0.3">
      <c r="A1968" s="139" t="s">
        <v>2705</v>
      </c>
      <c r="B1968" s="139" t="s">
        <v>2470</v>
      </c>
      <c r="C1968" s="139" t="s">
        <v>2724</v>
      </c>
      <c r="D1968" s="139"/>
      <c r="E1968" s="141" t="s">
        <v>2049</v>
      </c>
      <c r="F1968" s="139"/>
      <c r="G1968" s="139"/>
      <c r="H1968" s="139"/>
      <c r="I1968" s="139"/>
      <c r="J1968" s="136" t="s">
        <v>3024</v>
      </c>
      <c r="K1968" s="136"/>
      <c r="L1968" s="136">
        <v>-54007.06</v>
      </c>
      <c r="M1968" s="136"/>
      <c r="N1968" s="136"/>
      <c r="O1968" s="136" t="s">
        <v>1804</v>
      </c>
    </row>
    <row r="1969" spans="1:15" x14ac:dyDescent="0.3">
      <c r="A1969" s="139" t="s">
        <v>2705</v>
      </c>
      <c r="B1969" s="139" t="s">
        <v>2470</v>
      </c>
      <c r="C1969" s="139" t="s">
        <v>2724</v>
      </c>
      <c r="D1969" s="139"/>
      <c r="E1969" s="141" t="s">
        <v>2051</v>
      </c>
      <c r="F1969" s="139"/>
      <c r="G1969" s="139"/>
      <c r="H1969" s="139"/>
      <c r="I1969" s="139"/>
      <c r="J1969" s="136" t="s">
        <v>3024</v>
      </c>
      <c r="K1969" s="136"/>
      <c r="L1969" s="136">
        <v>-12462.72</v>
      </c>
      <c r="M1969" s="136"/>
      <c r="N1969" s="136"/>
      <c r="O1969" s="136" t="s">
        <v>1808</v>
      </c>
    </row>
    <row r="1970" spans="1:15" x14ac:dyDescent="0.3">
      <c r="A1970" s="139" t="s">
        <v>2705</v>
      </c>
      <c r="B1970" s="139" t="s">
        <v>2470</v>
      </c>
      <c r="C1970" s="139" t="s">
        <v>2724</v>
      </c>
      <c r="D1970" s="139"/>
      <c r="E1970" s="141" t="s">
        <v>2052</v>
      </c>
      <c r="F1970" s="139"/>
      <c r="G1970" s="139"/>
      <c r="H1970" s="139"/>
      <c r="I1970" s="139"/>
      <c r="J1970" s="136" t="s">
        <v>3024</v>
      </c>
      <c r="K1970" s="136"/>
      <c r="L1970" s="136">
        <v>-2280.52</v>
      </c>
      <c r="M1970" s="136"/>
      <c r="N1970" s="136"/>
      <c r="O1970" s="136" t="s">
        <v>1810</v>
      </c>
    </row>
    <row r="1971" spans="1:15" x14ac:dyDescent="0.3">
      <c r="A1971" s="139" t="s">
        <v>2705</v>
      </c>
      <c r="B1971" s="139" t="s">
        <v>2470</v>
      </c>
      <c r="C1971" s="139" t="s">
        <v>2724</v>
      </c>
      <c r="D1971" s="139"/>
      <c r="E1971" s="141" t="s">
        <v>2052</v>
      </c>
      <c r="F1971" s="139"/>
      <c r="G1971" s="139"/>
      <c r="H1971" s="139"/>
      <c r="I1971" s="139"/>
      <c r="J1971" s="136" t="s">
        <v>3024</v>
      </c>
      <c r="K1971" s="136"/>
      <c r="L1971" s="136">
        <v>-1.78</v>
      </c>
      <c r="M1971" s="136"/>
      <c r="N1971" s="136"/>
      <c r="O1971" s="136" t="s">
        <v>1810</v>
      </c>
    </row>
    <row r="1972" spans="1:15" x14ac:dyDescent="0.3">
      <c r="A1972" s="139" t="s">
        <v>2705</v>
      </c>
      <c r="B1972" s="139" t="s">
        <v>2470</v>
      </c>
      <c r="C1972" s="139" t="s">
        <v>2724</v>
      </c>
      <c r="D1972" s="139"/>
      <c r="E1972" s="141" t="s">
        <v>2053</v>
      </c>
      <c r="F1972" s="139"/>
      <c r="G1972" s="139"/>
      <c r="H1972" s="139"/>
      <c r="I1972" s="139"/>
      <c r="J1972" s="136" t="s">
        <v>3024</v>
      </c>
      <c r="K1972" s="136"/>
      <c r="L1972" s="136">
        <v>-3971.21</v>
      </c>
      <c r="M1972" s="136"/>
      <c r="N1972" s="136"/>
      <c r="O1972" s="136" t="s">
        <v>1808</v>
      </c>
    </row>
    <row r="1973" spans="1:15" x14ac:dyDescent="0.3">
      <c r="A1973" s="139" t="s">
        <v>2705</v>
      </c>
      <c r="B1973" s="139" t="s">
        <v>2470</v>
      </c>
      <c r="C1973" s="139" t="s">
        <v>2724</v>
      </c>
      <c r="D1973" s="139"/>
      <c r="E1973" s="141" t="s">
        <v>2058</v>
      </c>
      <c r="F1973" s="139"/>
      <c r="G1973" s="139"/>
      <c r="H1973" s="139"/>
      <c r="I1973" s="139"/>
      <c r="J1973" s="136" t="s">
        <v>3024</v>
      </c>
      <c r="K1973" s="136"/>
      <c r="L1973" s="136">
        <v>-1333.29</v>
      </c>
      <c r="M1973" s="136"/>
      <c r="N1973" s="136"/>
      <c r="O1973" s="136" t="s">
        <v>1801</v>
      </c>
    </row>
    <row r="1974" spans="1:15" x14ac:dyDescent="0.3">
      <c r="A1974" s="139" t="s">
        <v>2705</v>
      </c>
      <c r="B1974" s="139" t="s">
        <v>2470</v>
      </c>
      <c r="C1974" s="139" t="s">
        <v>2724</v>
      </c>
      <c r="D1974" s="139"/>
      <c r="E1974" s="141" t="s">
        <v>2061</v>
      </c>
      <c r="F1974" s="139"/>
      <c r="G1974" s="139"/>
      <c r="H1974" s="139"/>
      <c r="I1974" s="139"/>
      <c r="J1974" s="136" t="s">
        <v>3024</v>
      </c>
      <c r="K1974" s="136"/>
      <c r="L1974" s="136">
        <v>-970.07</v>
      </c>
      <c r="M1974" s="136"/>
      <c r="N1974" s="136"/>
      <c r="O1974" s="136" t="s">
        <v>1800</v>
      </c>
    </row>
    <row r="1975" spans="1:15" x14ac:dyDescent="0.3">
      <c r="A1975" s="139" t="s">
        <v>2705</v>
      </c>
      <c r="B1975" s="139" t="s">
        <v>2470</v>
      </c>
      <c r="C1975" s="139" t="s">
        <v>2724</v>
      </c>
      <c r="D1975" s="139"/>
      <c r="E1975" s="141" t="s">
        <v>2066</v>
      </c>
      <c r="F1975" s="139"/>
      <c r="G1975" s="139"/>
      <c r="H1975" s="139"/>
      <c r="I1975" s="139"/>
      <c r="J1975" s="136" t="s">
        <v>3024</v>
      </c>
      <c r="K1975" s="136"/>
      <c r="L1975" s="136">
        <v>-597.89</v>
      </c>
      <c r="M1975" s="136"/>
      <c r="N1975" s="136"/>
      <c r="O1975" s="136" t="s">
        <v>1808</v>
      </c>
    </row>
    <row r="1976" spans="1:15" x14ac:dyDescent="0.3">
      <c r="A1976" s="139" t="s">
        <v>2705</v>
      </c>
      <c r="B1976" s="139" t="s">
        <v>2470</v>
      </c>
      <c r="C1976" s="139" t="s">
        <v>2724</v>
      </c>
      <c r="D1976" s="139"/>
      <c r="E1976" s="141" t="s">
        <v>2081</v>
      </c>
      <c r="F1976" s="139"/>
      <c r="G1976" s="139"/>
      <c r="H1976" s="139"/>
      <c r="I1976" s="139"/>
      <c r="J1976" s="136" t="s">
        <v>3024</v>
      </c>
      <c r="K1976" s="136"/>
      <c r="L1976" s="136">
        <v>-4699.43</v>
      </c>
      <c r="M1976" s="136"/>
      <c r="N1976" s="136"/>
      <c r="O1976" s="136" t="s">
        <v>1808</v>
      </c>
    </row>
    <row r="1977" spans="1:15" x14ac:dyDescent="0.3">
      <c r="A1977" s="139" t="s">
        <v>2705</v>
      </c>
      <c r="B1977" s="139" t="s">
        <v>2470</v>
      </c>
      <c r="C1977" s="139" t="s">
        <v>2724</v>
      </c>
      <c r="D1977" s="139"/>
      <c r="E1977" s="141" t="s">
        <v>2082</v>
      </c>
      <c r="F1977" s="139"/>
      <c r="G1977" s="139"/>
      <c r="H1977" s="139"/>
      <c r="I1977" s="139"/>
      <c r="J1977" s="136" t="s">
        <v>3024</v>
      </c>
      <c r="K1977" s="136"/>
      <c r="L1977" s="136">
        <v>-865.27</v>
      </c>
      <c r="M1977" s="136"/>
      <c r="N1977" s="136"/>
      <c r="O1977" s="136" t="s">
        <v>1808</v>
      </c>
    </row>
    <row r="1978" spans="1:15" x14ac:dyDescent="0.3">
      <c r="A1978" s="139" t="s">
        <v>2705</v>
      </c>
      <c r="B1978" s="139" t="s">
        <v>2470</v>
      </c>
      <c r="C1978" s="139" t="s">
        <v>2724</v>
      </c>
      <c r="D1978" s="139"/>
      <c r="E1978" s="141" t="s">
        <v>2122</v>
      </c>
      <c r="F1978" s="139"/>
      <c r="G1978" s="139"/>
      <c r="H1978" s="139"/>
      <c r="I1978" s="139"/>
      <c r="J1978" s="136" t="s">
        <v>3024</v>
      </c>
      <c r="K1978" s="136"/>
      <c r="L1978" s="136">
        <v>-2624.2</v>
      </c>
      <c r="M1978" s="136"/>
      <c r="N1978" s="136"/>
      <c r="O1978" s="136" t="s">
        <v>1924</v>
      </c>
    </row>
    <row r="1979" spans="1:15" x14ac:dyDescent="0.3">
      <c r="A1979" s="139" t="s">
        <v>2705</v>
      </c>
      <c r="B1979" s="139" t="s">
        <v>2470</v>
      </c>
      <c r="C1979" s="139" t="s">
        <v>2724</v>
      </c>
      <c r="D1979" s="139"/>
      <c r="E1979" s="141" t="s">
        <v>2122</v>
      </c>
      <c r="F1979" s="139"/>
      <c r="G1979" s="139"/>
      <c r="H1979" s="139"/>
      <c r="I1979" s="139"/>
      <c r="J1979" s="136" t="s">
        <v>3024</v>
      </c>
      <c r="K1979" s="136"/>
      <c r="L1979" s="136">
        <v>-5989.49</v>
      </c>
      <c r="M1979" s="136"/>
      <c r="N1979" s="136"/>
      <c r="O1979" s="136" t="s">
        <v>1924</v>
      </c>
    </row>
    <row r="1980" spans="1:15" x14ac:dyDescent="0.3">
      <c r="A1980" s="139" t="s">
        <v>2705</v>
      </c>
      <c r="B1980" s="139" t="s">
        <v>2470</v>
      </c>
      <c r="C1980" s="139" t="s">
        <v>2724</v>
      </c>
      <c r="D1980" s="139"/>
      <c r="E1980" s="141" t="s">
        <v>2137</v>
      </c>
      <c r="F1980" s="139"/>
      <c r="G1980" s="139"/>
      <c r="H1980" s="139"/>
      <c r="I1980" s="139"/>
      <c r="J1980" s="136" t="s">
        <v>3024</v>
      </c>
      <c r="K1980" s="136"/>
      <c r="L1980" s="136">
        <v>-3506.9</v>
      </c>
      <c r="M1980" s="136"/>
      <c r="N1980" s="136"/>
      <c r="O1980" s="136" t="s">
        <v>1808</v>
      </c>
    </row>
    <row r="1981" spans="1:15" x14ac:dyDescent="0.3">
      <c r="A1981" s="139" t="s">
        <v>2705</v>
      </c>
      <c r="B1981" s="139" t="s">
        <v>2470</v>
      </c>
      <c r="C1981" s="139" t="s">
        <v>2724</v>
      </c>
      <c r="D1981" s="139"/>
      <c r="E1981" s="141" t="s">
        <v>2158</v>
      </c>
      <c r="F1981" s="139"/>
      <c r="G1981" s="139"/>
      <c r="H1981" s="139"/>
      <c r="I1981" s="139"/>
      <c r="J1981" s="136" t="s">
        <v>3024</v>
      </c>
      <c r="K1981" s="136"/>
      <c r="L1981" s="136">
        <v>-4774.55</v>
      </c>
      <c r="M1981" s="136"/>
      <c r="N1981" s="136"/>
      <c r="O1981" s="136" t="s">
        <v>1801</v>
      </c>
    </row>
    <row r="1982" spans="1:15" x14ac:dyDescent="0.3">
      <c r="A1982" s="139" t="s">
        <v>2705</v>
      </c>
      <c r="B1982" s="139" t="s">
        <v>2470</v>
      </c>
      <c r="C1982" s="139" t="s">
        <v>2724</v>
      </c>
      <c r="D1982" s="139"/>
      <c r="E1982" s="141" t="s">
        <v>2228</v>
      </c>
      <c r="F1982" s="139"/>
      <c r="G1982" s="139"/>
      <c r="H1982" s="139"/>
      <c r="I1982" s="139"/>
      <c r="J1982" s="136" t="s">
        <v>3024</v>
      </c>
      <c r="K1982" s="136"/>
      <c r="L1982" s="136">
        <v>-10714.74</v>
      </c>
      <c r="M1982" s="136"/>
      <c r="N1982" s="136"/>
      <c r="O1982" s="136" t="s">
        <v>1804</v>
      </c>
    </row>
    <row r="1983" spans="1:15" x14ac:dyDescent="0.3">
      <c r="A1983" s="139" t="s">
        <v>2705</v>
      </c>
      <c r="B1983" s="139" t="s">
        <v>2470</v>
      </c>
      <c r="C1983" s="139" t="s">
        <v>2724</v>
      </c>
      <c r="D1983" s="139"/>
      <c r="E1983" s="141" t="s">
        <v>2270</v>
      </c>
      <c r="F1983" s="139"/>
      <c r="G1983" s="139"/>
      <c r="H1983" s="139"/>
      <c r="I1983" s="139"/>
      <c r="J1983" s="136" t="s">
        <v>3024</v>
      </c>
      <c r="K1983" s="136"/>
      <c r="L1983" s="136">
        <v>-5265.86</v>
      </c>
      <c r="M1983" s="136"/>
      <c r="N1983" s="136"/>
      <c r="O1983" s="136" t="s">
        <v>1808</v>
      </c>
    </row>
    <row r="1984" spans="1:15" x14ac:dyDescent="0.3">
      <c r="A1984" s="139" t="s">
        <v>2705</v>
      </c>
      <c r="B1984" s="139" t="s">
        <v>2470</v>
      </c>
      <c r="C1984" s="139" t="s">
        <v>2724</v>
      </c>
      <c r="D1984" s="139"/>
      <c r="E1984" s="141" t="s">
        <v>2295</v>
      </c>
      <c r="F1984" s="139"/>
      <c r="G1984" s="139"/>
      <c r="H1984" s="139"/>
      <c r="I1984" s="139"/>
      <c r="J1984" s="136" t="s">
        <v>3024</v>
      </c>
      <c r="K1984" s="136"/>
      <c r="L1984" s="136">
        <v>-3893.77</v>
      </c>
      <c r="M1984" s="136"/>
      <c r="N1984" s="136"/>
      <c r="O1984" s="136" t="s">
        <v>1800</v>
      </c>
    </row>
    <row r="1985" spans="1:15" x14ac:dyDescent="0.3">
      <c r="A1985" s="139" t="s">
        <v>2705</v>
      </c>
      <c r="B1985" s="139" t="s">
        <v>2470</v>
      </c>
      <c r="C1985" s="139" t="s">
        <v>2724</v>
      </c>
      <c r="D1985" s="139"/>
      <c r="E1985" s="141" t="s">
        <v>2303</v>
      </c>
      <c r="F1985" s="139"/>
      <c r="G1985" s="139"/>
      <c r="H1985" s="139"/>
      <c r="I1985" s="139"/>
      <c r="J1985" s="136" t="s">
        <v>3024</v>
      </c>
      <c r="K1985" s="136"/>
      <c r="L1985" s="136">
        <v>-1101.8399999999999</v>
      </c>
      <c r="M1985" s="136"/>
      <c r="N1985" s="136"/>
      <c r="O1985" s="136" t="s">
        <v>1881</v>
      </c>
    </row>
    <row r="1986" spans="1:15" x14ac:dyDescent="0.3">
      <c r="A1986" s="139" t="s">
        <v>2705</v>
      </c>
      <c r="B1986" s="139" t="s">
        <v>2470</v>
      </c>
      <c r="C1986" s="139" t="s">
        <v>2724</v>
      </c>
      <c r="D1986" s="139"/>
      <c r="E1986" s="141" t="s">
        <v>2383</v>
      </c>
      <c r="F1986" s="139"/>
      <c r="G1986" s="139"/>
      <c r="H1986" s="139"/>
      <c r="I1986" s="139"/>
      <c r="J1986" s="136" t="s">
        <v>3024</v>
      </c>
      <c r="K1986" s="136"/>
      <c r="L1986" s="136">
        <v>-1280.27</v>
      </c>
      <c r="M1986" s="136"/>
      <c r="N1986" s="136"/>
      <c r="O1986" s="136" t="s">
        <v>1808</v>
      </c>
    </row>
    <row r="1987" spans="1:15" x14ac:dyDescent="0.3">
      <c r="A1987" s="139" t="s">
        <v>2705</v>
      </c>
      <c r="B1987" s="139" t="s">
        <v>2470</v>
      </c>
      <c r="C1987" s="139" t="s">
        <v>2751</v>
      </c>
      <c r="D1987" s="139"/>
      <c r="E1987" s="141">
        <v>42628174</v>
      </c>
      <c r="F1987" s="139"/>
      <c r="G1987" s="139"/>
      <c r="H1987" s="139"/>
      <c r="I1987" s="139"/>
      <c r="J1987" s="136" t="s">
        <v>3024</v>
      </c>
      <c r="K1987" s="136"/>
      <c r="L1987" s="136">
        <v>-205817.59</v>
      </c>
      <c r="M1987" s="136"/>
      <c r="N1987" s="136"/>
      <c r="O1987" s="136" t="s">
        <v>1808</v>
      </c>
    </row>
    <row r="1988" spans="1:15" x14ac:dyDescent="0.3">
      <c r="A1988" s="139" t="s">
        <v>2705</v>
      </c>
      <c r="B1988" s="139" t="s">
        <v>2470</v>
      </c>
      <c r="C1988" s="139" t="s">
        <v>2751</v>
      </c>
      <c r="D1988" s="139"/>
      <c r="E1988" s="141">
        <v>42659677</v>
      </c>
      <c r="F1988" s="139"/>
      <c r="G1988" s="139"/>
      <c r="H1988" s="139"/>
      <c r="I1988" s="139"/>
      <c r="J1988" s="136" t="s">
        <v>3024</v>
      </c>
      <c r="K1988" s="136"/>
      <c r="L1988" s="136">
        <v>-14207</v>
      </c>
      <c r="M1988" s="136"/>
      <c r="N1988" s="136"/>
      <c r="O1988" s="136" t="s">
        <v>1808</v>
      </c>
    </row>
    <row r="1989" spans="1:15" x14ac:dyDescent="0.3">
      <c r="A1989" s="139" t="s">
        <v>2705</v>
      </c>
      <c r="B1989" s="139" t="s">
        <v>2470</v>
      </c>
      <c r="C1989" s="139" t="s">
        <v>2751</v>
      </c>
      <c r="D1989" s="139"/>
      <c r="E1989" s="141">
        <v>42725139</v>
      </c>
      <c r="F1989" s="139"/>
      <c r="G1989" s="139"/>
      <c r="H1989" s="139"/>
      <c r="I1989" s="139"/>
      <c r="J1989" s="136" t="s">
        <v>3024</v>
      </c>
      <c r="K1989" s="136"/>
      <c r="L1989" s="136">
        <v>-2200</v>
      </c>
      <c r="M1989" s="136"/>
      <c r="N1989" s="136"/>
      <c r="O1989" s="136" t="s">
        <v>1809</v>
      </c>
    </row>
    <row r="1990" spans="1:15" x14ac:dyDescent="0.3">
      <c r="A1990" s="139" t="s">
        <v>2705</v>
      </c>
      <c r="B1990" s="139" t="s">
        <v>2470</v>
      </c>
      <c r="C1990" s="139" t="s">
        <v>2751</v>
      </c>
      <c r="D1990" s="139"/>
      <c r="E1990" s="141">
        <v>42824095</v>
      </c>
      <c r="F1990" s="139"/>
      <c r="G1990" s="139"/>
      <c r="H1990" s="139"/>
      <c r="I1990" s="139"/>
      <c r="J1990" s="136" t="s">
        <v>3024</v>
      </c>
      <c r="K1990" s="136"/>
      <c r="L1990" s="136">
        <v>-12250</v>
      </c>
      <c r="M1990" s="136"/>
      <c r="N1990" s="136"/>
      <c r="O1990" s="136" t="s">
        <v>1801</v>
      </c>
    </row>
    <row r="1991" spans="1:15" x14ac:dyDescent="0.3">
      <c r="A1991" s="139" t="s">
        <v>2705</v>
      </c>
      <c r="B1991" s="139" t="s">
        <v>2470</v>
      </c>
      <c r="C1991" s="139" t="s">
        <v>2751</v>
      </c>
      <c r="D1991" s="139"/>
      <c r="E1991" s="141">
        <v>42824095</v>
      </c>
      <c r="F1991" s="139"/>
      <c r="G1991" s="139"/>
      <c r="H1991" s="139"/>
      <c r="I1991" s="139"/>
      <c r="J1991" s="136" t="s">
        <v>3024</v>
      </c>
      <c r="K1991" s="136"/>
      <c r="L1991" s="136">
        <v>-2</v>
      </c>
      <c r="M1991" s="136"/>
      <c r="N1991" s="136"/>
      <c r="O1991" s="136" t="s">
        <v>1801</v>
      </c>
    </row>
    <row r="1992" spans="1:15" x14ac:dyDescent="0.3">
      <c r="A1992" s="139" t="s">
        <v>2705</v>
      </c>
      <c r="B1992" s="139" t="s">
        <v>2470</v>
      </c>
      <c r="C1992" s="139" t="s">
        <v>2751</v>
      </c>
      <c r="D1992" s="139"/>
      <c r="E1992" s="141">
        <v>42845069</v>
      </c>
      <c r="F1992" s="139"/>
      <c r="G1992" s="139"/>
      <c r="H1992" s="139"/>
      <c r="I1992" s="139"/>
      <c r="J1992" s="136" t="s">
        <v>3024</v>
      </c>
      <c r="K1992" s="136"/>
      <c r="L1992" s="136">
        <v>-674.08</v>
      </c>
      <c r="M1992" s="136"/>
      <c r="N1992" s="136"/>
      <c r="O1992" s="136" t="s">
        <v>1808</v>
      </c>
    </row>
    <row r="1993" spans="1:15" x14ac:dyDescent="0.3">
      <c r="A1993" s="139" t="s">
        <v>2705</v>
      </c>
      <c r="B1993" s="139" t="s">
        <v>2470</v>
      </c>
      <c r="C1993" s="139" t="s">
        <v>2751</v>
      </c>
      <c r="D1993" s="139"/>
      <c r="E1993" s="141">
        <v>42891875</v>
      </c>
      <c r="F1993" s="139"/>
      <c r="G1993" s="139"/>
      <c r="H1993" s="139"/>
      <c r="I1993" s="139"/>
      <c r="J1993" s="136" t="s">
        <v>3024</v>
      </c>
      <c r="K1993" s="136"/>
      <c r="L1993" s="136">
        <v>-2.85</v>
      </c>
      <c r="M1993" s="136"/>
      <c r="N1993" s="136"/>
      <c r="O1993" s="136" t="s">
        <v>1808</v>
      </c>
    </row>
    <row r="1994" spans="1:15" x14ac:dyDescent="0.3">
      <c r="A1994" s="139" t="s">
        <v>2705</v>
      </c>
      <c r="B1994" s="139" t="s">
        <v>2470</v>
      </c>
      <c r="C1994" s="139" t="s">
        <v>2751</v>
      </c>
      <c r="D1994" s="139"/>
      <c r="E1994" s="141">
        <v>42921258</v>
      </c>
      <c r="F1994" s="139"/>
      <c r="G1994" s="139"/>
      <c r="H1994" s="139"/>
      <c r="I1994" s="139"/>
      <c r="J1994" s="136" t="s">
        <v>3024</v>
      </c>
      <c r="K1994" s="136"/>
      <c r="L1994" s="136">
        <v>-2372.5</v>
      </c>
      <c r="M1994" s="136"/>
      <c r="N1994" s="136"/>
      <c r="O1994" s="136" t="s">
        <v>1808</v>
      </c>
    </row>
    <row r="1995" spans="1:15" x14ac:dyDescent="0.3">
      <c r="A1995" s="139" t="s">
        <v>2705</v>
      </c>
      <c r="B1995" s="139" t="s">
        <v>2470</v>
      </c>
      <c r="C1995" s="139" t="s">
        <v>2751</v>
      </c>
      <c r="D1995" s="139"/>
      <c r="E1995" s="141">
        <v>42921258</v>
      </c>
      <c r="F1995" s="139"/>
      <c r="G1995" s="139"/>
      <c r="H1995" s="139"/>
      <c r="I1995" s="139"/>
      <c r="J1995" s="136" t="s">
        <v>3024</v>
      </c>
      <c r="K1995" s="136"/>
      <c r="L1995" s="136">
        <v>-1</v>
      </c>
      <c r="M1995" s="136"/>
      <c r="N1995" s="136"/>
      <c r="O1995" s="136" t="s">
        <v>1808</v>
      </c>
    </row>
    <row r="1996" spans="1:15" x14ac:dyDescent="0.3">
      <c r="A1996" s="139" t="s">
        <v>2705</v>
      </c>
      <c r="B1996" s="139" t="s">
        <v>2470</v>
      </c>
      <c r="C1996" s="139" t="s">
        <v>2751</v>
      </c>
      <c r="D1996" s="139"/>
      <c r="E1996" s="141">
        <v>42965621</v>
      </c>
      <c r="F1996" s="139"/>
      <c r="G1996" s="139"/>
      <c r="H1996" s="139"/>
      <c r="I1996" s="139"/>
      <c r="J1996" s="136" t="s">
        <v>3024</v>
      </c>
      <c r="K1996" s="136"/>
      <c r="L1996" s="136">
        <v>-6234.16</v>
      </c>
      <c r="M1996" s="136"/>
      <c r="N1996" s="136"/>
      <c r="O1996" s="136" t="s">
        <v>1808</v>
      </c>
    </row>
    <row r="1997" spans="1:15" x14ac:dyDescent="0.3">
      <c r="A1997" s="139" t="s">
        <v>2705</v>
      </c>
      <c r="B1997" s="139" t="s">
        <v>2470</v>
      </c>
      <c r="C1997" s="139" t="s">
        <v>2751</v>
      </c>
      <c r="D1997" s="139"/>
      <c r="E1997" s="141">
        <v>42965621</v>
      </c>
      <c r="F1997" s="139"/>
      <c r="G1997" s="139"/>
      <c r="H1997" s="139"/>
      <c r="I1997" s="139"/>
      <c r="J1997" s="136" t="s">
        <v>3024</v>
      </c>
      <c r="K1997" s="136"/>
      <c r="L1997" s="136">
        <v>-0.95</v>
      </c>
      <c r="M1997" s="136"/>
      <c r="N1997" s="136"/>
      <c r="O1997" s="136" t="s">
        <v>1808</v>
      </c>
    </row>
    <row r="1998" spans="1:15" x14ac:dyDescent="0.3">
      <c r="A1998" s="139" t="s">
        <v>2705</v>
      </c>
      <c r="B1998" s="139" t="s">
        <v>2470</v>
      </c>
      <c r="C1998" s="139" t="s">
        <v>2751</v>
      </c>
      <c r="D1998" s="139"/>
      <c r="E1998" s="141">
        <v>43005919</v>
      </c>
      <c r="F1998" s="139"/>
      <c r="G1998" s="139"/>
      <c r="H1998" s="139"/>
      <c r="I1998" s="139"/>
      <c r="J1998" s="136" t="s">
        <v>3024</v>
      </c>
      <c r="K1998" s="136"/>
      <c r="L1998" s="136">
        <v>-0.95</v>
      </c>
      <c r="M1998" s="136"/>
      <c r="N1998" s="136"/>
      <c r="O1998" s="136" t="s">
        <v>1808</v>
      </c>
    </row>
    <row r="1999" spans="1:15" x14ac:dyDescent="0.3">
      <c r="A1999" s="139" t="s">
        <v>2705</v>
      </c>
      <c r="B1999" s="139" t="s">
        <v>2470</v>
      </c>
      <c r="C1999" s="139" t="s">
        <v>2751</v>
      </c>
      <c r="D1999" s="139"/>
      <c r="E1999" s="141">
        <v>43005919</v>
      </c>
      <c r="F1999" s="139"/>
      <c r="G1999" s="139"/>
      <c r="H1999" s="139"/>
      <c r="I1999" s="139"/>
      <c r="J1999" s="136" t="s">
        <v>3024</v>
      </c>
      <c r="K1999" s="136"/>
      <c r="L1999" s="136">
        <v>-6295.55</v>
      </c>
      <c r="M1999" s="136"/>
      <c r="N1999" s="136"/>
      <c r="O1999" s="136" t="s">
        <v>1808</v>
      </c>
    </row>
    <row r="2000" spans="1:15" x14ac:dyDescent="0.3">
      <c r="A2000" s="139" t="s">
        <v>2705</v>
      </c>
      <c r="B2000" s="139" t="s">
        <v>2470</v>
      </c>
      <c r="C2000" s="139" t="s">
        <v>2751</v>
      </c>
      <c r="D2000" s="139"/>
      <c r="E2000" s="141" t="s">
        <v>1929</v>
      </c>
      <c r="F2000" s="139"/>
      <c r="G2000" s="139"/>
      <c r="H2000" s="139"/>
      <c r="I2000" s="139"/>
      <c r="J2000" s="136" t="s">
        <v>3024</v>
      </c>
      <c r="K2000" s="136"/>
      <c r="L2000" s="136">
        <v>-11712.55</v>
      </c>
      <c r="M2000" s="136"/>
      <c r="N2000" s="136"/>
      <c r="O2000" s="136" t="s">
        <v>1808</v>
      </c>
    </row>
    <row r="2001" spans="1:15" x14ac:dyDescent="0.3">
      <c r="A2001" s="139" t="s">
        <v>2705</v>
      </c>
      <c r="B2001" s="139" t="s">
        <v>2470</v>
      </c>
      <c r="C2001" s="139" t="s">
        <v>2751</v>
      </c>
      <c r="D2001" s="139"/>
      <c r="E2001" s="141" t="s">
        <v>1964</v>
      </c>
      <c r="F2001" s="139"/>
      <c r="G2001" s="139"/>
      <c r="H2001" s="139"/>
      <c r="I2001" s="139"/>
      <c r="J2001" s="136" t="s">
        <v>3024</v>
      </c>
      <c r="K2001" s="136"/>
      <c r="L2001" s="136">
        <v>-12242.95</v>
      </c>
      <c r="M2001" s="136"/>
      <c r="N2001" s="136"/>
      <c r="O2001" s="136" t="s">
        <v>1808</v>
      </c>
    </row>
    <row r="2002" spans="1:15" x14ac:dyDescent="0.3">
      <c r="A2002" s="139" t="s">
        <v>2705</v>
      </c>
      <c r="B2002" s="139" t="s">
        <v>2470</v>
      </c>
      <c r="C2002" s="139" t="s">
        <v>2751</v>
      </c>
      <c r="D2002" s="139"/>
      <c r="E2002" s="141" t="s">
        <v>1990</v>
      </c>
      <c r="F2002" s="139"/>
      <c r="G2002" s="139"/>
      <c r="H2002" s="139"/>
      <c r="I2002" s="139"/>
      <c r="J2002" s="136" t="s">
        <v>3024</v>
      </c>
      <c r="K2002" s="136"/>
      <c r="L2002" s="136">
        <v>-1444.37</v>
      </c>
      <c r="M2002" s="136"/>
      <c r="N2002" s="136"/>
      <c r="O2002" s="136" t="s">
        <v>1808</v>
      </c>
    </row>
    <row r="2003" spans="1:15" x14ac:dyDescent="0.3">
      <c r="A2003" s="139" t="s">
        <v>2705</v>
      </c>
      <c r="B2003" s="139" t="s">
        <v>2470</v>
      </c>
      <c r="C2003" s="139" t="s">
        <v>2751</v>
      </c>
      <c r="D2003" s="139"/>
      <c r="E2003" s="141" t="s">
        <v>2105</v>
      </c>
      <c r="F2003" s="139"/>
      <c r="G2003" s="139"/>
      <c r="H2003" s="139"/>
      <c r="I2003" s="139"/>
      <c r="J2003" s="136" t="s">
        <v>3024</v>
      </c>
      <c r="K2003" s="136"/>
      <c r="L2003" s="136">
        <v>-44155.51</v>
      </c>
      <c r="M2003" s="136"/>
      <c r="N2003" s="136"/>
      <c r="O2003" s="136" t="s">
        <v>1808</v>
      </c>
    </row>
    <row r="2004" spans="1:15" x14ac:dyDescent="0.3">
      <c r="A2004" s="139" t="s">
        <v>2705</v>
      </c>
      <c r="B2004" s="139" t="s">
        <v>2470</v>
      </c>
      <c r="C2004" s="139" t="s">
        <v>2751</v>
      </c>
      <c r="D2004" s="139"/>
      <c r="E2004" s="141" t="s">
        <v>2196</v>
      </c>
      <c r="F2004" s="139"/>
      <c r="G2004" s="139"/>
      <c r="H2004" s="139"/>
      <c r="I2004" s="139"/>
      <c r="J2004" s="136" t="s">
        <v>3024</v>
      </c>
      <c r="K2004" s="136"/>
      <c r="L2004" s="136">
        <v>-8057.38</v>
      </c>
      <c r="M2004" s="136"/>
      <c r="N2004" s="136"/>
      <c r="O2004" s="136" t="s">
        <v>1808</v>
      </c>
    </row>
    <row r="2005" spans="1:15" x14ac:dyDescent="0.3">
      <c r="A2005" s="139" t="s">
        <v>2705</v>
      </c>
      <c r="B2005" s="139" t="s">
        <v>2470</v>
      </c>
      <c r="C2005" s="139" t="s">
        <v>2751</v>
      </c>
      <c r="D2005" s="139"/>
      <c r="E2005" s="141">
        <v>42870945</v>
      </c>
      <c r="F2005" s="139"/>
      <c r="G2005" s="139"/>
      <c r="H2005" s="139"/>
      <c r="I2005" s="139"/>
      <c r="J2005" s="136" t="s">
        <v>3024</v>
      </c>
      <c r="K2005" s="136"/>
      <c r="L2005" s="136">
        <v>-7468.5</v>
      </c>
      <c r="M2005" s="136"/>
      <c r="N2005" s="136"/>
      <c r="O2005" s="136" t="s">
        <v>1811</v>
      </c>
    </row>
    <row r="2006" spans="1:15" x14ac:dyDescent="0.3">
      <c r="A2006" s="139" t="s">
        <v>2705</v>
      </c>
      <c r="B2006" s="139" t="s">
        <v>2470</v>
      </c>
      <c r="C2006" s="139" t="s">
        <v>2751</v>
      </c>
      <c r="D2006" s="139"/>
      <c r="E2006" s="141">
        <v>42895994</v>
      </c>
      <c r="F2006" s="139"/>
      <c r="G2006" s="139"/>
      <c r="H2006" s="139"/>
      <c r="I2006" s="139"/>
      <c r="J2006" s="136" t="s">
        <v>3024</v>
      </c>
      <c r="K2006" s="136"/>
      <c r="L2006" s="136">
        <v>-3843.5</v>
      </c>
      <c r="M2006" s="136"/>
      <c r="N2006" s="136"/>
      <c r="O2006" s="136" t="s">
        <v>1811</v>
      </c>
    </row>
    <row r="2007" spans="1:15" x14ac:dyDescent="0.3">
      <c r="A2007" s="139" t="s">
        <v>2705</v>
      </c>
      <c r="B2007" s="139" t="s">
        <v>2470</v>
      </c>
      <c r="C2007" s="139" t="s">
        <v>2751</v>
      </c>
      <c r="D2007" s="139"/>
      <c r="E2007" s="141">
        <v>42915744</v>
      </c>
      <c r="F2007" s="139"/>
      <c r="G2007" s="139"/>
      <c r="H2007" s="139"/>
      <c r="I2007" s="139"/>
      <c r="J2007" s="136" t="s">
        <v>3024</v>
      </c>
      <c r="K2007" s="136"/>
      <c r="L2007" s="136">
        <v>-3638.5</v>
      </c>
      <c r="M2007" s="136"/>
      <c r="N2007" s="136"/>
      <c r="O2007" s="136" t="s">
        <v>1811</v>
      </c>
    </row>
    <row r="2008" spans="1:15" x14ac:dyDescent="0.3">
      <c r="A2008" s="139" t="s">
        <v>2705</v>
      </c>
      <c r="B2008" s="139" t="s">
        <v>2470</v>
      </c>
      <c r="C2008" s="139" t="s">
        <v>2751</v>
      </c>
      <c r="D2008" s="139"/>
      <c r="E2008" s="141">
        <v>42916865</v>
      </c>
      <c r="F2008" s="139"/>
      <c r="G2008" s="139"/>
      <c r="H2008" s="139"/>
      <c r="I2008" s="139"/>
      <c r="J2008" s="136" t="s">
        <v>3024</v>
      </c>
      <c r="K2008" s="136"/>
      <c r="L2008" s="136">
        <v>-3762.5</v>
      </c>
      <c r="M2008" s="136"/>
      <c r="N2008" s="136"/>
      <c r="O2008" s="136" t="s">
        <v>1811</v>
      </c>
    </row>
    <row r="2009" spans="1:15" x14ac:dyDescent="0.3">
      <c r="A2009" s="139" t="s">
        <v>2705</v>
      </c>
      <c r="B2009" s="139" t="s">
        <v>2470</v>
      </c>
      <c r="C2009" s="139" t="s">
        <v>2751</v>
      </c>
      <c r="D2009" s="139"/>
      <c r="E2009" s="141">
        <v>42916866</v>
      </c>
      <c r="F2009" s="139"/>
      <c r="G2009" s="139"/>
      <c r="H2009" s="139"/>
      <c r="I2009" s="139"/>
      <c r="J2009" s="136" t="s">
        <v>3024</v>
      </c>
      <c r="K2009" s="136"/>
      <c r="L2009" s="136">
        <v>-4312</v>
      </c>
      <c r="M2009" s="136"/>
      <c r="N2009" s="136"/>
      <c r="O2009" s="136" t="s">
        <v>1811</v>
      </c>
    </row>
    <row r="2010" spans="1:15" x14ac:dyDescent="0.3">
      <c r="A2010" s="139" t="s">
        <v>2705</v>
      </c>
      <c r="B2010" s="139" t="s">
        <v>2470</v>
      </c>
      <c r="C2010" s="139" t="s">
        <v>2751</v>
      </c>
      <c r="D2010" s="139"/>
      <c r="E2010" s="141">
        <v>42949166</v>
      </c>
      <c r="F2010" s="139"/>
      <c r="G2010" s="139"/>
      <c r="H2010" s="139"/>
      <c r="I2010" s="139"/>
      <c r="J2010" s="136" t="s">
        <v>3024</v>
      </c>
      <c r="K2010" s="136"/>
      <c r="L2010" s="136">
        <v>-0.95</v>
      </c>
      <c r="M2010" s="136"/>
      <c r="N2010" s="136"/>
      <c r="O2010" s="136" t="s">
        <v>1811</v>
      </c>
    </row>
    <row r="2011" spans="1:15" x14ac:dyDescent="0.3">
      <c r="A2011" s="139" t="s">
        <v>2705</v>
      </c>
      <c r="B2011" s="139" t="s">
        <v>2470</v>
      </c>
      <c r="C2011" s="139" t="s">
        <v>2751</v>
      </c>
      <c r="D2011" s="139"/>
      <c r="E2011" s="141">
        <v>42949176</v>
      </c>
      <c r="F2011" s="139"/>
      <c r="G2011" s="139"/>
      <c r="H2011" s="139"/>
      <c r="I2011" s="139"/>
      <c r="J2011" s="136" t="s">
        <v>3024</v>
      </c>
      <c r="K2011" s="136"/>
      <c r="L2011" s="136">
        <v>-3199.55</v>
      </c>
      <c r="M2011" s="136"/>
      <c r="N2011" s="136"/>
      <c r="O2011" s="136" t="s">
        <v>1811</v>
      </c>
    </row>
    <row r="2012" spans="1:15" x14ac:dyDescent="0.3">
      <c r="A2012" s="139" t="s">
        <v>2705</v>
      </c>
      <c r="B2012" s="139" t="s">
        <v>2470</v>
      </c>
      <c r="C2012" s="139" t="s">
        <v>2751</v>
      </c>
      <c r="D2012" s="139"/>
      <c r="E2012" s="141">
        <v>42949496</v>
      </c>
      <c r="F2012" s="139"/>
      <c r="G2012" s="139"/>
      <c r="H2012" s="139"/>
      <c r="I2012" s="139"/>
      <c r="J2012" s="136" t="s">
        <v>3024</v>
      </c>
      <c r="K2012" s="136"/>
      <c r="L2012" s="136">
        <v>-3497.35</v>
      </c>
      <c r="M2012" s="136"/>
      <c r="N2012" s="136"/>
      <c r="O2012" s="136" t="s">
        <v>1811</v>
      </c>
    </row>
    <row r="2013" spans="1:15" x14ac:dyDescent="0.3">
      <c r="A2013" s="139" t="s">
        <v>2705</v>
      </c>
      <c r="B2013" s="139" t="s">
        <v>2470</v>
      </c>
      <c r="C2013" s="139" t="s">
        <v>2773</v>
      </c>
      <c r="D2013" s="139"/>
      <c r="E2013" s="141">
        <v>42775124</v>
      </c>
      <c r="F2013" s="139"/>
      <c r="G2013" s="139"/>
      <c r="H2013" s="139"/>
      <c r="I2013" s="139"/>
      <c r="J2013" s="136" t="s">
        <v>3024</v>
      </c>
      <c r="K2013" s="136"/>
      <c r="L2013" s="136">
        <v>-12608.66</v>
      </c>
      <c r="M2013" s="136"/>
      <c r="N2013" s="136"/>
      <c r="O2013" s="136" t="s">
        <v>1804</v>
      </c>
    </row>
    <row r="2014" spans="1:15" x14ac:dyDescent="0.3">
      <c r="A2014" s="139" t="s">
        <v>2705</v>
      </c>
      <c r="B2014" s="139" t="s">
        <v>2470</v>
      </c>
      <c r="C2014" s="139" t="s">
        <v>2773</v>
      </c>
      <c r="D2014" s="139"/>
      <c r="E2014" s="141">
        <v>42810741</v>
      </c>
      <c r="F2014" s="139"/>
      <c r="G2014" s="139"/>
      <c r="H2014" s="139"/>
      <c r="I2014" s="139"/>
      <c r="J2014" s="136" t="s">
        <v>3024</v>
      </c>
      <c r="K2014" s="136"/>
      <c r="L2014" s="136">
        <v>-15927.5</v>
      </c>
      <c r="M2014" s="136"/>
      <c r="N2014" s="136"/>
      <c r="O2014" s="136" t="s">
        <v>1808</v>
      </c>
    </row>
    <row r="2015" spans="1:15" x14ac:dyDescent="0.3">
      <c r="A2015" s="139" t="s">
        <v>2705</v>
      </c>
      <c r="B2015" s="139" t="s">
        <v>2470</v>
      </c>
      <c r="C2015" s="139" t="s">
        <v>2773</v>
      </c>
      <c r="D2015" s="139"/>
      <c r="E2015" s="141">
        <v>42812509</v>
      </c>
      <c r="F2015" s="139"/>
      <c r="G2015" s="139"/>
      <c r="H2015" s="139"/>
      <c r="I2015" s="139"/>
      <c r="J2015" s="136" t="s">
        <v>3024</v>
      </c>
      <c r="K2015" s="136"/>
      <c r="L2015" s="136">
        <v>-6348.41</v>
      </c>
      <c r="M2015" s="136"/>
      <c r="N2015" s="136"/>
      <c r="O2015" s="136" t="s">
        <v>1808</v>
      </c>
    </row>
    <row r="2016" spans="1:15" x14ac:dyDescent="0.3">
      <c r="A2016" s="139" t="s">
        <v>2705</v>
      </c>
      <c r="B2016" s="139" t="s">
        <v>2470</v>
      </c>
      <c r="C2016" s="139" t="s">
        <v>2773</v>
      </c>
      <c r="D2016" s="139"/>
      <c r="E2016" s="141">
        <v>42836200</v>
      </c>
      <c r="F2016" s="139"/>
      <c r="G2016" s="139"/>
      <c r="H2016" s="139"/>
      <c r="I2016" s="139"/>
      <c r="J2016" s="136" t="s">
        <v>3024</v>
      </c>
      <c r="K2016" s="136"/>
      <c r="L2016" s="136">
        <v>-1070.5</v>
      </c>
      <c r="M2016" s="136"/>
      <c r="N2016" s="136"/>
      <c r="O2016" s="136" t="s">
        <v>1914</v>
      </c>
    </row>
    <row r="2017" spans="1:15" x14ac:dyDescent="0.3">
      <c r="A2017" s="139" t="s">
        <v>2705</v>
      </c>
      <c r="B2017" s="139" t="s">
        <v>2470</v>
      </c>
      <c r="C2017" s="139" t="s">
        <v>2773</v>
      </c>
      <c r="D2017" s="139"/>
      <c r="E2017" s="141">
        <v>42896376</v>
      </c>
      <c r="F2017" s="139"/>
      <c r="G2017" s="139"/>
      <c r="H2017" s="139"/>
      <c r="I2017" s="139"/>
      <c r="J2017" s="136" t="s">
        <v>3024</v>
      </c>
      <c r="K2017" s="136"/>
      <c r="L2017" s="136">
        <v>-1.96</v>
      </c>
      <c r="M2017" s="136"/>
      <c r="N2017" s="136"/>
      <c r="O2017" s="136" t="s">
        <v>1811</v>
      </c>
    </row>
    <row r="2018" spans="1:15" x14ac:dyDescent="0.3">
      <c r="A2018" s="139" t="s">
        <v>2705</v>
      </c>
      <c r="B2018" s="139" t="s">
        <v>2470</v>
      </c>
      <c r="C2018" s="139" t="s">
        <v>2773</v>
      </c>
      <c r="D2018" s="139"/>
      <c r="E2018" s="141">
        <v>42896379</v>
      </c>
      <c r="F2018" s="139"/>
      <c r="G2018" s="139"/>
      <c r="H2018" s="139"/>
      <c r="I2018" s="139"/>
      <c r="J2018" s="136" t="s">
        <v>3024</v>
      </c>
      <c r="K2018" s="136"/>
      <c r="L2018" s="136">
        <v>-1.96</v>
      </c>
      <c r="M2018" s="136"/>
      <c r="N2018" s="136"/>
      <c r="O2018" s="136" t="s">
        <v>1811</v>
      </c>
    </row>
    <row r="2019" spans="1:15" x14ac:dyDescent="0.3">
      <c r="A2019" s="139" t="s">
        <v>2705</v>
      </c>
      <c r="B2019" s="139" t="s">
        <v>2470</v>
      </c>
      <c r="C2019" s="139" t="s">
        <v>2773</v>
      </c>
      <c r="D2019" s="139"/>
      <c r="E2019" s="141">
        <v>42955452</v>
      </c>
      <c r="F2019" s="139"/>
      <c r="G2019" s="139"/>
      <c r="H2019" s="139"/>
      <c r="I2019" s="139"/>
      <c r="J2019" s="136" t="s">
        <v>3024</v>
      </c>
      <c r="K2019" s="136"/>
      <c r="L2019" s="136">
        <v>-6703.07</v>
      </c>
      <c r="M2019" s="136"/>
      <c r="N2019" s="136"/>
      <c r="O2019" s="136" t="s">
        <v>1804</v>
      </c>
    </row>
    <row r="2020" spans="1:15" x14ac:dyDescent="0.3">
      <c r="A2020" s="139" t="s">
        <v>2705</v>
      </c>
      <c r="B2020" s="139" t="s">
        <v>2470</v>
      </c>
      <c r="C2020" s="139" t="s">
        <v>2773</v>
      </c>
      <c r="D2020" s="139"/>
      <c r="E2020" s="141">
        <v>42955452</v>
      </c>
      <c r="F2020" s="139"/>
      <c r="G2020" s="139"/>
      <c r="H2020" s="139"/>
      <c r="I2020" s="139"/>
      <c r="J2020" s="136" t="s">
        <v>3024</v>
      </c>
      <c r="K2020" s="136"/>
      <c r="L2020" s="136">
        <v>-0.94</v>
      </c>
      <c r="M2020" s="136"/>
      <c r="N2020" s="136"/>
      <c r="O2020" s="136" t="s">
        <v>1804</v>
      </c>
    </row>
    <row r="2021" spans="1:15" x14ac:dyDescent="0.3">
      <c r="A2021" s="139" t="s">
        <v>2705</v>
      </c>
      <c r="B2021" s="139" t="s">
        <v>2470</v>
      </c>
      <c r="C2021" s="139" t="s">
        <v>2773</v>
      </c>
      <c r="D2021" s="139"/>
      <c r="E2021" s="141">
        <v>42965005</v>
      </c>
      <c r="F2021" s="139"/>
      <c r="G2021" s="139"/>
      <c r="H2021" s="139"/>
      <c r="I2021" s="139"/>
      <c r="J2021" s="136" t="s">
        <v>3024</v>
      </c>
      <c r="K2021" s="136"/>
      <c r="L2021" s="136">
        <v>-1.88</v>
      </c>
      <c r="M2021" s="136"/>
      <c r="N2021" s="136"/>
      <c r="O2021" s="136" t="s">
        <v>1803</v>
      </c>
    </row>
    <row r="2022" spans="1:15" x14ac:dyDescent="0.3">
      <c r="A2022" s="139" t="s">
        <v>2705</v>
      </c>
      <c r="B2022" s="139" t="s">
        <v>2470</v>
      </c>
      <c r="C2022" s="139" t="s">
        <v>2773</v>
      </c>
      <c r="D2022" s="139"/>
      <c r="E2022" s="141">
        <v>42965005</v>
      </c>
      <c r="F2022" s="139"/>
      <c r="G2022" s="139"/>
      <c r="H2022" s="139"/>
      <c r="I2022" s="139"/>
      <c r="J2022" s="136" t="s">
        <v>3024</v>
      </c>
      <c r="K2022" s="136"/>
      <c r="L2022" s="136">
        <v>-5574.91</v>
      </c>
      <c r="M2022" s="136"/>
      <c r="N2022" s="136"/>
      <c r="O2022" s="136" t="s">
        <v>1803</v>
      </c>
    </row>
    <row r="2023" spans="1:15" x14ac:dyDescent="0.3">
      <c r="A2023" s="139" t="s">
        <v>2705</v>
      </c>
      <c r="B2023" s="139" t="s">
        <v>2470</v>
      </c>
      <c r="C2023" s="139" t="s">
        <v>2773</v>
      </c>
      <c r="D2023" s="139"/>
      <c r="E2023" s="141">
        <v>43014506</v>
      </c>
      <c r="F2023" s="139"/>
      <c r="G2023" s="139"/>
      <c r="H2023" s="139"/>
      <c r="I2023" s="139"/>
      <c r="J2023" s="136" t="s">
        <v>3024</v>
      </c>
      <c r="K2023" s="136"/>
      <c r="L2023" s="136">
        <v>-0.95</v>
      </c>
      <c r="M2023" s="136"/>
      <c r="N2023" s="136"/>
      <c r="O2023" s="136" t="s">
        <v>1804</v>
      </c>
    </row>
    <row r="2024" spans="1:15" x14ac:dyDescent="0.3">
      <c r="A2024" s="139" t="s">
        <v>2705</v>
      </c>
      <c r="B2024" s="139" t="s">
        <v>2470</v>
      </c>
      <c r="C2024" s="139" t="s">
        <v>2773</v>
      </c>
      <c r="D2024" s="139"/>
      <c r="E2024" s="141" t="s">
        <v>1942</v>
      </c>
      <c r="F2024" s="139"/>
      <c r="G2024" s="139"/>
      <c r="H2024" s="139"/>
      <c r="I2024" s="139"/>
      <c r="J2024" s="136" t="s">
        <v>3024</v>
      </c>
      <c r="K2024" s="136"/>
      <c r="L2024" s="136">
        <v>-0.94</v>
      </c>
      <c r="M2024" s="136"/>
      <c r="N2024" s="136"/>
      <c r="O2024" s="136" t="s">
        <v>1810</v>
      </c>
    </row>
    <row r="2025" spans="1:15" x14ac:dyDescent="0.3">
      <c r="A2025" s="139" t="s">
        <v>2705</v>
      </c>
      <c r="B2025" s="139" t="s">
        <v>2470</v>
      </c>
      <c r="C2025" s="139" t="s">
        <v>2773</v>
      </c>
      <c r="D2025" s="139"/>
      <c r="E2025" s="141" t="s">
        <v>1943</v>
      </c>
      <c r="F2025" s="139"/>
      <c r="G2025" s="139"/>
      <c r="H2025" s="139"/>
      <c r="I2025" s="139"/>
      <c r="J2025" s="136" t="s">
        <v>3024</v>
      </c>
      <c r="K2025" s="136"/>
      <c r="L2025" s="136">
        <v>-7405.43</v>
      </c>
      <c r="M2025" s="136"/>
      <c r="N2025" s="136"/>
      <c r="O2025" s="136" t="s">
        <v>1808</v>
      </c>
    </row>
    <row r="2026" spans="1:15" x14ac:dyDescent="0.3">
      <c r="A2026" s="139" t="s">
        <v>2705</v>
      </c>
      <c r="B2026" s="139" t="s">
        <v>2470</v>
      </c>
      <c r="C2026" s="139" t="s">
        <v>2773</v>
      </c>
      <c r="D2026" s="139"/>
      <c r="E2026" s="141" t="s">
        <v>1959</v>
      </c>
      <c r="F2026" s="139"/>
      <c r="G2026" s="139"/>
      <c r="H2026" s="139"/>
      <c r="I2026" s="139"/>
      <c r="J2026" s="136" t="s">
        <v>3024</v>
      </c>
      <c r="K2026" s="136"/>
      <c r="L2026" s="136">
        <v>-1168.8800000000001</v>
      </c>
      <c r="M2026" s="136"/>
      <c r="N2026" s="136"/>
      <c r="O2026" s="136" t="s">
        <v>1804</v>
      </c>
    </row>
    <row r="2027" spans="1:15" x14ac:dyDescent="0.3">
      <c r="A2027" s="139" t="s">
        <v>2705</v>
      </c>
      <c r="B2027" s="139" t="s">
        <v>2470</v>
      </c>
      <c r="C2027" s="139" t="s">
        <v>2773</v>
      </c>
      <c r="D2027" s="139"/>
      <c r="E2027" s="141" t="s">
        <v>1971</v>
      </c>
      <c r="F2027" s="139"/>
      <c r="G2027" s="139"/>
      <c r="H2027" s="139"/>
      <c r="I2027" s="139"/>
      <c r="J2027" s="136" t="s">
        <v>3024</v>
      </c>
      <c r="K2027" s="136"/>
      <c r="L2027" s="136">
        <v>-3606.08</v>
      </c>
      <c r="M2027" s="136"/>
      <c r="N2027" s="136"/>
      <c r="O2027" s="136" t="s">
        <v>1808</v>
      </c>
    </row>
    <row r="2028" spans="1:15" x14ac:dyDescent="0.3">
      <c r="A2028" s="139" t="s">
        <v>2705</v>
      </c>
      <c r="B2028" s="139" t="s">
        <v>2470</v>
      </c>
      <c r="C2028" s="139" t="s">
        <v>2773</v>
      </c>
      <c r="D2028" s="139"/>
      <c r="E2028" s="141" t="s">
        <v>2070</v>
      </c>
      <c r="F2028" s="139"/>
      <c r="G2028" s="139"/>
      <c r="H2028" s="139"/>
      <c r="I2028" s="139"/>
      <c r="J2028" s="136" t="s">
        <v>3024</v>
      </c>
      <c r="K2028" s="136"/>
      <c r="L2028" s="136">
        <v>-3.6</v>
      </c>
      <c r="M2028" s="136"/>
      <c r="N2028" s="136"/>
      <c r="O2028" s="136" t="s">
        <v>1808</v>
      </c>
    </row>
    <row r="2029" spans="1:15" x14ac:dyDescent="0.3">
      <c r="A2029" s="139" t="s">
        <v>2705</v>
      </c>
      <c r="B2029" s="139" t="s">
        <v>2470</v>
      </c>
      <c r="C2029" s="139" t="s">
        <v>2773</v>
      </c>
      <c r="D2029" s="139"/>
      <c r="E2029" s="141" t="s">
        <v>2047</v>
      </c>
      <c r="F2029" s="139"/>
      <c r="G2029" s="139"/>
      <c r="H2029" s="139"/>
      <c r="I2029" s="139"/>
      <c r="J2029" s="136" t="s">
        <v>3024</v>
      </c>
      <c r="K2029" s="136"/>
      <c r="L2029" s="136">
        <v>-7818.16</v>
      </c>
      <c r="M2029" s="136"/>
      <c r="N2029" s="136"/>
      <c r="O2029" s="136" t="s">
        <v>1804</v>
      </c>
    </row>
    <row r="2030" spans="1:15" x14ac:dyDescent="0.3">
      <c r="A2030" s="139" t="s">
        <v>2705</v>
      </c>
      <c r="B2030" s="139" t="s">
        <v>2470</v>
      </c>
      <c r="C2030" s="139" t="s">
        <v>2773</v>
      </c>
      <c r="D2030" s="139"/>
      <c r="E2030" s="141" t="s">
        <v>2074</v>
      </c>
      <c r="F2030" s="139"/>
      <c r="G2030" s="139"/>
      <c r="H2030" s="139"/>
      <c r="I2030" s="139"/>
      <c r="J2030" s="136" t="s">
        <v>3024</v>
      </c>
      <c r="K2030" s="136"/>
      <c r="L2030" s="136">
        <v>-1631.73</v>
      </c>
      <c r="M2030" s="136"/>
      <c r="N2030" s="136"/>
      <c r="O2030" s="136" t="s">
        <v>1808</v>
      </c>
    </row>
    <row r="2031" spans="1:15" x14ac:dyDescent="0.3">
      <c r="A2031" s="139" t="s">
        <v>2705</v>
      </c>
      <c r="B2031" s="139" t="s">
        <v>2470</v>
      </c>
      <c r="C2031" s="139" t="s">
        <v>2773</v>
      </c>
      <c r="D2031" s="139"/>
      <c r="E2031" s="141" t="s">
        <v>2056</v>
      </c>
      <c r="F2031" s="139"/>
      <c r="G2031" s="139"/>
      <c r="H2031" s="139"/>
      <c r="I2031" s="139"/>
      <c r="J2031" s="136" t="s">
        <v>3024</v>
      </c>
      <c r="K2031" s="136"/>
      <c r="L2031" s="136">
        <v>-226.4</v>
      </c>
      <c r="M2031" s="136"/>
      <c r="N2031" s="136"/>
      <c r="O2031" s="136" t="s">
        <v>1808</v>
      </c>
    </row>
    <row r="2032" spans="1:15" x14ac:dyDescent="0.3">
      <c r="A2032" s="139" t="s">
        <v>2705</v>
      </c>
      <c r="B2032" s="139" t="s">
        <v>2470</v>
      </c>
      <c r="C2032" s="139" t="s">
        <v>2773</v>
      </c>
      <c r="D2032" s="139"/>
      <c r="E2032" s="141" t="s">
        <v>2077</v>
      </c>
      <c r="F2032" s="139"/>
      <c r="G2032" s="139"/>
      <c r="H2032" s="139"/>
      <c r="I2032" s="139"/>
      <c r="J2032" s="136" t="s">
        <v>3024</v>
      </c>
      <c r="K2032" s="136"/>
      <c r="L2032" s="136">
        <v>-6264.91</v>
      </c>
      <c r="M2032" s="136"/>
      <c r="N2032" s="136"/>
      <c r="O2032" s="136" t="s">
        <v>1808</v>
      </c>
    </row>
    <row r="2033" spans="1:15" x14ac:dyDescent="0.3">
      <c r="A2033" s="139" t="s">
        <v>2705</v>
      </c>
      <c r="B2033" s="139" t="s">
        <v>2470</v>
      </c>
      <c r="C2033" s="139" t="s">
        <v>2773</v>
      </c>
      <c r="D2033" s="139"/>
      <c r="E2033" s="140" t="s">
        <v>2087</v>
      </c>
      <c r="F2033" s="139"/>
      <c r="G2033" s="139"/>
      <c r="H2033" s="139"/>
      <c r="I2033" s="139"/>
      <c r="J2033" s="136" t="s">
        <v>3024</v>
      </c>
      <c r="K2033" s="136"/>
      <c r="L2033" s="136">
        <v>-1387.74</v>
      </c>
      <c r="M2033" s="136"/>
      <c r="N2033" s="136"/>
      <c r="O2033" s="136" t="s">
        <v>1801</v>
      </c>
    </row>
    <row r="2034" spans="1:15" x14ac:dyDescent="0.3">
      <c r="A2034" s="139" t="s">
        <v>2705</v>
      </c>
      <c r="B2034" s="139" t="s">
        <v>2470</v>
      </c>
      <c r="C2034" s="139" t="s">
        <v>2773</v>
      </c>
      <c r="D2034" s="139"/>
      <c r="E2034" s="141" t="s">
        <v>2289</v>
      </c>
      <c r="F2034" s="139"/>
      <c r="G2034" s="139"/>
      <c r="H2034" s="139"/>
      <c r="I2034" s="139"/>
      <c r="J2034" s="136" t="s">
        <v>3024</v>
      </c>
      <c r="K2034" s="136"/>
      <c r="L2034" s="136">
        <v>-11719.57</v>
      </c>
      <c r="M2034" s="136"/>
      <c r="N2034" s="136"/>
      <c r="O2034" s="136" t="s">
        <v>1808</v>
      </c>
    </row>
    <row r="2035" spans="1:15" x14ac:dyDescent="0.3">
      <c r="A2035" s="139" t="s">
        <v>2705</v>
      </c>
      <c r="B2035" s="139" t="s">
        <v>2470</v>
      </c>
      <c r="C2035" s="139" t="s">
        <v>2773</v>
      </c>
      <c r="D2035" s="139"/>
      <c r="E2035" s="141" t="s">
        <v>2363</v>
      </c>
      <c r="F2035" s="139"/>
      <c r="G2035" s="139"/>
      <c r="H2035" s="139"/>
      <c r="I2035" s="139"/>
      <c r="J2035" s="136" t="s">
        <v>3024</v>
      </c>
      <c r="K2035" s="136"/>
      <c r="L2035" s="136">
        <v>-1441.74</v>
      </c>
      <c r="M2035" s="136"/>
      <c r="N2035" s="136"/>
      <c r="O2035" s="136" t="s">
        <v>1808</v>
      </c>
    </row>
    <row r="2036" spans="1:15" x14ac:dyDescent="0.3">
      <c r="A2036" s="139" t="s">
        <v>2705</v>
      </c>
      <c r="B2036" s="139" t="s">
        <v>2470</v>
      </c>
      <c r="C2036" s="139" t="s">
        <v>2773</v>
      </c>
      <c r="D2036" s="139"/>
      <c r="E2036" s="141" t="s">
        <v>2384</v>
      </c>
      <c r="F2036" s="139"/>
      <c r="G2036" s="139"/>
      <c r="H2036" s="139"/>
      <c r="I2036" s="139"/>
      <c r="J2036" s="136" t="s">
        <v>3024</v>
      </c>
      <c r="K2036" s="136"/>
      <c r="L2036" s="136">
        <v>-1292.1099999999999</v>
      </c>
      <c r="M2036" s="136"/>
      <c r="N2036" s="136"/>
      <c r="O2036" s="136" t="s">
        <v>1801</v>
      </c>
    </row>
    <row r="2037" spans="1:15" x14ac:dyDescent="0.3">
      <c r="A2037" s="139" t="s">
        <v>2705</v>
      </c>
      <c r="B2037" s="139" t="s">
        <v>2470</v>
      </c>
      <c r="C2037" s="139" t="s">
        <v>2795</v>
      </c>
      <c r="D2037" s="139"/>
      <c r="E2037" s="141">
        <v>42949166</v>
      </c>
      <c r="F2037" s="139"/>
      <c r="G2037" s="139"/>
      <c r="H2037" s="139"/>
      <c r="I2037" s="139"/>
      <c r="J2037" s="136" t="s">
        <v>3024</v>
      </c>
      <c r="K2037" s="136"/>
      <c r="L2037" s="136">
        <v>-5237.45</v>
      </c>
      <c r="M2037" s="136"/>
      <c r="N2037" s="136"/>
      <c r="O2037" s="136" t="s">
        <v>1811</v>
      </c>
    </row>
    <row r="2038" spans="1:15" x14ac:dyDescent="0.3">
      <c r="A2038" s="139" t="s">
        <v>2705</v>
      </c>
      <c r="B2038" s="139" t="s">
        <v>2470</v>
      </c>
      <c r="C2038" s="139" t="s">
        <v>2795</v>
      </c>
      <c r="D2038" s="139"/>
      <c r="E2038" s="141">
        <v>42989525</v>
      </c>
      <c r="F2038" s="139"/>
      <c r="G2038" s="139"/>
      <c r="H2038" s="139"/>
      <c r="I2038" s="139"/>
      <c r="J2038" s="136" t="s">
        <v>3024</v>
      </c>
      <c r="K2038" s="136"/>
      <c r="L2038" s="136">
        <v>-4718.21</v>
      </c>
      <c r="M2038" s="136"/>
      <c r="N2038" s="136"/>
      <c r="O2038" s="136" t="s">
        <v>1808</v>
      </c>
    </row>
    <row r="2039" spans="1:15" x14ac:dyDescent="0.3">
      <c r="A2039" s="139" t="s">
        <v>2705</v>
      </c>
      <c r="B2039" s="139" t="s">
        <v>2470</v>
      </c>
      <c r="C2039" s="139" t="s">
        <v>2795</v>
      </c>
      <c r="D2039" s="139"/>
      <c r="E2039" s="141">
        <v>42989576</v>
      </c>
      <c r="F2039" s="139"/>
      <c r="G2039" s="139"/>
      <c r="H2039" s="139"/>
      <c r="I2039" s="139"/>
      <c r="J2039" s="136" t="s">
        <v>3024</v>
      </c>
      <c r="K2039" s="136"/>
      <c r="L2039" s="136">
        <v>-491.74</v>
      </c>
      <c r="M2039" s="136"/>
      <c r="N2039" s="136"/>
      <c r="O2039" s="136" t="s">
        <v>1808</v>
      </c>
    </row>
    <row r="2040" spans="1:15" x14ac:dyDescent="0.3">
      <c r="A2040" s="139" t="s">
        <v>2705</v>
      </c>
      <c r="B2040" s="139" t="s">
        <v>2470</v>
      </c>
      <c r="C2040" s="139" t="s">
        <v>2795</v>
      </c>
      <c r="D2040" s="139"/>
      <c r="E2040" s="141">
        <v>43010128</v>
      </c>
      <c r="F2040" s="139"/>
      <c r="G2040" s="139"/>
      <c r="H2040" s="139"/>
      <c r="I2040" s="139"/>
      <c r="J2040" s="136" t="s">
        <v>3024</v>
      </c>
      <c r="K2040" s="136"/>
      <c r="L2040" s="136">
        <v>-1815.82</v>
      </c>
      <c r="M2040" s="136"/>
      <c r="N2040" s="136"/>
      <c r="O2040" s="136" t="s">
        <v>1808</v>
      </c>
    </row>
    <row r="2041" spans="1:15" x14ac:dyDescent="0.3">
      <c r="A2041" s="139" t="s">
        <v>2705</v>
      </c>
      <c r="B2041" s="139" t="s">
        <v>2470</v>
      </c>
      <c r="C2041" s="139" t="s">
        <v>2795</v>
      </c>
      <c r="D2041" s="139"/>
      <c r="E2041" s="141">
        <v>43011253</v>
      </c>
      <c r="F2041" s="139"/>
      <c r="G2041" s="139"/>
      <c r="H2041" s="139"/>
      <c r="I2041" s="139"/>
      <c r="J2041" s="136" t="s">
        <v>3024</v>
      </c>
      <c r="K2041" s="136"/>
      <c r="L2041" s="136">
        <v>-2797.36</v>
      </c>
      <c r="M2041" s="136"/>
      <c r="N2041" s="136"/>
      <c r="O2041" s="136" t="s">
        <v>1811</v>
      </c>
    </row>
    <row r="2042" spans="1:15" x14ac:dyDescent="0.3">
      <c r="A2042" s="139" t="s">
        <v>2705</v>
      </c>
      <c r="B2042" s="139" t="s">
        <v>2470</v>
      </c>
      <c r="C2042" s="139" t="s">
        <v>2795</v>
      </c>
      <c r="D2042" s="139"/>
      <c r="E2042" s="140" t="s">
        <v>1949</v>
      </c>
      <c r="F2042" s="139"/>
      <c r="G2042" s="139"/>
      <c r="H2042" s="139"/>
      <c r="I2042" s="139"/>
      <c r="J2042" s="136" t="s">
        <v>3024</v>
      </c>
      <c r="K2042" s="136"/>
      <c r="L2042" s="136">
        <v>-3106.54</v>
      </c>
      <c r="M2042" s="136"/>
      <c r="N2042" s="136"/>
      <c r="O2042" s="136" t="s">
        <v>1804</v>
      </c>
    </row>
    <row r="2043" spans="1:15" x14ac:dyDescent="0.3">
      <c r="A2043" s="139" t="s">
        <v>2705</v>
      </c>
      <c r="B2043" s="139" t="s">
        <v>2470</v>
      </c>
      <c r="C2043" s="139" t="s">
        <v>2795</v>
      </c>
      <c r="D2043" s="139"/>
      <c r="E2043" s="140" t="s">
        <v>1937</v>
      </c>
      <c r="F2043" s="139"/>
      <c r="G2043" s="139"/>
      <c r="H2043" s="139"/>
      <c r="I2043" s="139"/>
      <c r="J2043" s="136" t="s">
        <v>3024</v>
      </c>
      <c r="K2043" s="136"/>
      <c r="L2043" s="136">
        <v>-0.98</v>
      </c>
      <c r="M2043" s="136"/>
      <c r="N2043" s="136"/>
      <c r="O2043" s="136" t="s">
        <v>1808</v>
      </c>
    </row>
    <row r="2044" spans="1:15" x14ac:dyDescent="0.3">
      <c r="A2044" s="139" t="s">
        <v>2705</v>
      </c>
      <c r="B2044" s="139" t="s">
        <v>2470</v>
      </c>
      <c r="C2044" s="139" t="s">
        <v>2795</v>
      </c>
      <c r="D2044" s="139"/>
      <c r="E2044" s="140" t="s">
        <v>1937</v>
      </c>
      <c r="F2044" s="139"/>
      <c r="G2044" s="139"/>
      <c r="H2044" s="139"/>
      <c r="I2044" s="139"/>
      <c r="J2044" s="136" t="s">
        <v>3024</v>
      </c>
      <c r="K2044" s="136"/>
      <c r="L2044" s="136">
        <v>-10842.47</v>
      </c>
      <c r="M2044" s="136"/>
      <c r="N2044" s="136"/>
      <c r="O2044" s="136" t="s">
        <v>1808</v>
      </c>
    </row>
    <row r="2045" spans="1:15" x14ac:dyDescent="0.3">
      <c r="A2045" s="139" t="s">
        <v>2705</v>
      </c>
      <c r="B2045" s="139" t="s">
        <v>2470</v>
      </c>
      <c r="C2045" s="139" t="s">
        <v>2795</v>
      </c>
      <c r="D2045" s="139"/>
      <c r="E2045" s="140" t="s">
        <v>2029</v>
      </c>
      <c r="F2045" s="139"/>
      <c r="G2045" s="139"/>
      <c r="H2045" s="139"/>
      <c r="I2045" s="139"/>
      <c r="J2045" s="136" t="s">
        <v>3024</v>
      </c>
      <c r="K2045" s="136"/>
      <c r="L2045" s="136">
        <v>-4340.62</v>
      </c>
      <c r="M2045" s="136"/>
      <c r="N2045" s="136"/>
      <c r="O2045" s="136" t="s">
        <v>1808</v>
      </c>
    </row>
    <row r="2046" spans="1:15" x14ac:dyDescent="0.3">
      <c r="A2046" s="139" t="s">
        <v>2705</v>
      </c>
      <c r="B2046" s="139" t="s">
        <v>2470</v>
      </c>
      <c r="C2046" s="139" t="s">
        <v>2795</v>
      </c>
      <c r="D2046" s="139"/>
      <c r="E2046" s="140" t="s">
        <v>2022</v>
      </c>
      <c r="F2046" s="139"/>
      <c r="G2046" s="139"/>
      <c r="H2046" s="139"/>
      <c r="I2046" s="139"/>
      <c r="J2046" s="136" t="s">
        <v>3024</v>
      </c>
      <c r="K2046" s="136"/>
      <c r="L2046" s="136">
        <v>-5755.25</v>
      </c>
      <c r="M2046" s="136"/>
      <c r="N2046" s="136"/>
      <c r="O2046" s="136" t="s">
        <v>1811</v>
      </c>
    </row>
    <row r="2047" spans="1:15" x14ac:dyDescent="0.3">
      <c r="A2047" s="139" t="s">
        <v>2705</v>
      </c>
      <c r="B2047" s="139" t="s">
        <v>2470</v>
      </c>
      <c r="C2047" s="139" t="s">
        <v>2795</v>
      </c>
      <c r="D2047" s="139"/>
      <c r="E2047" s="140" t="s">
        <v>2046</v>
      </c>
      <c r="F2047" s="139"/>
      <c r="G2047" s="139"/>
      <c r="H2047" s="139"/>
      <c r="I2047" s="139"/>
      <c r="J2047" s="136" t="s">
        <v>3024</v>
      </c>
      <c r="K2047" s="136"/>
      <c r="L2047" s="136">
        <v>-21911.54</v>
      </c>
      <c r="M2047" s="136"/>
      <c r="N2047" s="136"/>
      <c r="O2047" s="136" t="s">
        <v>1808</v>
      </c>
    </row>
    <row r="2048" spans="1:15" x14ac:dyDescent="0.3">
      <c r="A2048" s="139" t="s">
        <v>2705</v>
      </c>
      <c r="B2048" s="139" t="s">
        <v>2470</v>
      </c>
      <c r="C2048" s="139" t="s">
        <v>2795</v>
      </c>
      <c r="D2048" s="139"/>
      <c r="E2048" s="140" t="s">
        <v>2024</v>
      </c>
      <c r="F2048" s="139"/>
      <c r="G2048" s="139"/>
      <c r="H2048" s="139"/>
      <c r="I2048" s="139"/>
      <c r="J2048" s="136" t="s">
        <v>3024</v>
      </c>
      <c r="K2048" s="136"/>
      <c r="L2048" s="136">
        <v>-3161.06</v>
      </c>
      <c r="M2048" s="136"/>
      <c r="N2048" s="136"/>
      <c r="O2048" s="136" t="s">
        <v>1808</v>
      </c>
    </row>
    <row r="2049" spans="1:15" x14ac:dyDescent="0.3">
      <c r="A2049" s="139" t="s">
        <v>2705</v>
      </c>
      <c r="B2049" s="139" t="s">
        <v>2470</v>
      </c>
      <c r="C2049" s="139" t="s">
        <v>2795</v>
      </c>
      <c r="D2049" s="139"/>
      <c r="E2049" s="140" t="s">
        <v>2057</v>
      </c>
      <c r="F2049" s="139"/>
      <c r="G2049" s="139"/>
      <c r="H2049" s="139"/>
      <c r="I2049" s="139"/>
      <c r="J2049" s="136" t="s">
        <v>3024</v>
      </c>
      <c r="K2049" s="136"/>
      <c r="L2049" s="136">
        <v>-11122.61</v>
      </c>
      <c r="M2049" s="136"/>
      <c r="N2049" s="136"/>
      <c r="O2049" s="136" t="s">
        <v>1800</v>
      </c>
    </row>
    <row r="2050" spans="1:15" x14ac:dyDescent="0.3">
      <c r="A2050" s="139" t="s">
        <v>2705</v>
      </c>
      <c r="B2050" s="139" t="s">
        <v>2470</v>
      </c>
      <c r="C2050" s="139" t="s">
        <v>2795</v>
      </c>
      <c r="D2050" s="139"/>
      <c r="E2050" s="140" t="s">
        <v>2040</v>
      </c>
      <c r="F2050" s="139"/>
      <c r="G2050" s="139"/>
      <c r="H2050" s="139"/>
      <c r="I2050" s="139"/>
      <c r="J2050" s="136" t="s">
        <v>3024</v>
      </c>
      <c r="K2050" s="136"/>
      <c r="L2050" s="136">
        <v>-2804.95</v>
      </c>
      <c r="M2050" s="136"/>
      <c r="N2050" s="136"/>
      <c r="O2050" s="136" t="s">
        <v>1811</v>
      </c>
    </row>
    <row r="2051" spans="1:15" x14ac:dyDescent="0.3">
      <c r="A2051" s="139" t="s">
        <v>2705</v>
      </c>
      <c r="B2051" s="139" t="s">
        <v>2470</v>
      </c>
      <c r="C2051" s="139" t="s">
        <v>2795</v>
      </c>
      <c r="D2051" s="139"/>
      <c r="E2051" s="140" t="s">
        <v>2060</v>
      </c>
      <c r="F2051" s="139"/>
      <c r="G2051" s="139"/>
      <c r="H2051" s="139"/>
      <c r="I2051" s="139"/>
      <c r="J2051" s="136" t="s">
        <v>3024</v>
      </c>
      <c r="K2051" s="136"/>
      <c r="L2051" s="136">
        <v>-50811.18</v>
      </c>
      <c r="M2051" s="136"/>
      <c r="N2051" s="136"/>
      <c r="O2051" s="136" t="s">
        <v>1810</v>
      </c>
    </row>
    <row r="2052" spans="1:15" x14ac:dyDescent="0.3">
      <c r="A2052" s="139" t="s">
        <v>2705</v>
      </c>
      <c r="B2052" s="139" t="s">
        <v>2470</v>
      </c>
      <c r="C2052" s="139" t="s">
        <v>2795</v>
      </c>
      <c r="D2052" s="139"/>
      <c r="E2052" s="140" t="s">
        <v>2065</v>
      </c>
      <c r="F2052" s="139"/>
      <c r="G2052" s="139"/>
      <c r="H2052" s="139"/>
      <c r="I2052" s="139"/>
      <c r="J2052" s="136" t="s">
        <v>3024</v>
      </c>
      <c r="K2052" s="136"/>
      <c r="L2052" s="136">
        <v>-9540.2000000000007</v>
      </c>
      <c r="M2052" s="136"/>
      <c r="N2052" s="136"/>
      <c r="O2052" s="136" t="s">
        <v>1809</v>
      </c>
    </row>
    <row r="2053" spans="1:15" x14ac:dyDescent="0.3">
      <c r="A2053" s="139" t="s">
        <v>2705</v>
      </c>
      <c r="B2053" s="139" t="s">
        <v>2470</v>
      </c>
      <c r="C2053" s="139" t="s">
        <v>2795</v>
      </c>
      <c r="D2053" s="139"/>
      <c r="E2053" s="140" t="s">
        <v>2107</v>
      </c>
      <c r="F2053" s="139"/>
      <c r="G2053" s="139"/>
      <c r="H2053" s="139"/>
      <c r="I2053" s="139"/>
      <c r="J2053" s="136" t="s">
        <v>3024</v>
      </c>
      <c r="K2053" s="136"/>
      <c r="L2053" s="136">
        <v>-3587.55</v>
      </c>
      <c r="M2053" s="136"/>
      <c r="N2053" s="136"/>
      <c r="O2053" s="136" t="s">
        <v>1811</v>
      </c>
    </row>
    <row r="2054" spans="1:15" x14ac:dyDescent="0.3">
      <c r="A2054" s="139" t="s">
        <v>2705</v>
      </c>
      <c r="B2054" s="139" t="s">
        <v>2470</v>
      </c>
      <c r="C2054" s="139" t="s">
        <v>2795</v>
      </c>
      <c r="D2054" s="139"/>
      <c r="E2054" s="140" t="s">
        <v>2109</v>
      </c>
      <c r="F2054" s="139"/>
      <c r="G2054" s="139"/>
      <c r="H2054" s="139"/>
      <c r="I2054" s="139"/>
      <c r="J2054" s="136" t="s">
        <v>3024</v>
      </c>
      <c r="K2054" s="136"/>
      <c r="L2054" s="136">
        <v>-53176.07</v>
      </c>
      <c r="M2054" s="136"/>
      <c r="N2054" s="136"/>
      <c r="O2054" s="136" t="s">
        <v>1808</v>
      </c>
    </row>
    <row r="2055" spans="1:15" x14ac:dyDescent="0.3">
      <c r="A2055" s="139" t="s">
        <v>2705</v>
      </c>
      <c r="B2055" s="139" t="s">
        <v>2470</v>
      </c>
      <c r="C2055" s="139" t="s">
        <v>2795</v>
      </c>
      <c r="D2055" s="139"/>
      <c r="E2055" s="140" t="s">
        <v>2180</v>
      </c>
      <c r="F2055" s="139"/>
      <c r="G2055" s="139"/>
      <c r="H2055" s="139"/>
      <c r="I2055" s="139"/>
      <c r="J2055" s="136" t="s">
        <v>3024</v>
      </c>
      <c r="K2055" s="136"/>
      <c r="L2055" s="136">
        <v>-584.57000000000005</v>
      </c>
      <c r="M2055" s="136"/>
      <c r="N2055" s="136"/>
      <c r="O2055" s="136" t="s">
        <v>1808</v>
      </c>
    </row>
    <row r="2056" spans="1:15" x14ac:dyDescent="0.3">
      <c r="A2056" s="139" t="s">
        <v>2705</v>
      </c>
      <c r="B2056" s="139" t="s">
        <v>2470</v>
      </c>
      <c r="C2056" s="139" t="s">
        <v>2795</v>
      </c>
      <c r="D2056" s="139"/>
      <c r="E2056" s="140" t="s">
        <v>2237</v>
      </c>
      <c r="F2056" s="139"/>
      <c r="G2056" s="139"/>
      <c r="H2056" s="139"/>
      <c r="I2056" s="139"/>
      <c r="J2056" s="136" t="s">
        <v>3024</v>
      </c>
      <c r="K2056" s="136"/>
      <c r="L2056" s="136">
        <v>-1751.45</v>
      </c>
      <c r="M2056" s="136"/>
      <c r="N2056" s="136"/>
      <c r="O2056" s="136" t="s">
        <v>1801</v>
      </c>
    </row>
    <row r="2057" spans="1:15" x14ac:dyDescent="0.3">
      <c r="A2057" s="139" t="s">
        <v>2705</v>
      </c>
      <c r="B2057" s="139" t="s">
        <v>2470</v>
      </c>
      <c r="C2057" s="139" t="s">
        <v>2795</v>
      </c>
      <c r="D2057" s="139"/>
      <c r="E2057" s="140" t="s">
        <v>2201</v>
      </c>
      <c r="F2057" s="139"/>
      <c r="G2057" s="139"/>
      <c r="H2057" s="139"/>
      <c r="I2057" s="139"/>
      <c r="J2057" s="136" t="s">
        <v>3024</v>
      </c>
      <c r="K2057" s="136"/>
      <c r="L2057" s="136">
        <v>-1</v>
      </c>
      <c r="M2057" s="136"/>
      <c r="N2057" s="136"/>
      <c r="O2057" s="136" t="s">
        <v>1924</v>
      </c>
    </row>
    <row r="2058" spans="1:15" x14ac:dyDescent="0.3">
      <c r="A2058" s="139" t="s">
        <v>2705</v>
      </c>
      <c r="B2058" s="139" t="s">
        <v>2470</v>
      </c>
      <c r="C2058" s="139" t="s">
        <v>2795</v>
      </c>
      <c r="D2058" s="139"/>
      <c r="E2058" s="140" t="s">
        <v>2198</v>
      </c>
      <c r="F2058" s="139"/>
      <c r="G2058" s="139"/>
      <c r="H2058" s="139"/>
      <c r="I2058" s="139"/>
      <c r="J2058" s="136" t="s">
        <v>3024</v>
      </c>
      <c r="K2058" s="136"/>
      <c r="L2058" s="136">
        <v>-55620.93</v>
      </c>
      <c r="M2058" s="136"/>
      <c r="N2058" s="136"/>
      <c r="O2058" s="136" t="s">
        <v>1810</v>
      </c>
    </row>
    <row r="2059" spans="1:15" x14ac:dyDescent="0.3">
      <c r="A2059" s="139" t="s">
        <v>2705</v>
      </c>
      <c r="B2059" s="139" t="s">
        <v>2470</v>
      </c>
      <c r="C2059" s="139" t="s">
        <v>2795</v>
      </c>
      <c r="D2059" s="139"/>
      <c r="E2059" s="140" t="s">
        <v>2232</v>
      </c>
      <c r="F2059" s="139"/>
      <c r="G2059" s="139"/>
      <c r="H2059" s="139"/>
      <c r="I2059" s="139"/>
      <c r="J2059" s="136" t="s">
        <v>3024</v>
      </c>
      <c r="K2059" s="136"/>
      <c r="L2059" s="136">
        <v>-3023.94</v>
      </c>
      <c r="M2059" s="136"/>
      <c r="N2059" s="136"/>
      <c r="O2059" s="136" t="s">
        <v>1801</v>
      </c>
    </row>
    <row r="2060" spans="1:15" x14ac:dyDescent="0.3">
      <c r="A2060" s="139" t="s">
        <v>2705</v>
      </c>
      <c r="B2060" s="139" t="s">
        <v>2470</v>
      </c>
      <c r="C2060" s="139" t="s">
        <v>2795</v>
      </c>
      <c r="D2060" s="139"/>
      <c r="E2060" s="140" t="s">
        <v>2353</v>
      </c>
      <c r="F2060" s="139"/>
      <c r="G2060" s="139"/>
      <c r="H2060" s="139"/>
      <c r="I2060" s="139"/>
      <c r="J2060" s="136" t="s">
        <v>3024</v>
      </c>
      <c r="K2060" s="136"/>
      <c r="L2060" s="136">
        <v>-0.74</v>
      </c>
      <c r="M2060" s="136"/>
      <c r="N2060" s="136"/>
      <c r="O2060" s="136" t="s">
        <v>1804</v>
      </c>
    </row>
    <row r="2061" spans="1:15" x14ac:dyDescent="0.3">
      <c r="A2061" s="139" t="s">
        <v>2705</v>
      </c>
      <c r="B2061" s="139" t="s">
        <v>2470</v>
      </c>
      <c r="C2061" s="139" t="s">
        <v>2795</v>
      </c>
      <c r="D2061" s="139"/>
      <c r="E2061" s="140" t="s">
        <v>2394</v>
      </c>
      <c r="F2061" s="139"/>
      <c r="G2061" s="139"/>
      <c r="H2061" s="139"/>
      <c r="I2061" s="139"/>
      <c r="J2061" s="136" t="s">
        <v>3024</v>
      </c>
      <c r="K2061" s="136"/>
      <c r="L2061" s="136">
        <v>-38387.58</v>
      </c>
      <c r="M2061" s="136"/>
      <c r="N2061" s="136"/>
      <c r="O2061" s="136" t="s">
        <v>1804</v>
      </c>
    </row>
    <row r="2062" spans="1:15" x14ac:dyDescent="0.3">
      <c r="A2062" s="139" t="s">
        <v>2705</v>
      </c>
      <c r="B2062" s="139" t="s">
        <v>2470</v>
      </c>
      <c r="C2062" s="139" t="s">
        <v>2795</v>
      </c>
      <c r="D2062" s="139"/>
      <c r="E2062" s="140" t="s">
        <v>2024</v>
      </c>
      <c r="F2062" s="139"/>
      <c r="G2062" s="139"/>
      <c r="H2062" s="139"/>
      <c r="I2062" s="139"/>
      <c r="J2062" s="136" t="s">
        <v>3024</v>
      </c>
      <c r="K2062" s="136"/>
      <c r="L2062" s="136">
        <v>-1.86</v>
      </c>
      <c r="M2062" s="136"/>
      <c r="N2062" s="136"/>
      <c r="O2062" s="136" t="s">
        <v>1808</v>
      </c>
    </row>
    <row r="2063" spans="1:15" x14ac:dyDescent="0.3">
      <c r="A2063" s="139" t="s">
        <v>2705</v>
      </c>
      <c r="B2063" s="139" t="s">
        <v>2470</v>
      </c>
      <c r="C2063" s="139" t="s">
        <v>2813</v>
      </c>
      <c r="D2063" s="139"/>
      <c r="E2063" s="140" t="s">
        <v>2005</v>
      </c>
      <c r="F2063" s="139"/>
      <c r="G2063" s="139"/>
      <c r="H2063" s="139"/>
      <c r="I2063" s="139"/>
      <c r="J2063" s="136" t="s">
        <v>3024</v>
      </c>
      <c r="K2063" s="136"/>
      <c r="L2063" s="136">
        <v>-18550.75</v>
      </c>
      <c r="M2063" s="136"/>
      <c r="N2063" s="136"/>
      <c r="O2063" s="136" t="s">
        <v>1808</v>
      </c>
    </row>
    <row r="2064" spans="1:15" x14ac:dyDescent="0.3">
      <c r="A2064" s="139" t="s">
        <v>2705</v>
      </c>
      <c r="B2064" s="139" t="s">
        <v>2470</v>
      </c>
      <c r="C2064" s="139" t="s">
        <v>2813</v>
      </c>
      <c r="D2064" s="139"/>
      <c r="E2064" s="140" t="s">
        <v>1979</v>
      </c>
      <c r="F2064" s="139"/>
      <c r="G2064" s="139"/>
      <c r="H2064" s="139"/>
      <c r="I2064" s="139"/>
      <c r="J2064" s="136" t="s">
        <v>3024</v>
      </c>
      <c r="K2064" s="136"/>
      <c r="L2064" s="136">
        <v>-20744.04</v>
      </c>
      <c r="M2064" s="136"/>
      <c r="N2064" s="136"/>
      <c r="O2064" s="136" t="s">
        <v>1804</v>
      </c>
    </row>
    <row r="2065" spans="1:15" x14ac:dyDescent="0.3">
      <c r="A2065" s="139" t="s">
        <v>2705</v>
      </c>
      <c r="B2065" s="139" t="s">
        <v>2470</v>
      </c>
      <c r="C2065" s="139" t="s">
        <v>2813</v>
      </c>
      <c r="D2065" s="139"/>
      <c r="E2065" s="140" t="s">
        <v>2067</v>
      </c>
      <c r="F2065" s="139"/>
      <c r="G2065" s="139"/>
      <c r="H2065" s="139"/>
      <c r="I2065" s="139"/>
      <c r="J2065" s="136" t="s">
        <v>3024</v>
      </c>
      <c r="K2065" s="136"/>
      <c r="L2065" s="136">
        <v>-3464.65</v>
      </c>
      <c r="M2065" s="136"/>
      <c r="N2065" s="136"/>
      <c r="O2065" s="136" t="s">
        <v>1808</v>
      </c>
    </row>
    <row r="2066" spans="1:15" x14ac:dyDescent="0.3">
      <c r="A2066" s="139" t="s">
        <v>2705</v>
      </c>
      <c r="B2066" s="139" t="s">
        <v>2470</v>
      </c>
      <c r="C2066" s="139" t="s">
        <v>2813</v>
      </c>
      <c r="D2066" s="139"/>
      <c r="E2066" s="140" t="s">
        <v>2035</v>
      </c>
      <c r="F2066" s="139"/>
      <c r="G2066" s="139"/>
      <c r="H2066" s="139"/>
      <c r="I2066" s="139"/>
      <c r="J2066" s="136" t="s">
        <v>3024</v>
      </c>
      <c r="K2066" s="136"/>
      <c r="L2066" s="136">
        <v>-5200.79</v>
      </c>
      <c r="M2066" s="136"/>
      <c r="N2066" s="136"/>
      <c r="O2066" s="136" t="s">
        <v>1811</v>
      </c>
    </row>
    <row r="2067" spans="1:15" x14ac:dyDescent="0.3">
      <c r="A2067" s="139" t="s">
        <v>2705</v>
      </c>
      <c r="B2067" s="139" t="s">
        <v>2470</v>
      </c>
      <c r="C2067" s="139" t="s">
        <v>2813</v>
      </c>
      <c r="D2067" s="139"/>
      <c r="E2067" s="140" t="s">
        <v>2073</v>
      </c>
      <c r="F2067" s="139"/>
      <c r="G2067" s="139"/>
      <c r="H2067" s="139"/>
      <c r="I2067" s="139"/>
      <c r="J2067" s="136" t="s">
        <v>3024</v>
      </c>
      <c r="K2067" s="136"/>
      <c r="L2067" s="136">
        <v>-67166.850000000006</v>
      </c>
      <c r="M2067" s="136"/>
      <c r="N2067" s="136"/>
      <c r="O2067" s="136" t="s">
        <v>1808</v>
      </c>
    </row>
    <row r="2068" spans="1:15" x14ac:dyDescent="0.3">
      <c r="A2068" s="139" t="s">
        <v>2705</v>
      </c>
      <c r="B2068" s="139" t="s">
        <v>2470</v>
      </c>
      <c r="C2068" s="139" t="s">
        <v>2813</v>
      </c>
      <c r="D2068" s="139"/>
      <c r="E2068" s="140" t="s">
        <v>2068</v>
      </c>
      <c r="F2068" s="139"/>
      <c r="G2068" s="139"/>
      <c r="H2068" s="139"/>
      <c r="I2068" s="139"/>
      <c r="J2068" s="136" t="s">
        <v>3024</v>
      </c>
      <c r="K2068" s="136"/>
      <c r="L2068" s="136">
        <v>-2763.39</v>
      </c>
      <c r="M2068" s="136"/>
      <c r="N2068" s="136"/>
      <c r="O2068" s="136" t="s">
        <v>1811</v>
      </c>
    </row>
    <row r="2069" spans="1:15" x14ac:dyDescent="0.3">
      <c r="A2069" s="139" t="s">
        <v>2705</v>
      </c>
      <c r="B2069" s="139" t="s">
        <v>2470</v>
      </c>
      <c r="C2069" s="139" t="s">
        <v>2813</v>
      </c>
      <c r="D2069" s="139"/>
      <c r="E2069" s="140" t="s">
        <v>2102</v>
      </c>
      <c r="F2069" s="139"/>
      <c r="G2069" s="139"/>
      <c r="H2069" s="139"/>
      <c r="I2069" s="139"/>
      <c r="J2069" s="136" t="s">
        <v>3024</v>
      </c>
      <c r="K2069" s="136"/>
      <c r="L2069" s="136">
        <v>-2012.06</v>
      </c>
      <c r="M2069" s="136"/>
      <c r="N2069" s="136"/>
      <c r="O2069" s="136" t="s">
        <v>1809</v>
      </c>
    </row>
    <row r="2070" spans="1:15" x14ac:dyDescent="0.3">
      <c r="A2070" s="139" t="s">
        <v>2705</v>
      </c>
      <c r="B2070" s="139" t="s">
        <v>2470</v>
      </c>
      <c r="C2070" s="139" t="s">
        <v>2813</v>
      </c>
      <c r="D2070" s="139"/>
      <c r="E2070" s="140" t="s">
        <v>2116</v>
      </c>
      <c r="F2070" s="139"/>
      <c r="G2070" s="139"/>
      <c r="H2070" s="139"/>
      <c r="I2070" s="139"/>
      <c r="J2070" s="136" t="s">
        <v>3024</v>
      </c>
      <c r="K2070" s="136"/>
      <c r="L2070" s="136">
        <v>-5144.2</v>
      </c>
      <c r="M2070" s="136"/>
      <c r="N2070" s="136"/>
      <c r="O2070" s="136" t="s">
        <v>1811</v>
      </c>
    </row>
    <row r="2071" spans="1:15" x14ac:dyDescent="0.3">
      <c r="A2071" s="139" t="s">
        <v>2705</v>
      </c>
      <c r="B2071" s="139" t="s">
        <v>2470</v>
      </c>
      <c r="C2071" s="139" t="s">
        <v>2813</v>
      </c>
      <c r="D2071" s="139"/>
      <c r="E2071" s="140" t="s">
        <v>2108</v>
      </c>
      <c r="F2071" s="139"/>
      <c r="G2071" s="139"/>
      <c r="H2071" s="139"/>
      <c r="I2071" s="139"/>
      <c r="J2071" s="136" t="s">
        <v>3024</v>
      </c>
      <c r="K2071" s="136"/>
      <c r="L2071" s="136">
        <v>-5201.3</v>
      </c>
      <c r="M2071" s="136"/>
      <c r="N2071" s="136"/>
      <c r="O2071" s="136" t="s">
        <v>1811</v>
      </c>
    </row>
    <row r="2072" spans="1:15" x14ac:dyDescent="0.3">
      <c r="A2072" s="139" t="s">
        <v>2705</v>
      </c>
      <c r="B2072" s="139" t="s">
        <v>2470</v>
      </c>
      <c r="C2072" s="139" t="s">
        <v>2813</v>
      </c>
      <c r="D2072" s="139"/>
      <c r="E2072" s="140" t="s">
        <v>2111</v>
      </c>
      <c r="F2072" s="139"/>
      <c r="G2072" s="139"/>
      <c r="H2072" s="139"/>
      <c r="I2072" s="139"/>
      <c r="J2072" s="136" t="s">
        <v>3024</v>
      </c>
      <c r="K2072" s="136"/>
      <c r="L2072" s="136">
        <v>-4504.42</v>
      </c>
      <c r="M2072" s="136"/>
      <c r="N2072" s="136"/>
      <c r="O2072" s="136" t="s">
        <v>1804</v>
      </c>
    </row>
    <row r="2073" spans="1:15" x14ac:dyDescent="0.3">
      <c r="A2073" s="139" t="s">
        <v>2705</v>
      </c>
      <c r="B2073" s="139" t="s">
        <v>2470</v>
      </c>
      <c r="C2073" s="139" t="s">
        <v>2813</v>
      </c>
      <c r="D2073" s="139"/>
      <c r="E2073" s="140" t="s">
        <v>2243</v>
      </c>
      <c r="F2073" s="139"/>
      <c r="G2073" s="139"/>
      <c r="H2073" s="139"/>
      <c r="I2073" s="139"/>
      <c r="J2073" s="136" t="s">
        <v>3024</v>
      </c>
      <c r="K2073" s="136"/>
      <c r="L2073" s="136">
        <v>-3496.62</v>
      </c>
      <c r="M2073" s="136"/>
      <c r="N2073" s="136"/>
      <c r="O2073" s="136" t="s">
        <v>1800</v>
      </c>
    </row>
    <row r="2074" spans="1:15" x14ac:dyDescent="0.3">
      <c r="A2074" s="139" t="s">
        <v>2705</v>
      </c>
      <c r="B2074" s="139" t="s">
        <v>2470</v>
      </c>
      <c r="C2074" s="139" t="s">
        <v>2813</v>
      </c>
      <c r="D2074" s="139"/>
      <c r="E2074" s="140" t="s">
        <v>2243</v>
      </c>
      <c r="F2074" s="139"/>
      <c r="G2074" s="139"/>
      <c r="H2074" s="139"/>
      <c r="I2074" s="139"/>
      <c r="J2074" s="136" t="s">
        <v>3024</v>
      </c>
      <c r="K2074" s="136"/>
      <c r="L2074" s="136">
        <v>-1.62</v>
      </c>
      <c r="M2074" s="136"/>
      <c r="N2074" s="136"/>
      <c r="O2074" s="136" t="s">
        <v>1800</v>
      </c>
    </row>
    <row r="2075" spans="1:15" x14ac:dyDescent="0.3">
      <c r="A2075" s="139" t="s">
        <v>2705</v>
      </c>
      <c r="B2075" s="139" t="s">
        <v>2470</v>
      </c>
      <c r="C2075" s="139" t="s">
        <v>2813</v>
      </c>
      <c r="D2075" s="139"/>
      <c r="E2075" s="140" t="s">
        <v>2135</v>
      </c>
      <c r="F2075" s="139"/>
      <c r="G2075" s="139"/>
      <c r="H2075" s="139"/>
      <c r="I2075" s="139"/>
      <c r="J2075" s="136" t="s">
        <v>3024</v>
      </c>
      <c r="K2075" s="136"/>
      <c r="L2075" s="136">
        <v>-37739.99</v>
      </c>
      <c r="M2075" s="136"/>
      <c r="N2075" s="136"/>
      <c r="O2075" s="136" t="s">
        <v>1810</v>
      </c>
    </row>
    <row r="2076" spans="1:15" x14ac:dyDescent="0.3">
      <c r="A2076" s="139" t="s">
        <v>2705</v>
      </c>
      <c r="B2076" s="139" t="s">
        <v>2470</v>
      </c>
      <c r="C2076" s="139" t="s">
        <v>2813</v>
      </c>
      <c r="D2076" s="139"/>
      <c r="E2076" s="140" t="s">
        <v>2135</v>
      </c>
      <c r="F2076" s="139"/>
      <c r="G2076" s="139"/>
      <c r="H2076" s="139"/>
      <c r="I2076" s="139"/>
      <c r="J2076" s="136" t="s">
        <v>3024</v>
      </c>
      <c r="K2076" s="136"/>
      <c r="L2076" s="136">
        <v>-764.39</v>
      </c>
      <c r="M2076" s="136"/>
      <c r="N2076" s="136"/>
      <c r="O2076" s="136" t="s">
        <v>1810</v>
      </c>
    </row>
    <row r="2077" spans="1:15" x14ac:dyDescent="0.3">
      <c r="A2077" s="139" t="s">
        <v>2705</v>
      </c>
      <c r="B2077" s="139" t="s">
        <v>2470</v>
      </c>
      <c r="C2077" s="139" t="s">
        <v>2813</v>
      </c>
      <c r="D2077" s="139"/>
      <c r="E2077" s="140" t="s">
        <v>2133</v>
      </c>
      <c r="F2077" s="139"/>
      <c r="G2077" s="139"/>
      <c r="H2077" s="139"/>
      <c r="I2077" s="139"/>
      <c r="J2077" s="136" t="s">
        <v>3024</v>
      </c>
      <c r="K2077" s="136"/>
      <c r="L2077" s="136">
        <v>-10535.5</v>
      </c>
      <c r="M2077" s="136"/>
      <c r="N2077" s="136"/>
      <c r="O2077" s="136" t="s">
        <v>1808</v>
      </c>
    </row>
    <row r="2078" spans="1:15" x14ac:dyDescent="0.3">
      <c r="A2078" s="139" t="s">
        <v>2705</v>
      </c>
      <c r="B2078" s="139" t="s">
        <v>2470</v>
      </c>
      <c r="C2078" s="139" t="s">
        <v>2813</v>
      </c>
      <c r="D2078" s="139"/>
      <c r="E2078" s="140" t="s">
        <v>2177</v>
      </c>
      <c r="F2078" s="139"/>
      <c r="G2078" s="139"/>
      <c r="H2078" s="139"/>
      <c r="I2078" s="139"/>
      <c r="J2078" s="136" t="s">
        <v>3024</v>
      </c>
      <c r="K2078" s="136"/>
      <c r="L2078" s="136">
        <v>-6133.86</v>
      </c>
      <c r="M2078" s="136"/>
      <c r="N2078" s="136"/>
      <c r="O2078" s="136" t="s">
        <v>1808</v>
      </c>
    </row>
    <row r="2079" spans="1:15" x14ac:dyDescent="0.3">
      <c r="A2079" s="139" t="s">
        <v>2705</v>
      </c>
      <c r="B2079" s="139" t="s">
        <v>2470</v>
      </c>
      <c r="C2079" s="139" t="s">
        <v>2813</v>
      </c>
      <c r="D2079" s="139"/>
      <c r="E2079" s="140" t="s">
        <v>2302</v>
      </c>
      <c r="F2079" s="139"/>
      <c r="G2079" s="139"/>
      <c r="H2079" s="139"/>
      <c r="I2079" s="139"/>
      <c r="J2079" s="136" t="s">
        <v>3024</v>
      </c>
      <c r="K2079" s="136"/>
      <c r="L2079" s="136">
        <v>-6075.1</v>
      </c>
      <c r="M2079" s="136"/>
      <c r="N2079" s="136"/>
      <c r="O2079" s="136" t="s">
        <v>1810</v>
      </c>
    </row>
    <row r="2080" spans="1:15" x14ac:dyDescent="0.3">
      <c r="A2080" s="139" t="s">
        <v>2705</v>
      </c>
      <c r="B2080" s="139" t="s">
        <v>2470</v>
      </c>
      <c r="C2080" s="139" t="s">
        <v>2813</v>
      </c>
      <c r="D2080" s="139"/>
      <c r="E2080" s="140" t="s">
        <v>2301</v>
      </c>
      <c r="F2080" s="139"/>
      <c r="G2080" s="139"/>
      <c r="H2080" s="139"/>
      <c r="I2080" s="139"/>
      <c r="J2080" s="136" t="s">
        <v>3024</v>
      </c>
      <c r="K2080" s="136"/>
      <c r="L2080" s="136">
        <v>-1121.01</v>
      </c>
      <c r="M2080" s="136"/>
      <c r="N2080" s="136"/>
      <c r="O2080" s="136" t="s">
        <v>1811</v>
      </c>
    </row>
    <row r="2081" spans="1:15" x14ac:dyDescent="0.3">
      <c r="A2081" s="139" t="s">
        <v>2705</v>
      </c>
      <c r="B2081" s="139" t="s">
        <v>2470</v>
      </c>
      <c r="C2081" s="139" t="s">
        <v>2813</v>
      </c>
      <c r="D2081" s="139"/>
      <c r="E2081" s="140" t="s">
        <v>2352</v>
      </c>
      <c r="F2081" s="139"/>
      <c r="G2081" s="139"/>
      <c r="H2081" s="139"/>
      <c r="I2081" s="139"/>
      <c r="J2081" s="136" t="s">
        <v>3024</v>
      </c>
      <c r="K2081" s="136"/>
      <c r="L2081" s="136">
        <v>-1171.8399999999999</v>
      </c>
      <c r="M2081" s="136"/>
      <c r="N2081" s="136"/>
      <c r="O2081" s="136" t="s">
        <v>1804</v>
      </c>
    </row>
    <row r="2082" spans="1:15" x14ac:dyDescent="0.3">
      <c r="A2082" s="139" t="s">
        <v>2705</v>
      </c>
      <c r="B2082" s="139" t="s">
        <v>2470</v>
      </c>
      <c r="C2082" s="139" t="s">
        <v>2813</v>
      </c>
      <c r="D2082" s="139"/>
      <c r="E2082" s="140" t="s">
        <v>2323</v>
      </c>
      <c r="F2082" s="139"/>
      <c r="G2082" s="139"/>
      <c r="H2082" s="139"/>
      <c r="I2082" s="139"/>
      <c r="J2082" s="136" t="s">
        <v>3024</v>
      </c>
      <c r="K2082" s="136"/>
      <c r="L2082" s="136">
        <v>-6069.03</v>
      </c>
      <c r="M2082" s="136"/>
      <c r="N2082" s="136"/>
      <c r="O2082" s="136" t="s">
        <v>1811</v>
      </c>
    </row>
    <row r="2083" spans="1:15" x14ac:dyDescent="0.3">
      <c r="A2083" s="139" t="s">
        <v>2705</v>
      </c>
      <c r="B2083" s="139" t="s">
        <v>2470</v>
      </c>
      <c r="C2083" s="139" t="s">
        <v>2813</v>
      </c>
      <c r="D2083" s="139"/>
      <c r="E2083" s="140" t="s">
        <v>2364</v>
      </c>
      <c r="F2083" s="139"/>
      <c r="G2083" s="139"/>
      <c r="H2083" s="139"/>
      <c r="I2083" s="139"/>
      <c r="J2083" s="136" t="s">
        <v>3024</v>
      </c>
      <c r="K2083" s="136"/>
      <c r="L2083" s="136">
        <v>-1138.08</v>
      </c>
      <c r="M2083" s="136"/>
      <c r="N2083" s="136"/>
      <c r="O2083" s="136" t="s">
        <v>1810</v>
      </c>
    </row>
    <row r="2084" spans="1:15" x14ac:dyDescent="0.3">
      <c r="A2084" s="139" t="s">
        <v>2705</v>
      </c>
      <c r="B2084" s="139" t="s">
        <v>2470</v>
      </c>
      <c r="C2084" s="139" t="s">
        <v>2813</v>
      </c>
      <c r="D2084" s="139"/>
      <c r="E2084" s="140" t="s">
        <v>2335</v>
      </c>
      <c r="F2084" s="139"/>
      <c r="G2084" s="139"/>
      <c r="H2084" s="139"/>
      <c r="I2084" s="139"/>
      <c r="J2084" s="136" t="s">
        <v>3024</v>
      </c>
      <c r="K2084" s="136"/>
      <c r="L2084" s="136">
        <v>-1395.67</v>
      </c>
      <c r="M2084" s="136"/>
      <c r="N2084" s="136"/>
      <c r="O2084" s="136" t="s">
        <v>1808</v>
      </c>
    </row>
    <row r="2085" spans="1:15" x14ac:dyDescent="0.3">
      <c r="A2085" s="139" t="s">
        <v>2705</v>
      </c>
      <c r="B2085" s="139" t="s">
        <v>2470</v>
      </c>
      <c r="C2085" s="139" t="s">
        <v>2813</v>
      </c>
      <c r="D2085" s="139"/>
      <c r="E2085" s="140" t="s">
        <v>2376</v>
      </c>
      <c r="F2085" s="139"/>
      <c r="G2085" s="139"/>
      <c r="H2085" s="139"/>
      <c r="I2085" s="139"/>
      <c r="J2085" s="136" t="s">
        <v>3024</v>
      </c>
      <c r="K2085" s="136"/>
      <c r="L2085" s="136">
        <v>-145186.29999999999</v>
      </c>
      <c r="M2085" s="136"/>
      <c r="N2085" s="136"/>
      <c r="O2085" s="136" t="s">
        <v>1808</v>
      </c>
    </row>
    <row r="2086" spans="1:15" x14ac:dyDescent="0.3">
      <c r="A2086" s="139" t="s">
        <v>2705</v>
      </c>
      <c r="B2086" s="139" t="s">
        <v>2470</v>
      </c>
      <c r="C2086" s="139" t="s">
        <v>2813</v>
      </c>
      <c r="D2086" s="139"/>
      <c r="E2086" s="140" t="s">
        <v>2378</v>
      </c>
      <c r="F2086" s="139"/>
      <c r="G2086" s="139"/>
      <c r="H2086" s="139"/>
      <c r="I2086" s="139"/>
      <c r="J2086" s="136" t="s">
        <v>3024</v>
      </c>
      <c r="K2086" s="136"/>
      <c r="L2086" s="136">
        <v>-23171.81</v>
      </c>
      <c r="M2086" s="136"/>
      <c r="N2086" s="136"/>
      <c r="O2086" s="136" t="s">
        <v>1808</v>
      </c>
    </row>
    <row r="2087" spans="1:15" x14ac:dyDescent="0.3">
      <c r="A2087" s="139" t="s">
        <v>2705</v>
      </c>
      <c r="B2087" s="139" t="s">
        <v>2470</v>
      </c>
      <c r="C2087" s="139" t="s">
        <v>2813</v>
      </c>
      <c r="D2087" s="139"/>
      <c r="E2087" s="140" t="s">
        <v>2379</v>
      </c>
      <c r="F2087" s="139"/>
      <c r="G2087" s="139"/>
      <c r="H2087" s="139"/>
      <c r="I2087" s="139"/>
      <c r="J2087" s="136" t="s">
        <v>3024</v>
      </c>
      <c r="K2087" s="136"/>
      <c r="L2087" s="136">
        <v>-2926.77</v>
      </c>
      <c r="M2087" s="136"/>
      <c r="N2087" s="136"/>
      <c r="O2087" s="136" t="s">
        <v>1804</v>
      </c>
    </row>
    <row r="2088" spans="1:15" x14ac:dyDescent="0.3">
      <c r="A2088" s="139" t="s">
        <v>2705</v>
      </c>
      <c r="B2088" s="139" t="s">
        <v>2470</v>
      </c>
      <c r="C2088" s="139" t="s">
        <v>2813</v>
      </c>
      <c r="D2088" s="139"/>
      <c r="E2088" s="140" t="s">
        <v>2390</v>
      </c>
      <c r="F2088" s="139"/>
      <c r="G2088" s="139"/>
      <c r="H2088" s="139"/>
      <c r="I2088" s="139"/>
      <c r="J2088" s="136" t="s">
        <v>3024</v>
      </c>
      <c r="K2088" s="136"/>
      <c r="L2088" s="136">
        <v>-984.26</v>
      </c>
      <c r="M2088" s="136"/>
      <c r="N2088" s="136"/>
      <c r="O2088" s="136" t="s">
        <v>1804</v>
      </c>
    </row>
    <row r="2089" spans="1:15" x14ac:dyDescent="0.3">
      <c r="A2089" s="139" t="s">
        <v>2705</v>
      </c>
      <c r="B2089" s="139" t="s">
        <v>2470</v>
      </c>
      <c r="C2089" s="139" t="s">
        <v>2813</v>
      </c>
      <c r="D2089" s="139"/>
      <c r="E2089" s="140" t="s">
        <v>2385</v>
      </c>
      <c r="F2089" s="139"/>
      <c r="G2089" s="139"/>
      <c r="H2089" s="139"/>
      <c r="I2089" s="139"/>
      <c r="J2089" s="136" t="s">
        <v>3024</v>
      </c>
      <c r="K2089" s="136"/>
      <c r="L2089" s="136">
        <v>-22186.98</v>
      </c>
      <c r="M2089" s="136"/>
      <c r="N2089" s="136"/>
      <c r="O2089" s="136" t="s">
        <v>1804</v>
      </c>
    </row>
    <row r="2090" spans="1:15" x14ac:dyDescent="0.3">
      <c r="A2090" s="139" t="s">
        <v>2705</v>
      </c>
      <c r="B2090" s="139" t="s">
        <v>2470</v>
      </c>
      <c r="C2090" s="139" t="s">
        <v>2813</v>
      </c>
      <c r="D2090" s="139"/>
      <c r="E2090" s="140" t="s">
        <v>2385</v>
      </c>
      <c r="F2090" s="139"/>
      <c r="G2090" s="139"/>
      <c r="H2090" s="139"/>
      <c r="I2090" s="139"/>
      <c r="J2090" s="136" t="s">
        <v>3024</v>
      </c>
      <c r="K2090" s="136"/>
      <c r="L2090" s="136">
        <v>-0.75</v>
      </c>
      <c r="M2090" s="136"/>
      <c r="N2090" s="136"/>
      <c r="O2090" s="136" t="s">
        <v>1804</v>
      </c>
    </row>
    <row r="2091" spans="1:15" x14ac:dyDescent="0.3">
      <c r="A2091" s="139" t="s">
        <v>2705</v>
      </c>
      <c r="B2091" s="139" t="s">
        <v>2470</v>
      </c>
      <c r="C2091" s="139" t="s">
        <v>2852</v>
      </c>
      <c r="D2091" s="139"/>
      <c r="E2091" s="140" t="s">
        <v>1975</v>
      </c>
      <c r="F2091" s="139"/>
      <c r="G2091" s="139"/>
      <c r="H2091" s="139"/>
      <c r="I2091" s="139"/>
      <c r="J2091" s="136" t="s">
        <v>3024</v>
      </c>
      <c r="K2091" s="136"/>
      <c r="L2091" s="136">
        <v>-1679</v>
      </c>
      <c r="M2091" s="136"/>
      <c r="N2091" s="136"/>
      <c r="O2091" s="136" t="s">
        <v>1808</v>
      </c>
    </row>
    <row r="2092" spans="1:15" x14ac:dyDescent="0.3">
      <c r="A2092" s="139" t="s">
        <v>2705</v>
      </c>
      <c r="B2092" s="139" t="s">
        <v>2470</v>
      </c>
      <c r="C2092" s="139" t="s">
        <v>2852</v>
      </c>
      <c r="D2092" s="139"/>
      <c r="E2092" s="140" t="s">
        <v>2018</v>
      </c>
      <c r="F2092" s="139"/>
      <c r="G2092" s="139"/>
      <c r="H2092" s="139"/>
      <c r="I2092" s="139"/>
      <c r="J2092" s="136" t="s">
        <v>3024</v>
      </c>
      <c r="K2092" s="136"/>
      <c r="L2092" s="136">
        <v>-12885.5</v>
      </c>
      <c r="M2092" s="136"/>
      <c r="N2092" s="136"/>
      <c r="O2092" s="136" t="s">
        <v>1809</v>
      </c>
    </row>
    <row r="2093" spans="1:15" x14ac:dyDescent="0.3">
      <c r="A2093" s="139" t="s">
        <v>2705</v>
      </c>
      <c r="B2093" s="139" t="s">
        <v>2470</v>
      </c>
      <c r="C2093" s="139" t="s">
        <v>2852</v>
      </c>
      <c r="D2093" s="139"/>
      <c r="E2093" s="140" t="s">
        <v>2044</v>
      </c>
      <c r="F2093" s="139"/>
      <c r="G2093" s="139"/>
      <c r="H2093" s="139"/>
      <c r="I2093" s="139"/>
      <c r="J2093" s="136" t="s">
        <v>3024</v>
      </c>
      <c r="K2093" s="136"/>
      <c r="L2093" s="136">
        <v>-822.87</v>
      </c>
      <c r="M2093" s="136"/>
      <c r="N2093" s="136"/>
      <c r="O2093" s="136" t="s">
        <v>1808</v>
      </c>
    </row>
    <row r="2094" spans="1:15" x14ac:dyDescent="0.3">
      <c r="A2094" s="139" t="s">
        <v>2705</v>
      </c>
      <c r="B2094" s="139" t="s">
        <v>2470</v>
      </c>
      <c r="C2094" s="139" t="s">
        <v>2852</v>
      </c>
      <c r="D2094" s="139"/>
      <c r="E2094" s="140" t="s">
        <v>2037</v>
      </c>
      <c r="F2094" s="139"/>
      <c r="G2094" s="139"/>
      <c r="H2094" s="139"/>
      <c r="I2094" s="139"/>
      <c r="J2094" s="136" t="s">
        <v>3024</v>
      </c>
      <c r="K2094" s="136"/>
      <c r="L2094" s="136">
        <v>-15448.23</v>
      </c>
      <c r="M2094" s="136"/>
      <c r="N2094" s="136"/>
      <c r="O2094" s="136" t="s">
        <v>1808</v>
      </c>
    </row>
    <row r="2095" spans="1:15" x14ac:dyDescent="0.3">
      <c r="A2095" s="139" t="s">
        <v>2705</v>
      </c>
      <c r="B2095" s="139" t="s">
        <v>2470</v>
      </c>
      <c r="C2095" s="139" t="s">
        <v>2852</v>
      </c>
      <c r="D2095" s="139"/>
      <c r="E2095" s="140" t="s">
        <v>2094</v>
      </c>
      <c r="F2095" s="139"/>
      <c r="G2095" s="139"/>
      <c r="H2095" s="139"/>
      <c r="I2095" s="139"/>
      <c r="J2095" s="136" t="s">
        <v>3024</v>
      </c>
      <c r="K2095" s="136"/>
      <c r="L2095" s="136">
        <v>-0.97</v>
      </c>
      <c r="M2095" s="136"/>
      <c r="N2095" s="136"/>
      <c r="O2095" s="136" t="s">
        <v>1808</v>
      </c>
    </row>
    <row r="2096" spans="1:15" x14ac:dyDescent="0.3">
      <c r="A2096" s="139" t="s">
        <v>2705</v>
      </c>
      <c r="B2096" s="139" t="s">
        <v>2470</v>
      </c>
      <c r="C2096" s="139" t="s">
        <v>2852</v>
      </c>
      <c r="D2096" s="139"/>
      <c r="E2096" s="140" t="s">
        <v>2167</v>
      </c>
      <c r="F2096" s="139"/>
      <c r="G2096" s="139"/>
      <c r="H2096" s="139"/>
      <c r="I2096" s="139"/>
      <c r="J2096" s="136" t="s">
        <v>3024</v>
      </c>
      <c r="K2096" s="136"/>
      <c r="L2096" s="136">
        <v>-5109.8999999999996</v>
      </c>
      <c r="M2096" s="136"/>
      <c r="N2096" s="136"/>
      <c r="O2096" s="136" t="s">
        <v>1808</v>
      </c>
    </row>
    <row r="2097" spans="1:15" x14ac:dyDescent="0.3">
      <c r="A2097" s="139" t="s">
        <v>2705</v>
      </c>
      <c r="B2097" s="139" t="s">
        <v>2470</v>
      </c>
      <c r="C2097" s="139" t="s">
        <v>2852</v>
      </c>
      <c r="D2097" s="139"/>
      <c r="E2097" s="140" t="s">
        <v>2167</v>
      </c>
      <c r="F2097" s="139"/>
      <c r="G2097" s="139"/>
      <c r="H2097" s="139"/>
      <c r="I2097" s="139"/>
      <c r="J2097" s="136" t="s">
        <v>3024</v>
      </c>
      <c r="K2097" s="136"/>
      <c r="L2097" s="136">
        <v>-0.86</v>
      </c>
      <c r="M2097" s="136"/>
      <c r="N2097" s="136"/>
      <c r="O2097" s="136" t="s">
        <v>1808</v>
      </c>
    </row>
    <row r="2098" spans="1:15" x14ac:dyDescent="0.3">
      <c r="A2098" s="139" t="s">
        <v>2705</v>
      </c>
      <c r="B2098" s="139" t="s">
        <v>2470</v>
      </c>
      <c r="C2098" s="139" t="s">
        <v>2852</v>
      </c>
      <c r="D2098" s="139"/>
      <c r="E2098" s="140" t="s">
        <v>2134</v>
      </c>
      <c r="F2098" s="139"/>
      <c r="G2098" s="139"/>
      <c r="H2098" s="139"/>
      <c r="I2098" s="139"/>
      <c r="J2098" s="136" t="s">
        <v>3024</v>
      </c>
      <c r="K2098" s="136"/>
      <c r="L2098" s="136">
        <v>-40044.11</v>
      </c>
      <c r="M2098" s="136"/>
      <c r="N2098" s="136"/>
      <c r="O2098" s="136" t="s">
        <v>1924</v>
      </c>
    </row>
    <row r="2099" spans="1:15" x14ac:dyDescent="0.3">
      <c r="A2099" s="139" t="s">
        <v>2705</v>
      </c>
      <c r="B2099" s="139" t="s">
        <v>2470</v>
      </c>
      <c r="C2099" s="139" t="s">
        <v>2852</v>
      </c>
      <c r="D2099" s="139"/>
      <c r="E2099" s="140" t="s">
        <v>2134</v>
      </c>
      <c r="F2099" s="139"/>
      <c r="G2099" s="139"/>
      <c r="H2099" s="139"/>
      <c r="I2099" s="139"/>
      <c r="J2099" s="136" t="s">
        <v>3024</v>
      </c>
      <c r="K2099" s="136"/>
      <c r="L2099" s="136">
        <v>-0.86</v>
      </c>
      <c r="M2099" s="136"/>
      <c r="N2099" s="136"/>
      <c r="O2099" s="136" t="s">
        <v>1924</v>
      </c>
    </row>
    <row r="2100" spans="1:15" x14ac:dyDescent="0.3">
      <c r="A2100" s="139" t="s">
        <v>2705</v>
      </c>
      <c r="B2100" s="139" t="s">
        <v>2470</v>
      </c>
      <c r="C2100" s="139" t="s">
        <v>2852</v>
      </c>
      <c r="D2100" s="139"/>
      <c r="E2100" s="140" t="s">
        <v>2179</v>
      </c>
      <c r="F2100" s="139"/>
      <c r="G2100" s="139"/>
      <c r="H2100" s="139"/>
      <c r="I2100" s="139"/>
      <c r="J2100" s="136" t="s">
        <v>3024</v>
      </c>
      <c r="K2100" s="136"/>
      <c r="L2100" s="136">
        <v>-1058.83</v>
      </c>
      <c r="M2100" s="136"/>
      <c r="N2100" s="136"/>
      <c r="O2100" s="136" t="s">
        <v>1804</v>
      </c>
    </row>
    <row r="2101" spans="1:15" x14ac:dyDescent="0.3">
      <c r="A2101" s="139" t="s">
        <v>2705</v>
      </c>
      <c r="B2101" s="139" t="s">
        <v>2470</v>
      </c>
      <c r="C2101" s="139" t="s">
        <v>2852</v>
      </c>
      <c r="D2101" s="139"/>
      <c r="E2101" s="140" t="s">
        <v>2197</v>
      </c>
      <c r="F2101" s="139"/>
      <c r="G2101" s="139"/>
      <c r="H2101" s="139"/>
      <c r="I2101" s="139"/>
      <c r="J2101" s="136" t="s">
        <v>3024</v>
      </c>
      <c r="K2101" s="136"/>
      <c r="L2101" s="136">
        <v>-30919.88</v>
      </c>
      <c r="M2101" s="136"/>
      <c r="N2101" s="136"/>
      <c r="O2101" s="136" t="s">
        <v>1810</v>
      </c>
    </row>
    <row r="2102" spans="1:15" x14ac:dyDescent="0.3">
      <c r="A2102" s="139" t="s">
        <v>2705</v>
      </c>
      <c r="B2102" s="139" t="s">
        <v>2470</v>
      </c>
      <c r="C2102" s="139" t="s">
        <v>2852</v>
      </c>
      <c r="D2102" s="139"/>
      <c r="E2102" s="140" t="s">
        <v>2216</v>
      </c>
      <c r="F2102" s="139"/>
      <c r="G2102" s="139"/>
      <c r="H2102" s="139"/>
      <c r="I2102" s="139"/>
      <c r="J2102" s="136" t="s">
        <v>3024</v>
      </c>
      <c r="K2102" s="136"/>
      <c r="L2102" s="136">
        <v>-811.75</v>
      </c>
      <c r="M2102" s="136"/>
      <c r="N2102" s="136"/>
      <c r="O2102" s="136" t="s">
        <v>1804</v>
      </c>
    </row>
    <row r="2103" spans="1:15" x14ac:dyDescent="0.3">
      <c r="A2103" s="139" t="s">
        <v>2705</v>
      </c>
      <c r="B2103" s="139" t="s">
        <v>2470</v>
      </c>
      <c r="C2103" s="139" t="s">
        <v>2852</v>
      </c>
      <c r="D2103" s="139"/>
      <c r="E2103" s="140" t="s">
        <v>2249</v>
      </c>
      <c r="F2103" s="139"/>
      <c r="G2103" s="139"/>
      <c r="H2103" s="139"/>
      <c r="I2103" s="139"/>
      <c r="J2103" s="136" t="s">
        <v>3024</v>
      </c>
      <c r="K2103" s="136"/>
      <c r="L2103" s="136">
        <v>-10790.7</v>
      </c>
      <c r="M2103" s="136"/>
      <c r="N2103" s="136"/>
      <c r="O2103" s="136" t="s">
        <v>1924</v>
      </c>
    </row>
    <row r="2104" spans="1:15" x14ac:dyDescent="0.3">
      <c r="A2104" s="139" t="s">
        <v>2705</v>
      </c>
      <c r="B2104" s="139" t="s">
        <v>2470</v>
      </c>
      <c r="C2104" s="139" t="s">
        <v>2852</v>
      </c>
      <c r="D2104" s="139"/>
      <c r="E2104" s="140" t="s">
        <v>2266</v>
      </c>
      <c r="F2104" s="139"/>
      <c r="G2104" s="139"/>
      <c r="H2104" s="139"/>
      <c r="I2104" s="139"/>
      <c r="J2104" s="136" t="s">
        <v>3024</v>
      </c>
      <c r="K2104" s="136"/>
      <c r="L2104" s="136">
        <v>-3958.23</v>
      </c>
      <c r="M2104" s="136"/>
      <c r="N2104" s="136"/>
      <c r="O2104" s="136" t="s">
        <v>1804</v>
      </c>
    </row>
    <row r="2105" spans="1:15" x14ac:dyDescent="0.3">
      <c r="A2105" s="139" t="s">
        <v>2705</v>
      </c>
      <c r="B2105" s="139" t="s">
        <v>2470</v>
      </c>
      <c r="C2105" s="139" t="s">
        <v>2852</v>
      </c>
      <c r="D2105" s="139"/>
      <c r="E2105" s="140" t="s">
        <v>2284</v>
      </c>
      <c r="F2105" s="139"/>
      <c r="G2105" s="139"/>
      <c r="H2105" s="139"/>
      <c r="I2105" s="139"/>
      <c r="J2105" s="136" t="s">
        <v>3024</v>
      </c>
      <c r="K2105" s="136"/>
      <c r="L2105" s="136">
        <v>-21025.46</v>
      </c>
      <c r="M2105" s="136"/>
      <c r="N2105" s="136"/>
      <c r="O2105" s="136" t="s">
        <v>1808</v>
      </c>
    </row>
    <row r="2106" spans="1:15" x14ac:dyDescent="0.3">
      <c r="A2106" s="139" t="s">
        <v>2705</v>
      </c>
      <c r="B2106" s="139" t="s">
        <v>2470</v>
      </c>
      <c r="C2106" s="139" t="s">
        <v>2852</v>
      </c>
      <c r="D2106" s="139"/>
      <c r="E2106" s="140" t="s">
        <v>2262</v>
      </c>
      <c r="F2106" s="139"/>
      <c r="G2106" s="139"/>
      <c r="H2106" s="139"/>
      <c r="I2106" s="139"/>
      <c r="J2106" s="136" t="s">
        <v>3024</v>
      </c>
      <c r="K2106" s="136"/>
      <c r="L2106" s="136">
        <v>-2898.23</v>
      </c>
      <c r="M2106" s="136"/>
      <c r="N2106" s="136"/>
      <c r="O2106" s="136" t="s">
        <v>1808</v>
      </c>
    </row>
    <row r="2107" spans="1:15" x14ac:dyDescent="0.3">
      <c r="A2107" s="139" t="s">
        <v>2705</v>
      </c>
      <c r="B2107" s="139" t="s">
        <v>2470</v>
      </c>
      <c r="C2107" s="139" t="s">
        <v>2852</v>
      </c>
      <c r="D2107" s="139"/>
      <c r="E2107" s="140" t="s">
        <v>2278</v>
      </c>
      <c r="F2107" s="139"/>
      <c r="G2107" s="139"/>
      <c r="H2107" s="139"/>
      <c r="I2107" s="139"/>
      <c r="J2107" s="136" t="s">
        <v>3024</v>
      </c>
      <c r="K2107" s="136"/>
      <c r="L2107" s="136">
        <v>-86939.14</v>
      </c>
      <c r="M2107" s="136"/>
      <c r="N2107" s="136"/>
      <c r="O2107" s="136" t="s">
        <v>1808</v>
      </c>
    </row>
    <row r="2108" spans="1:15" x14ac:dyDescent="0.3">
      <c r="A2108" s="139" t="s">
        <v>2705</v>
      </c>
      <c r="B2108" s="139" t="s">
        <v>2470</v>
      </c>
      <c r="C2108" s="139" t="s">
        <v>2852</v>
      </c>
      <c r="D2108" s="139"/>
      <c r="E2108" s="140" t="s">
        <v>2309</v>
      </c>
      <c r="F2108" s="139"/>
      <c r="G2108" s="139"/>
      <c r="H2108" s="139"/>
      <c r="I2108" s="139"/>
      <c r="J2108" s="136" t="s">
        <v>3024</v>
      </c>
      <c r="K2108" s="136"/>
      <c r="L2108" s="136">
        <v>-7434.56</v>
      </c>
      <c r="M2108" s="136"/>
      <c r="N2108" s="136"/>
      <c r="O2108" s="136" t="s">
        <v>1810</v>
      </c>
    </row>
    <row r="2109" spans="1:15" x14ac:dyDescent="0.3">
      <c r="A2109" s="139" t="s">
        <v>2705</v>
      </c>
      <c r="B2109" s="139" t="s">
        <v>2470</v>
      </c>
      <c r="C2109" s="139" t="s">
        <v>2852</v>
      </c>
      <c r="D2109" s="139"/>
      <c r="E2109" s="140" t="s">
        <v>2351</v>
      </c>
      <c r="F2109" s="139"/>
      <c r="G2109" s="139"/>
      <c r="H2109" s="139"/>
      <c r="I2109" s="139"/>
      <c r="J2109" s="136" t="s">
        <v>3024</v>
      </c>
      <c r="K2109" s="136"/>
      <c r="L2109" s="136">
        <v>-1674.07</v>
      </c>
      <c r="M2109" s="136"/>
      <c r="N2109" s="136"/>
      <c r="O2109" s="136" t="s">
        <v>1924</v>
      </c>
    </row>
    <row r="2110" spans="1:15" x14ac:dyDescent="0.3">
      <c r="A2110" s="139" t="s">
        <v>2705</v>
      </c>
      <c r="B2110" s="139" t="s">
        <v>2470</v>
      </c>
      <c r="C2110" s="139" t="s">
        <v>2852</v>
      </c>
      <c r="D2110" s="139"/>
      <c r="E2110" s="140" t="s">
        <v>2345</v>
      </c>
      <c r="F2110" s="139"/>
      <c r="G2110" s="139"/>
      <c r="H2110" s="139"/>
      <c r="I2110" s="139"/>
      <c r="J2110" s="136" t="s">
        <v>3024</v>
      </c>
      <c r="K2110" s="136"/>
      <c r="L2110" s="136">
        <v>-2248.1</v>
      </c>
      <c r="M2110" s="136"/>
      <c r="N2110" s="136"/>
      <c r="O2110" s="136" t="s">
        <v>1808</v>
      </c>
    </row>
    <row r="2111" spans="1:15" x14ac:dyDescent="0.3">
      <c r="A2111" s="139" t="s">
        <v>2705</v>
      </c>
      <c r="B2111" s="139" t="s">
        <v>2470</v>
      </c>
      <c r="C2111" s="139" t="s">
        <v>2852</v>
      </c>
      <c r="D2111" s="139"/>
      <c r="E2111" s="140" t="s">
        <v>2378</v>
      </c>
      <c r="F2111" s="139"/>
      <c r="G2111" s="139"/>
      <c r="H2111" s="139"/>
      <c r="I2111" s="139"/>
      <c r="J2111" s="136" t="s">
        <v>3024</v>
      </c>
      <c r="K2111" s="136"/>
      <c r="L2111" s="136">
        <v>-1.54</v>
      </c>
      <c r="M2111" s="136"/>
      <c r="N2111" s="136"/>
      <c r="O2111" s="136" t="s">
        <v>1808</v>
      </c>
    </row>
    <row r="2112" spans="1:15" x14ac:dyDescent="0.3">
      <c r="A2112" s="139" t="s">
        <v>2705</v>
      </c>
      <c r="B2112" s="139" t="s">
        <v>2470</v>
      </c>
      <c r="C2112" s="139" t="s">
        <v>2852</v>
      </c>
      <c r="D2112" s="139"/>
      <c r="E2112" s="140" t="s">
        <v>2044</v>
      </c>
      <c r="F2112" s="139"/>
      <c r="G2112" s="139"/>
      <c r="H2112" s="139"/>
      <c r="I2112" s="139"/>
      <c r="J2112" s="136" t="s">
        <v>3024</v>
      </c>
      <c r="K2112" s="136"/>
      <c r="L2112" s="136">
        <v>-1.94</v>
      </c>
      <c r="M2112" s="136"/>
      <c r="N2112" s="136"/>
      <c r="O2112" s="136" t="s">
        <v>1808</v>
      </c>
    </row>
    <row r="2113" spans="1:15" x14ac:dyDescent="0.3">
      <c r="A2113" s="139" t="s">
        <v>2705</v>
      </c>
      <c r="B2113" s="139" t="s">
        <v>2470</v>
      </c>
      <c r="C2113" s="139" t="s">
        <v>2882</v>
      </c>
      <c r="D2113" s="139"/>
      <c r="E2113" s="140" t="s">
        <v>2092</v>
      </c>
      <c r="F2113" s="139"/>
      <c r="G2113" s="139"/>
      <c r="H2113" s="139"/>
      <c r="I2113" s="139"/>
      <c r="J2113" s="136" t="s">
        <v>3024</v>
      </c>
      <c r="K2113" s="136"/>
      <c r="L2113" s="136">
        <v>-1</v>
      </c>
      <c r="M2113" s="136"/>
      <c r="N2113" s="136"/>
      <c r="O2113" s="136" t="s">
        <v>1808</v>
      </c>
    </row>
    <row r="2114" spans="1:15" x14ac:dyDescent="0.3">
      <c r="A2114" s="139" t="s">
        <v>2705</v>
      </c>
      <c r="B2114" s="139" t="s">
        <v>2470</v>
      </c>
      <c r="C2114" s="139" t="s">
        <v>2882</v>
      </c>
      <c r="D2114" s="139"/>
      <c r="E2114" s="140" t="s">
        <v>2075</v>
      </c>
      <c r="F2114" s="139"/>
      <c r="G2114" s="139"/>
      <c r="H2114" s="139"/>
      <c r="I2114" s="139"/>
      <c r="J2114" s="136" t="s">
        <v>3024</v>
      </c>
      <c r="K2114" s="136"/>
      <c r="L2114" s="136">
        <v>-2631</v>
      </c>
      <c r="M2114" s="136"/>
      <c r="N2114" s="136"/>
      <c r="O2114" s="136" t="s">
        <v>1801</v>
      </c>
    </row>
    <row r="2115" spans="1:15" x14ac:dyDescent="0.3">
      <c r="A2115" s="139" t="s">
        <v>2705</v>
      </c>
      <c r="B2115" s="139" t="s">
        <v>2470</v>
      </c>
      <c r="C2115" s="139" t="s">
        <v>2882</v>
      </c>
      <c r="D2115" s="139"/>
      <c r="E2115" s="140" t="s">
        <v>2144</v>
      </c>
      <c r="F2115" s="139"/>
      <c r="G2115" s="139"/>
      <c r="H2115" s="139"/>
      <c r="I2115" s="139"/>
      <c r="J2115" s="136" t="s">
        <v>3024</v>
      </c>
      <c r="K2115" s="136"/>
      <c r="L2115" s="136">
        <v>-1613.61</v>
      </c>
      <c r="M2115" s="136"/>
      <c r="N2115" s="136"/>
      <c r="O2115" s="136" t="s">
        <v>1808</v>
      </c>
    </row>
    <row r="2116" spans="1:15" x14ac:dyDescent="0.3">
      <c r="A2116" s="139" t="s">
        <v>2705</v>
      </c>
      <c r="B2116" s="139" t="s">
        <v>2470</v>
      </c>
      <c r="C2116" s="139" t="s">
        <v>2882</v>
      </c>
      <c r="D2116" s="139"/>
      <c r="E2116" s="140" t="s">
        <v>2115</v>
      </c>
      <c r="F2116" s="139"/>
      <c r="G2116" s="139"/>
      <c r="H2116" s="139"/>
      <c r="I2116" s="139"/>
      <c r="J2116" s="136" t="s">
        <v>3024</v>
      </c>
      <c r="K2116" s="136"/>
      <c r="L2116" s="136">
        <v>-4030.55</v>
      </c>
      <c r="M2116" s="136"/>
      <c r="N2116" s="136"/>
      <c r="O2116" s="136" t="s">
        <v>1811</v>
      </c>
    </row>
    <row r="2117" spans="1:15" x14ac:dyDescent="0.3">
      <c r="A2117" s="139" t="s">
        <v>2705</v>
      </c>
      <c r="B2117" s="139" t="s">
        <v>2470</v>
      </c>
      <c r="C2117" s="139" t="s">
        <v>2882</v>
      </c>
      <c r="D2117" s="139"/>
      <c r="E2117" s="140" t="s">
        <v>2112</v>
      </c>
      <c r="F2117" s="139"/>
      <c r="G2117" s="139"/>
      <c r="H2117" s="139"/>
      <c r="I2117" s="139"/>
      <c r="J2117" s="136" t="s">
        <v>3024</v>
      </c>
      <c r="K2117" s="136"/>
      <c r="L2117" s="136">
        <v>-2383.38</v>
      </c>
      <c r="M2117" s="136"/>
      <c r="N2117" s="136"/>
      <c r="O2117" s="136" t="s">
        <v>1808</v>
      </c>
    </row>
    <row r="2118" spans="1:15" x14ac:dyDescent="0.3">
      <c r="A2118" s="139" t="s">
        <v>2705</v>
      </c>
      <c r="B2118" s="139" t="s">
        <v>2470</v>
      </c>
      <c r="C2118" s="139" t="s">
        <v>2882</v>
      </c>
      <c r="D2118" s="139"/>
      <c r="E2118" s="140" t="s">
        <v>2224</v>
      </c>
      <c r="F2118" s="139"/>
      <c r="G2118" s="139"/>
      <c r="H2118" s="139"/>
      <c r="I2118" s="139"/>
      <c r="J2118" s="136" t="s">
        <v>3024</v>
      </c>
      <c r="K2118" s="136"/>
      <c r="L2118" s="136">
        <v>-5126.49</v>
      </c>
      <c r="M2118" s="136"/>
      <c r="N2118" s="136"/>
      <c r="O2118" s="136" t="s">
        <v>1924</v>
      </c>
    </row>
    <row r="2119" spans="1:15" x14ac:dyDescent="0.3">
      <c r="A2119" s="139" t="s">
        <v>2705</v>
      </c>
      <c r="B2119" s="139" t="s">
        <v>2470</v>
      </c>
      <c r="C2119" s="139" t="s">
        <v>2882</v>
      </c>
      <c r="D2119" s="139"/>
      <c r="E2119" s="140" t="s">
        <v>2281</v>
      </c>
      <c r="F2119" s="139"/>
      <c r="G2119" s="139"/>
      <c r="H2119" s="139"/>
      <c r="I2119" s="139"/>
      <c r="J2119" s="136" t="s">
        <v>3024</v>
      </c>
      <c r="K2119" s="136"/>
      <c r="L2119" s="136">
        <v>-2.4900000000000002</v>
      </c>
      <c r="M2119" s="136"/>
      <c r="N2119" s="136"/>
      <c r="O2119" s="136" t="s">
        <v>1808</v>
      </c>
    </row>
    <row r="2120" spans="1:15" x14ac:dyDescent="0.3">
      <c r="A2120" s="139" t="s">
        <v>2705</v>
      </c>
      <c r="B2120" s="139" t="s">
        <v>2470</v>
      </c>
      <c r="C2120" s="139" t="s">
        <v>2882</v>
      </c>
      <c r="D2120" s="139"/>
      <c r="E2120" s="140" t="s">
        <v>2281</v>
      </c>
      <c r="F2120" s="139"/>
      <c r="G2120" s="139"/>
      <c r="H2120" s="139"/>
      <c r="I2120" s="139"/>
      <c r="J2120" s="136" t="s">
        <v>3024</v>
      </c>
      <c r="K2120" s="136"/>
      <c r="L2120" s="136">
        <v>-35288.94</v>
      </c>
      <c r="M2120" s="136"/>
      <c r="N2120" s="136"/>
      <c r="O2120" s="136" t="s">
        <v>1808</v>
      </c>
    </row>
    <row r="2121" spans="1:15" x14ac:dyDescent="0.3">
      <c r="A2121" s="139" t="s">
        <v>2705</v>
      </c>
      <c r="B2121" s="139" t="s">
        <v>2470</v>
      </c>
      <c r="C2121" s="139" t="s">
        <v>2882</v>
      </c>
      <c r="D2121" s="139"/>
      <c r="E2121" s="140" t="s">
        <v>2353</v>
      </c>
      <c r="F2121" s="139"/>
      <c r="G2121" s="139"/>
      <c r="H2121" s="139"/>
      <c r="I2121" s="139"/>
      <c r="J2121" s="136" t="s">
        <v>3024</v>
      </c>
      <c r="K2121" s="136"/>
      <c r="L2121" s="136">
        <v>-5039.55</v>
      </c>
      <c r="M2121" s="136"/>
      <c r="N2121" s="136"/>
      <c r="O2121" s="136" t="s">
        <v>1804</v>
      </c>
    </row>
    <row r="2122" spans="1:15" x14ac:dyDescent="0.3">
      <c r="A2122" s="139" t="s">
        <v>2705</v>
      </c>
      <c r="B2122" s="139" t="s">
        <v>2470</v>
      </c>
      <c r="C2122" s="139" t="s">
        <v>2909</v>
      </c>
      <c r="D2122" s="139"/>
      <c r="E2122" s="140" t="s">
        <v>2113</v>
      </c>
      <c r="F2122" s="139"/>
      <c r="G2122" s="139"/>
      <c r="H2122" s="139"/>
      <c r="I2122" s="139"/>
      <c r="J2122" s="136" t="s">
        <v>3024</v>
      </c>
      <c r="K2122" s="136"/>
      <c r="L2122" s="136">
        <v>-536.5</v>
      </c>
      <c r="M2122" s="136"/>
      <c r="N2122" s="136"/>
      <c r="O2122" s="136" t="s">
        <v>1808</v>
      </c>
    </row>
    <row r="2123" spans="1:15" x14ac:dyDescent="0.3">
      <c r="A2123" s="139" t="s">
        <v>2705</v>
      </c>
      <c r="B2123" s="139" t="s">
        <v>2470</v>
      </c>
      <c r="C2123" s="139" t="s">
        <v>2909</v>
      </c>
      <c r="D2123" s="139"/>
      <c r="E2123" s="140" t="s">
        <v>2132</v>
      </c>
      <c r="F2123" s="139"/>
      <c r="G2123" s="139"/>
      <c r="H2123" s="139"/>
      <c r="I2123" s="139"/>
      <c r="J2123" s="136" t="s">
        <v>3024</v>
      </c>
      <c r="K2123" s="136"/>
      <c r="L2123" s="136">
        <v>-1231.5</v>
      </c>
      <c r="M2123" s="136"/>
      <c r="N2123" s="136"/>
      <c r="O2123" s="136" t="s">
        <v>1801</v>
      </c>
    </row>
    <row r="2124" spans="1:15" x14ac:dyDescent="0.3">
      <c r="A2124" s="139" t="s">
        <v>2705</v>
      </c>
      <c r="B2124" s="139" t="s">
        <v>2470</v>
      </c>
      <c r="C2124" s="139" t="s">
        <v>2909</v>
      </c>
      <c r="D2124" s="139"/>
      <c r="E2124" s="140" t="s">
        <v>2131</v>
      </c>
      <c r="F2124" s="139"/>
      <c r="G2124" s="139"/>
      <c r="H2124" s="139"/>
      <c r="I2124" s="139"/>
      <c r="J2124" s="136" t="s">
        <v>3024</v>
      </c>
      <c r="K2124" s="136"/>
      <c r="L2124" s="136">
        <v>-19281.5</v>
      </c>
      <c r="M2124" s="136"/>
      <c r="N2124" s="136"/>
      <c r="O2124" s="136" t="s">
        <v>1804</v>
      </c>
    </row>
    <row r="2125" spans="1:15" x14ac:dyDescent="0.3">
      <c r="A2125" s="139" t="s">
        <v>2705</v>
      </c>
      <c r="B2125" s="139" t="s">
        <v>2470</v>
      </c>
      <c r="C2125" s="139" t="s">
        <v>2909</v>
      </c>
      <c r="D2125" s="139"/>
      <c r="E2125" s="140" t="s">
        <v>2170</v>
      </c>
      <c r="F2125" s="139"/>
      <c r="G2125" s="139"/>
      <c r="H2125" s="139"/>
      <c r="I2125" s="139"/>
      <c r="J2125" s="136" t="s">
        <v>3024</v>
      </c>
      <c r="K2125" s="136"/>
      <c r="L2125" s="136">
        <v>-11766.5</v>
      </c>
      <c r="M2125" s="136"/>
      <c r="N2125" s="136"/>
      <c r="O2125" s="136" t="s">
        <v>1808</v>
      </c>
    </row>
    <row r="2126" spans="1:15" x14ac:dyDescent="0.3">
      <c r="A2126" s="139" t="s">
        <v>2705</v>
      </c>
      <c r="B2126" s="139" t="s">
        <v>2470</v>
      </c>
      <c r="C2126" s="139" t="s">
        <v>2909</v>
      </c>
      <c r="D2126" s="139"/>
      <c r="E2126" s="140" t="s">
        <v>2173</v>
      </c>
      <c r="F2126" s="139"/>
      <c r="G2126" s="139"/>
      <c r="H2126" s="139"/>
      <c r="I2126" s="139"/>
      <c r="J2126" s="136" t="s">
        <v>3024</v>
      </c>
      <c r="K2126" s="136"/>
      <c r="L2126" s="136">
        <v>-2</v>
      </c>
      <c r="M2126" s="136"/>
      <c r="N2126" s="136"/>
      <c r="O2126" s="136" t="s">
        <v>1808</v>
      </c>
    </row>
    <row r="2127" spans="1:15" x14ac:dyDescent="0.3">
      <c r="A2127" s="139" t="s">
        <v>2705</v>
      </c>
      <c r="B2127" s="139" t="s">
        <v>2470</v>
      </c>
      <c r="C2127" s="139" t="s">
        <v>2909</v>
      </c>
      <c r="D2127" s="139"/>
      <c r="E2127" s="140" t="s">
        <v>2173</v>
      </c>
      <c r="F2127" s="139"/>
      <c r="G2127" s="139"/>
      <c r="H2127" s="139"/>
      <c r="I2127" s="139"/>
      <c r="J2127" s="136" t="s">
        <v>3024</v>
      </c>
      <c r="K2127" s="136"/>
      <c r="L2127" s="136">
        <v>-14057.5</v>
      </c>
      <c r="M2127" s="136"/>
      <c r="N2127" s="136"/>
      <c r="O2127" s="136" t="s">
        <v>1808</v>
      </c>
    </row>
    <row r="2128" spans="1:15" x14ac:dyDescent="0.3">
      <c r="A2128" s="139" t="s">
        <v>2705</v>
      </c>
      <c r="B2128" s="139" t="s">
        <v>2470</v>
      </c>
      <c r="C2128" s="139" t="s">
        <v>2909</v>
      </c>
      <c r="D2128" s="139"/>
      <c r="E2128" s="140" t="s">
        <v>2171</v>
      </c>
      <c r="F2128" s="139"/>
      <c r="G2128" s="139"/>
      <c r="H2128" s="139"/>
      <c r="I2128" s="139"/>
      <c r="J2128" s="136" t="s">
        <v>3024</v>
      </c>
      <c r="K2128" s="136"/>
      <c r="L2128" s="136">
        <v>-10167.5</v>
      </c>
      <c r="M2128" s="136"/>
      <c r="N2128" s="136"/>
      <c r="O2128" s="136" t="s">
        <v>1808</v>
      </c>
    </row>
    <row r="2129" spans="1:15" x14ac:dyDescent="0.3">
      <c r="A2129" s="139" t="s">
        <v>2705</v>
      </c>
      <c r="B2129" s="139" t="s">
        <v>2470</v>
      </c>
      <c r="C2129" s="139" t="s">
        <v>2909</v>
      </c>
      <c r="D2129" s="139"/>
      <c r="E2129" s="140" t="s">
        <v>2200</v>
      </c>
      <c r="F2129" s="139"/>
      <c r="G2129" s="139"/>
      <c r="H2129" s="139"/>
      <c r="I2129" s="139"/>
      <c r="J2129" s="136" t="s">
        <v>3024</v>
      </c>
      <c r="K2129" s="136"/>
      <c r="L2129" s="136">
        <v>-3621.12</v>
      </c>
      <c r="M2129" s="136"/>
      <c r="N2129" s="136"/>
      <c r="O2129" s="136" t="s">
        <v>1810</v>
      </c>
    </row>
    <row r="2130" spans="1:15" x14ac:dyDescent="0.3">
      <c r="A2130" s="139" t="s">
        <v>2705</v>
      </c>
      <c r="B2130" s="139" t="s">
        <v>2470</v>
      </c>
      <c r="C2130" s="139" t="s">
        <v>2909</v>
      </c>
      <c r="D2130" s="139"/>
      <c r="E2130" s="140" t="s">
        <v>2194</v>
      </c>
      <c r="F2130" s="139"/>
      <c r="G2130" s="139"/>
      <c r="H2130" s="139"/>
      <c r="I2130" s="139"/>
      <c r="J2130" s="136" t="s">
        <v>3024</v>
      </c>
      <c r="K2130" s="136"/>
      <c r="L2130" s="136">
        <v>-2662.62</v>
      </c>
      <c r="M2130" s="136"/>
      <c r="N2130" s="136"/>
      <c r="O2130" s="136" t="s">
        <v>1801</v>
      </c>
    </row>
    <row r="2131" spans="1:15" x14ac:dyDescent="0.3">
      <c r="A2131" s="139" t="s">
        <v>2705</v>
      </c>
      <c r="B2131" s="139" t="s">
        <v>2470</v>
      </c>
      <c r="C2131" s="139" t="s">
        <v>2909</v>
      </c>
      <c r="D2131" s="139"/>
      <c r="E2131" s="140" t="s">
        <v>2192</v>
      </c>
      <c r="F2131" s="139"/>
      <c r="G2131" s="139"/>
      <c r="H2131" s="139"/>
      <c r="I2131" s="139"/>
      <c r="J2131" s="136" t="s">
        <v>3024</v>
      </c>
      <c r="K2131" s="136"/>
      <c r="L2131" s="136">
        <v>-3568</v>
      </c>
      <c r="M2131" s="136"/>
      <c r="N2131" s="136"/>
      <c r="O2131" s="136" t="s">
        <v>1801</v>
      </c>
    </row>
    <row r="2132" spans="1:15" x14ac:dyDescent="0.3">
      <c r="A2132" s="139" t="s">
        <v>2705</v>
      </c>
      <c r="B2132" s="139" t="s">
        <v>2470</v>
      </c>
      <c r="C2132" s="139" t="s">
        <v>2909</v>
      </c>
      <c r="D2132" s="139"/>
      <c r="E2132" s="140" t="s">
        <v>2251</v>
      </c>
      <c r="F2132" s="139"/>
      <c r="G2132" s="139"/>
      <c r="H2132" s="139"/>
      <c r="I2132" s="139"/>
      <c r="J2132" s="136" t="s">
        <v>3024</v>
      </c>
      <c r="K2132" s="136"/>
      <c r="L2132" s="136">
        <v>-6232.95</v>
      </c>
      <c r="M2132" s="136"/>
      <c r="N2132" s="136"/>
      <c r="O2132" s="136" t="s">
        <v>1808</v>
      </c>
    </row>
    <row r="2133" spans="1:15" x14ac:dyDescent="0.3">
      <c r="A2133" s="139" t="s">
        <v>2705</v>
      </c>
      <c r="B2133" s="139" t="s">
        <v>2470</v>
      </c>
      <c r="C2133" s="139" t="s">
        <v>2909</v>
      </c>
      <c r="D2133" s="139"/>
      <c r="E2133" s="140" t="s">
        <v>2259</v>
      </c>
      <c r="F2133" s="139"/>
      <c r="G2133" s="139"/>
      <c r="H2133" s="139"/>
      <c r="I2133" s="139"/>
      <c r="J2133" s="136" t="s">
        <v>3024</v>
      </c>
      <c r="K2133" s="136"/>
      <c r="L2133" s="136">
        <v>-1324.56</v>
      </c>
      <c r="M2133" s="136"/>
      <c r="N2133" s="136"/>
      <c r="O2133" s="136" t="s">
        <v>1800</v>
      </c>
    </row>
    <row r="2134" spans="1:15" x14ac:dyDescent="0.3">
      <c r="A2134" s="139" t="s">
        <v>2705</v>
      </c>
      <c r="B2134" s="139" t="s">
        <v>2470</v>
      </c>
      <c r="C2134" s="139" t="s">
        <v>2909</v>
      </c>
      <c r="D2134" s="139"/>
      <c r="E2134" s="140" t="s">
        <v>2360</v>
      </c>
      <c r="F2134" s="139"/>
      <c r="G2134" s="139"/>
      <c r="H2134" s="139"/>
      <c r="I2134" s="139"/>
      <c r="J2134" s="136" t="s">
        <v>3024</v>
      </c>
      <c r="K2134" s="136"/>
      <c r="L2134" s="136">
        <v>-1088.95</v>
      </c>
      <c r="M2134" s="136"/>
      <c r="N2134" s="136"/>
      <c r="O2134" s="136" t="s">
        <v>1808</v>
      </c>
    </row>
    <row r="2135" spans="1:15" x14ac:dyDescent="0.3">
      <c r="A2135" s="139" t="s">
        <v>2705</v>
      </c>
      <c r="B2135" s="139" t="s">
        <v>2470</v>
      </c>
      <c r="C2135" s="139" t="s">
        <v>2909</v>
      </c>
      <c r="D2135" s="139"/>
      <c r="E2135" s="140" t="s">
        <v>2271</v>
      </c>
      <c r="F2135" s="139"/>
      <c r="G2135" s="139"/>
      <c r="H2135" s="139"/>
      <c r="I2135" s="139"/>
      <c r="J2135" s="136" t="s">
        <v>3024</v>
      </c>
      <c r="K2135" s="136"/>
      <c r="L2135" s="136">
        <v>-13680.94</v>
      </c>
      <c r="M2135" s="136"/>
      <c r="N2135" s="136"/>
      <c r="O2135" s="136" t="s">
        <v>1800</v>
      </c>
    </row>
    <row r="2136" spans="1:15" x14ac:dyDescent="0.3">
      <c r="A2136" s="139" t="s">
        <v>2705</v>
      </c>
      <c r="B2136" s="139" t="s">
        <v>2470</v>
      </c>
      <c r="C2136" s="139" t="s">
        <v>2909</v>
      </c>
      <c r="D2136" s="139"/>
      <c r="E2136" s="140" t="s">
        <v>2321</v>
      </c>
      <c r="F2136" s="139"/>
      <c r="G2136" s="139"/>
      <c r="H2136" s="139"/>
      <c r="I2136" s="139"/>
      <c r="J2136" s="136" t="s">
        <v>3024</v>
      </c>
      <c r="K2136" s="136"/>
      <c r="L2136" s="136">
        <v>-6884.35</v>
      </c>
      <c r="M2136" s="136"/>
      <c r="N2136" s="136"/>
      <c r="O2136" s="136" t="s">
        <v>1924</v>
      </c>
    </row>
    <row r="2137" spans="1:15" x14ac:dyDescent="0.3">
      <c r="A2137" s="139" t="s">
        <v>2705</v>
      </c>
      <c r="B2137" s="139" t="s">
        <v>2470</v>
      </c>
      <c r="C2137" s="139" t="s">
        <v>2909</v>
      </c>
      <c r="D2137" s="139"/>
      <c r="E2137" s="140" t="s">
        <v>2395</v>
      </c>
      <c r="F2137" s="139"/>
      <c r="G2137" s="139"/>
      <c r="H2137" s="139"/>
      <c r="I2137" s="139"/>
      <c r="J2137" s="136" t="s">
        <v>3024</v>
      </c>
      <c r="K2137" s="136"/>
      <c r="L2137" s="136">
        <v>-23320.87</v>
      </c>
      <c r="M2137" s="136"/>
      <c r="N2137" s="136"/>
      <c r="O2137" s="136" t="s">
        <v>1808</v>
      </c>
    </row>
    <row r="2138" spans="1:15" x14ac:dyDescent="0.3">
      <c r="A2138" s="139" t="s">
        <v>2705</v>
      </c>
      <c r="B2138" s="139" t="s">
        <v>2470</v>
      </c>
      <c r="C2138" s="139" t="s">
        <v>2909</v>
      </c>
      <c r="D2138" s="139"/>
      <c r="E2138" s="140" t="s">
        <v>2391</v>
      </c>
      <c r="F2138" s="139"/>
      <c r="G2138" s="139"/>
      <c r="H2138" s="139"/>
      <c r="I2138" s="139"/>
      <c r="J2138" s="136" t="s">
        <v>3024</v>
      </c>
      <c r="K2138" s="136"/>
      <c r="L2138" s="136">
        <v>-51975.519999999997</v>
      </c>
      <c r="M2138" s="136"/>
      <c r="N2138" s="136"/>
      <c r="O2138" s="136" t="s">
        <v>1924</v>
      </c>
    </row>
    <row r="2139" spans="1:15" x14ac:dyDescent="0.3">
      <c r="A2139" s="139" t="s">
        <v>2705</v>
      </c>
      <c r="B2139" s="139" t="s">
        <v>2470</v>
      </c>
      <c r="C2139" s="139" t="s">
        <v>2939</v>
      </c>
      <c r="D2139" s="139"/>
      <c r="E2139" s="140" t="s">
        <v>2194</v>
      </c>
      <c r="F2139" s="139"/>
      <c r="G2139" s="139"/>
      <c r="H2139" s="139"/>
      <c r="I2139" s="139"/>
      <c r="J2139" s="136" t="s">
        <v>3024</v>
      </c>
      <c r="K2139" s="136"/>
      <c r="L2139" s="136">
        <v>-968.38</v>
      </c>
      <c r="M2139" s="136"/>
      <c r="N2139" s="136"/>
      <c r="O2139" s="136" t="s">
        <v>1801</v>
      </c>
    </row>
    <row r="2140" spans="1:15" x14ac:dyDescent="0.3">
      <c r="A2140" s="139" t="s">
        <v>2705</v>
      </c>
      <c r="B2140" s="139" t="s">
        <v>2470</v>
      </c>
      <c r="C2140" s="139" t="s">
        <v>2939</v>
      </c>
      <c r="D2140" s="139"/>
      <c r="E2140" s="140" t="s">
        <v>2193</v>
      </c>
      <c r="F2140" s="139"/>
      <c r="G2140" s="139"/>
      <c r="H2140" s="139"/>
      <c r="I2140" s="139"/>
      <c r="J2140" s="136" t="s">
        <v>3024</v>
      </c>
      <c r="K2140" s="136"/>
      <c r="L2140" s="136">
        <v>-9055.2199999999993</v>
      </c>
      <c r="M2140" s="136"/>
      <c r="N2140" s="136"/>
      <c r="O2140" s="136" t="s">
        <v>1801</v>
      </c>
    </row>
    <row r="2141" spans="1:15" x14ac:dyDescent="0.3">
      <c r="A2141" s="139" t="s">
        <v>2705</v>
      </c>
      <c r="B2141" s="139" t="s">
        <v>2470</v>
      </c>
      <c r="C2141" s="139" t="s">
        <v>2939</v>
      </c>
      <c r="D2141" s="139"/>
      <c r="E2141" s="140" t="s">
        <v>2357</v>
      </c>
      <c r="F2141" s="139"/>
      <c r="G2141" s="139"/>
      <c r="H2141" s="139"/>
      <c r="I2141" s="139"/>
      <c r="J2141" s="136" t="s">
        <v>3024</v>
      </c>
      <c r="K2141" s="136"/>
      <c r="L2141" s="136">
        <v>-51745.46</v>
      </c>
      <c r="M2141" s="136"/>
      <c r="N2141" s="136"/>
      <c r="O2141" s="136" t="s">
        <v>1804</v>
      </c>
    </row>
    <row r="2142" spans="1:15" x14ac:dyDescent="0.3">
      <c r="A2142" s="139" t="s">
        <v>2705</v>
      </c>
      <c r="B2142" s="139" t="s">
        <v>2470</v>
      </c>
      <c r="C2142" s="139" t="s">
        <v>2939</v>
      </c>
      <c r="D2142" s="139"/>
      <c r="E2142" s="140" t="s">
        <v>2356</v>
      </c>
      <c r="F2142" s="139"/>
      <c r="G2142" s="139"/>
      <c r="H2142" s="139"/>
      <c r="I2142" s="139"/>
      <c r="J2142" s="136" t="s">
        <v>3024</v>
      </c>
      <c r="K2142" s="136"/>
      <c r="L2142" s="136">
        <v>-52366.73</v>
      </c>
      <c r="M2142" s="136"/>
      <c r="N2142" s="136"/>
      <c r="O2142" s="136" t="s">
        <v>1804</v>
      </c>
    </row>
    <row r="2143" spans="1:15" x14ac:dyDescent="0.3">
      <c r="A2143" s="139" t="s">
        <v>2705</v>
      </c>
      <c r="B2143" s="139" t="s">
        <v>2470</v>
      </c>
      <c r="C2143" s="139" t="s">
        <v>2939</v>
      </c>
      <c r="D2143" s="139"/>
      <c r="E2143" s="140" t="s">
        <v>2355</v>
      </c>
      <c r="F2143" s="139"/>
      <c r="G2143" s="139"/>
      <c r="H2143" s="139"/>
      <c r="I2143" s="139"/>
      <c r="J2143" s="136" t="s">
        <v>3024</v>
      </c>
      <c r="K2143" s="136"/>
      <c r="L2143" s="136">
        <v>-1572.45</v>
      </c>
      <c r="M2143" s="136"/>
      <c r="N2143" s="136"/>
      <c r="O2143" s="136" t="s">
        <v>1804</v>
      </c>
    </row>
    <row r="2144" spans="1:15" x14ac:dyDescent="0.3">
      <c r="A2144" s="139" t="s">
        <v>2705</v>
      </c>
      <c r="B2144" s="139" t="s">
        <v>2470</v>
      </c>
      <c r="C2144" s="139" t="s">
        <v>2939</v>
      </c>
      <c r="D2144" s="139"/>
      <c r="E2144" s="140" t="s">
        <v>2367</v>
      </c>
      <c r="F2144" s="139"/>
      <c r="G2144" s="139"/>
      <c r="H2144" s="139"/>
      <c r="I2144" s="139"/>
      <c r="J2144" s="136" t="s">
        <v>3024</v>
      </c>
      <c r="K2144" s="136"/>
      <c r="L2144" s="136">
        <v>-6273.21</v>
      </c>
      <c r="M2144" s="136"/>
      <c r="N2144" s="136"/>
      <c r="O2144" s="136" t="s">
        <v>1804</v>
      </c>
    </row>
    <row r="2145" spans="1:15" x14ac:dyDescent="0.3">
      <c r="A2145" s="139" t="s">
        <v>2705</v>
      </c>
      <c r="B2145" s="139" t="s">
        <v>2470</v>
      </c>
      <c r="C2145" s="139" t="s">
        <v>2939</v>
      </c>
      <c r="D2145" s="139"/>
      <c r="E2145" s="140" t="s">
        <v>2366</v>
      </c>
      <c r="F2145" s="139"/>
      <c r="G2145" s="139"/>
      <c r="H2145" s="139"/>
      <c r="I2145" s="139"/>
      <c r="J2145" s="136" t="s">
        <v>3024</v>
      </c>
      <c r="K2145" s="136"/>
      <c r="L2145" s="136">
        <v>-25209</v>
      </c>
      <c r="M2145" s="136"/>
      <c r="N2145" s="136"/>
      <c r="O2145" s="136" t="s">
        <v>1810</v>
      </c>
    </row>
    <row r="2146" spans="1:15" x14ac:dyDescent="0.3">
      <c r="A2146" s="139" t="s">
        <v>2705</v>
      </c>
      <c r="B2146" s="139" t="s">
        <v>2470</v>
      </c>
      <c r="C2146" s="139" t="s">
        <v>2939</v>
      </c>
      <c r="D2146" s="139"/>
      <c r="E2146" s="140" t="s">
        <v>2366</v>
      </c>
      <c r="F2146" s="139"/>
      <c r="G2146" s="139"/>
      <c r="H2146" s="139"/>
      <c r="I2146" s="139"/>
      <c r="J2146" s="136" t="s">
        <v>3024</v>
      </c>
      <c r="K2146" s="136"/>
      <c r="L2146" s="136">
        <v>-0.97</v>
      </c>
      <c r="M2146" s="136"/>
      <c r="N2146" s="136"/>
      <c r="O2146" s="136" t="s">
        <v>1810</v>
      </c>
    </row>
    <row r="2147" spans="1:15" x14ac:dyDescent="0.3">
      <c r="A2147" s="139" t="s">
        <v>2705</v>
      </c>
      <c r="B2147" s="139" t="s">
        <v>2470</v>
      </c>
      <c r="C2147" s="139" t="s">
        <v>2939</v>
      </c>
      <c r="D2147" s="139"/>
      <c r="E2147" s="140" t="s">
        <v>2347</v>
      </c>
      <c r="F2147" s="139"/>
      <c r="G2147" s="139"/>
      <c r="H2147" s="139"/>
      <c r="I2147" s="139"/>
      <c r="J2147" s="136" t="s">
        <v>3024</v>
      </c>
      <c r="K2147" s="136"/>
      <c r="L2147" s="136">
        <v>-1299.1400000000001</v>
      </c>
      <c r="M2147" s="136"/>
      <c r="N2147" s="136"/>
      <c r="O2147" s="136" t="s">
        <v>1804</v>
      </c>
    </row>
    <row r="2148" spans="1:15" x14ac:dyDescent="0.3">
      <c r="A2148" s="139" t="s">
        <v>2705</v>
      </c>
      <c r="B2148" s="139" t="s">
        <v>2470</v>
      </c>
      <c r="C2148" s="139" t="s">
        <v>2939</v>
      </c>
      <c r="D2148" s="139"/>
      <c r="E2148" s="140" t="s">
        <v>2346</v>
      </c>
      <c r="F2148" s="139"/>
      <c r="G2148" s="139"/>
      <c r="H2148" s="139"/>
      <c r="I2148" s="139"/>
      <c r="J2148" s="136" t="s">
        <v>3024</v>
      </c>
      <c r="K2148" s="136"/>
      <c r="L2148" s="136">
        <v>-1343.06</v>
      </c>
      <c r="M2148" s="136"/>
      <c r="N2148" s="136"/>
      <c r="O2148" s="136" t="s">
        <v>1804</v>
      </c>
    </row>
    <row r="2149" spans="1:15" x14ac:dyDescent="0.3">
      <c r="A2149" s="139" t="s">
        <v>2705</v>
      </c>
      <c r="B2149" s="139" t="s">
        <v>2470</v>
      </c>
      <c r="C2149" s="139" t="s">
        <v>2939</v>
      </c>
      <c r="D2149" s="139"/>
      <c r="E2149" s="140" t="s">
        <v>2343</v>
      </c>
      <c r="F2149" s="139"/>
      <c r="G2149" s="139"/>
      <c r="H2149" s="139"/>
      <c r="I2149" s="139"/>
      <c r="J2149" s="136" t="s">
        <v>3024</v>
      </c>
      <c r="K2149" s="136"/>
      <c r="L2149" s="136">
        <v>-3303.02</v>
      </c>
      <c r="M2149" s="136"/>
      <c r="N2149" s="136"/>
      <c r="O2149" s="136" t="s">
        <v>1810</v>
      </c>
    </row>
    <row r="2150" spans="1:15" x14ac:dyDescent="0.3">
      <c r="A2150" s="139" t="s">
        <v>2705</v>
      </c>
      <c r="B2150" s="139" t="s">
        <v>2470</v>
      </c>
      <c r="C2150" s="139" t="s">
        <v>2939</v>
      </c>
      <c r="D2150" s="139"/>
      <c r="E2150" s="140" t="s">
        <v>2382</v>
      </c>
      <c r="F2150" s="139"/>
      <c r="G2150" s="139"/>
      <c r="H2150" s="139"/>
      <c r="I2150" s="139"/>
      <c r="J2150" s="136" t="s">
        <v>3024</v>
      </c>
      <c r="K2150" s="136"/>
      <c r="L2150" s="136">
        <v>-3702.24</v>
      </c>
      <c r="M2150" s="136"/>
      <c r="N2150" s="136"/>
      <c r="O2150" s="136" t="s">
        <v>1804</v>
      </c>
    </row>
    <row r="2151" spans="1:15" x14ac:dyDescent="0.3">
      <c r="A2151" s="139" t="s">
        <v>2705</v>
      </c>
      <c r="B2151" s="139" t="s">
        <v>2470</v>
      </c>
      <c r="C2151" s="139" t="s">
        <v>2939</v>
      </c>
      <c r="D2151" s="139"/>
      <c r="E2151" s="140" t="s">
        <v>2193</v>
      </c>
      <c r="F2151" s="139"/>
      <c r="G2151" s="139"/>
      <c r="H2151" s="139"/>
      <c r="I2151" s="139"/>
      <c r="J2151" s="136" t="s">
        <v>3024</v>
      </c>
      <c r="K2151" s="136"/>
      <c r="L2151" s="136">
        <v>-323.27999999999997</v>
      </c>
      <c r="M2151" s="136"/>
      <c r="N2151" s="136"/>
      <c r="O2151" s="136" t="s">
        <v>1801</v>
      </c>
    </row>
    <row r="2152" spans="1:15" x14ac:dyDescent="0.3">
      <c r="A2152" s="139" t="s">
        <v>2705</v>
      </c>
      <c r="B2152" s="139" t="s">
        <v>2470</v>
      </c>
      <c r="C2152" s="139" t="s">
        <v>2939</v>
      </c>
      <c r="D2152" s="139"/>
      <c r="E2152" s="140" t="s">
        <v>2191</v>
      </c>
      <c r="F2152" s="139"/>
      <c r="G2152" s="139"/>
      <c r="H2152" s="139"/>
      <c r="I2152" s="139"/>
      <c r="J2152" s="136" t="s">
        <v>3024</v>
      </c>
      <c r="K2152" s="136"/>
      <c r="L2152" s="136">
        <v>-5707</v>
      </c>
      <c r="M2152" s="136"/>
      <c r="N2152" s="136"/>
      <c r="O2152" s="136" t="s">
        <v>1808</v>
      </c>
    </row>
    <row r="2153" spans="1:15" x14ac:dyDescent="0.3">
      <c r="A2153" s="139" t="s">
        <v>2705</v>
      </c>
      <c r="B2153" s="139" t="s">
        <v>2470</v>
      </c>
      <c r="C2153" s="139" t="s">
        <v>2939</v>
      </c>
      <c r="D2153" s="139"/>
      <c r="E2153" s="140" t="s">
        <v>2357</v>
      </c>
      <c r="F2153" s="139"/>
      <c r="G2153" s="139"/>
      <c r="H2153" s="139"/>
      <c r="I2153" s="139"/>
      <c r="J2153" s="136" t="s">
        <v>3024</v>
      </c>
      <c r="K2153" s="136"/>
      <c r="L2153" s="136">
        <v>-1.94</v>
      </c>
      <c r="M2153" s="136"/>
      <c r="N2153" s="136"/>
      <c r="O2153" s="136" t="s">
        <v>1804</v>
      </c>
    </row>
    <row r="2154" spans="1:15" x14ac:dyDescent="0.3">
      <c r="A2154" s="139" t="s">
        <v>2705</v>
      </c>
      <c r="B2154" s="139" t="s">
        <v>2470</v>
      </c>
      <c r="C2154" s="139" t="s">
        <v>2939</v>
      </c>
      <c r="D2154" s="139"/>
      <c r="E2154" s="140" t="s">
        <v>2356</v>
      </c>
      <c r="F2154" s="139"/>
      <c r="G2154" s="139"/>
      <c r="H2154" s="139"/>
      <c r="I2154" s="139"/>
      <c r="J2154" s="136" t="s">
        <v>3024</v>
      </c>
      <c r="K2154" s="136"/>
      <c r="L2154" s="136">
        <v>-1.94</v>
      </c>
      <c r="M2154" s="136"/>
      <c r="N2154" s="136"/>
      <c r="O2154" s="136" t="s">
        <v>1804</v>
      </c>
    </row>
    <row r="2155" spans="1:15" x14ac:dyDescent="0.3">
      <c r="A2155" s="139" t="s">
        <v>2705</v>
      </c>
      <c r="B2155" s="139" t="s">
        <v>2470</v>
      </c>
      <c r="C2155" s="139" t="s">
        <v>2939</v>
      </c>
      <c r="D2155" s="139"/>
      <c r="E2155" s="140" t="s">
        <v>2300</v>
      </c>
      <c r="F2155" s="139"/>
      <c r="G2155" s="139"/>
      <c r="H2155" s="139"/>
      <c r="I2155" s="139"/>
      <c r="J2155" s="136" t="s">
        <v>3024</v>
      </c>
      <c r="K2155" s="136"/>
      <c r="L2155" s="136">
        <v>-5856.43</v>
      </c>
      <c r="M2155" s="136"/>
      <c r="N2155" s="136"/>
      <c r="O2155" s="136" t="s">
        <v>1811</v>
      </c>
    </row>
    <row r="2156" spans="1:15" x14ac:dyDescent="0.3">
      <c r="A2156" s="139" t="s">
        <v>2705</v>
      </c>
      <c r="B2156" s="139" t="s">
        <v>2470</v>
      </c>
      <c r="C2156" s="139" t="s">
        <v>2939</v>
      </c>
      <c r="D2156" s="139"/>
      <c r="E2156" s="140" t="s">
        <v>2326</v>
      </c>
      <c r="F2156" s="139"/>
      <c r="G2156" s="139"/>
      <c r="H2156" s="139"/>
      <c r="I2156" s="139"/>
      <c r="J2156" s="136" t="s">
        <v>3024</v>
      </c>
      <c r="K2156" s="136"/>
      <c r="L2156" s="136">
        <v>-2242.0300000000002</v>
      </c>
      <c r="M2156" s="136"/>
      <c r="N2156" s="136"/>
      <c r="O2156" s="136" t="s">
        <v>1804</v>
      </c>
    </row>
    <row r="2157" spans="1:15" x14ac:dyDescent="0.3">
      <c r="A2157" s="139" t="s">
        <v>2705</v>
      </c>
      <c r="B2157" s="139" t="s">
        <v>2470</v>
      </c>
      <c r="C2157" s="139" t="s">
        <v>2939</v>
      </c>
      <c r="D2157" s="139"/>
      <c r="E2157" s="140" t="s">
        <v>2394</v>
      </c>
      <c r="F2157" s="139"/>
      <c r="G2157" s="139"/>
      <c r="H2157" s="139"/>
      <c r="I2157" s="139"/>
      <c r="J2157" s="136" t="s">
        <v>3024</v>
      </c>
      <c r="K2157" s="136"/>
      <c r="L2157" s="136">
        <v>-0.97</v>
      </c>
      <c r="M2157" s="136"/>
      <c r="N2157" s="136"/>
      <c r="O2157" s="136" t="s">
        <v>1804</v>
      </c>
    </row>
    <row r="2158" spans="1:15" x14ac:dyDescent="0.3">
      <c r="A2158" s="139" t="s">
        <v>2705</v>
      </c>
      <c r="B2158" s="139" t="s">
        <v>2470</v>
      </c>
      <c r="C2158" s="139" t="s">
        <v>2939</v>
      </c>
      <c r="D2158" s="139"/>
      <c r="E2158" s="140" t="s">
        <v>2344</v>
      </c>
      <c r="F2158" s="139"/>
      <c r="G2158" s="139"/>
      <c r="H2158" s="139"/>
      <c r="I2158" s="139"/>
      <c r="J2158" s="136" t="s">
        <v>3024</v>
      </c>
      <c r="K2158" s="136"/>
      <c r="L2158" s="136">
        <v>-17615.16</v>
      </c>
      <c r="M2158" s="136"/>
      <c r="N2158" s="136"/>
      <c r="O2158" s="136" t="s">
        <v>1804</v>
      </c>
    </row>
    <row r="2159" spans="1:15" x14ac:dyDescent="0.3">
      <c r="A2159" s="139" t="s">
        <v>2705</v>
      </c>
      <c r="B2159" s="139" t="s">
        <v>2470</v>
      </c>
      <c r="C2159" s="139" t="s">
        <v>2962</v>
      </c>
      <c r="D2159" s="139"/>
      <c r="E2159" s="140" t="s">
        <v>2362</v>
      </c>
      <c r="F2159" s="139"/>
      <c r="G2159" s="139"/>
      <c r="H2159" s="139"/>
      <c r="I2159" s="139"/>
      <c r="J2159" s="136" t="s">
        <v>3024</v>
      </c>
      <c r="K2159" s="136"/>
      <c r="L2159" s="136">
        <v>-1352.5</v>
      </c>
      <c r="M2159" s="136"/>
      <c r="N2159" s="136"/>
      <c r="O2159" s="136" t="s">
        <v>1808</v>
      </c>
    </row>
    <row r="2160" spans="1:15" x14ac:dyDescent="0.3">
      <c r="A2160" s="139" t="s">
        <v>2705</v>
      </c>
      <c r="B2160" s="139" t="s">
        <v>2470</v>
      </c>
      <c r="C2160" s="139" t="s">
        <v>2962</v>
      </c>
      <c r="D2160" s="139"/>
      <c r="E2160" s="140" t="s">
        <v>2387</v>
      </c>
      <c r="F2160" s="139"/>
      <c r="G2160" s="139"/>
      <c r="H2160" s="139"/>
      <c r="I2160" s="139"/>
      <c r="J2160" s="136" t="s">
        <v>3024</v>
      </c>
      <c r="K2160" s="136"/>
      <c r="L2160" s="136">
        <v>-3883</v>
      </c>
      <c r="M2160" s="136"/>
      <c r="N2160" s="136"/>
      <c r="O2160" s="136" t="s">
        <v>1808</v>
      </c>
    </row>
  </sheetData>
  <mergeCells count="2">
    <mergeCell ref="A1:I1"/>
    <mergeCell ref="A2:I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5CA5E-E302-45BD-8566-4B65A90CD160}">
  <dimension ref="B6:S43"/>
  <sheetViews>
    <sheetView topLeftCell="A9" workbookViewId="0">
      <selection activeCell="O42" sqref="O42"/>
    </sheetView>
  </sheetViews>
  <sheetFormatPr defaultRowHeight="14.5" x14ac:dyDescent="0.35"/>
  <cols>
    <col min="3" max="3" width="1.1796875" customWidth="1"/>
    <col min="5" max="5" width="1.1796875" customWidth="1"/>
    <col min="6" max="6" width="14.1796875" bestFit="1" customWidth="1"/>
    <col min="7" max="7" width="1.1796875" customWidth="1"/>
    <col min="9" max="9" width="1.1796875" customWidth="1"/>
    <col min="12" max="12" width="1.1796875" customWidth="1"/>
    <col min="14" max="14" width="1" customWidth="1"/>
    <col min="15" max="15" width="9.54296875" bestFit="1" customWidth="1"/>
    <col min="16" max="16" width="0.81640625" customWidth="1"/>
    <col min="18" max="18" width="0.81640625" customWidth="1"/>
    <col min="19" max="19" width="9.54296875" bestFit="1" customWidth="1"/>
  </cols>
  <sheetData>
    <row r="6" spans="2:19" x14ac:dyDescent="0.35">
      <c r="B6" s="255"/>
      <c r="C6" s="256"/>
      <c r="D6" s="256"/>
      <c r="E6" s="256"/>
      <c r="F6" s="256"/>
      <c r="G6" s="256"/>
      <c r="H6" s="256" t="s">
        <v>3081</v>
      </c>
      <c r="I6" s="256"/>
      <c r="J6" s="256"/>
      <c r="K6" s="256"/>
      <c r="L6" s="256"/>
      <c r="M6" s="256"/>
      <c r="N6" s="256"/>
      <c r="O6" s="256"/>
      <c r="P6" s="256"/>
      <c r="Q6" s="256"/>
      <c r="R6" s="256"/>
      <c r="S6" s="256"/>
    </row>
    <row r="7" spans="2:19" x14ac:dyDescent="0.35">
      <c r="B7" s="255"/>
      <c r="C7" s="256"/>
      <c r="D7" s="256"/>
      <c r="E7" s="256"/>
      <c r="F7" s="256"/>
      <c r="G7" s="256"/>
      <c r="H7" s="256"/>
      <c r="I7" s="256"/>
      <c r="J7" s="256"/>
      <c r="K7" s="256"/>
      <c r="L7" s="256"/>
      <c r="M7" s="256"/>
      <c r="N7" s="256"/>
      <c r="O7" s="256"/>
      <c r="P7" s="256"/>
      <c r="Q7" s="256"/>
      <c r="R7" s="256"/>
      <c r="S7" s="256"/>
    </row>
    <row r="8" spans="2:19" x14ac:dyDescent="0.35">
      <c r="B8" s="255"/>
      <c r="C8" s="256"/>
      <c r="D8" s="256"/>
      <c r="E8" s="256"/>
      <c r="F8" s="256"/>
      <c r="G8" s="256"/>
      <c r="H8" s="256"/>
      <c r="I8" s="256"/>
      <c r="J8" s="255"/>
      <c r="K8" s="256"/>
      <c r="L8" s="256"/>
      <c r="M8" s="256"/>
      <c r="N8" s="256"/>
      <c r="O8" s="256"/>
      <c r="P8" s="256"/>
      <c r="Q8" s="256"/>
      <c r="R8" s="256"/>
      <c r="S8" s="256"/>
    </row>
    <row r="9" spans="2:19" ht="15" thickBot="1" x14ac:dyDescent="0.4">
      <c r="B9" s="255"/>
      <c r="C9" s="256"/>
      <c r="D9" s="256"/>
      <c r="E9" s="256"/>
      <c r="F9" s="256"/>
      <c r="G9" s="256"/>
      <c r="H9" s="256"/>
      <c r="I9" s="256"/>
      <c r="J9" s="256"/>
      <c r="K9" s="256"/>
      <c r="L9" s="256"/>
      <c r="M9" s="256"/>
      <c r="N9" s="256"/>
      <c r="O9" s="256"/>
      <c r="P9" s="256"/>
      <c r="Q9" s="256"/>
      <c r="R9" s="256"/>
      <c r="S9" s="256"/>
    </row>
    <row r="10" spans="2:19" ht="40" thickBot="1" x14ac:dyDescent="0.4">
      <c r="B10" s="257" t="s">
        <v>3082</v>
      </c>
      <c r="C10" s="258"/>
      <c r="D10" s="259" t="s">
        <v>3083</v>
      </c>
      <c r="E10" s="260"/>
      <c r="F10" s="261" t="s">
        <v>3084</v>
      </c>
      <c r="G10" s="260"/>
      <c r="H10" s="261" t="s">
        <v>3085</v>
      </c>
      <c r="I10" s="260"/>
      <c r="J10" s="261" t="s">
        <v>3086</v>
      </c>
      <c r="K10" s="262"/>
      <c r="L10" s="260"/>
      <c r="M10" s="261" t="s">
        <v>3087</v>
      </c>
      <c r="N10" s="263"/>
      <c r="O10" s="264" t="s">
        <v>3088</v>
      </c>
      <c r="P10" s="265"/>
      <c r="Q10" s="266"/>
      <c r="R10" s="263"/>
      <c r="S10" s="267" t="s">
        <v>3089</v>
      </c>
    </row>
    <row r="11" spans="2:19" ht="15" thickBot="1" x14ac:dyDescent="0.4">
      <c r="B11" s="268"/>
      <c r="C11" s="269"/>
      <c r="D11" s="270"/>
      <c r="E11" s="269"/>
      <c r="F11" s="271"/>
      <c r="G11" s="269"/>
      <c r="H11" s="270"/>
      <c r="I11" s="269"/>
      <c r="J11" s="270"/>
      <c r="K11" s="272"/>
      <c r="L11" s="269"/>
      <c r="M11" s="270"/>
      <c r="N11" s="273"/>
      <c r="O11" s="274"/>
      <c r="P11" s="275"/>
      <c r="Q11" s="276"/>
      <c r="R11" s="273"/>
      <c r="S11" s="277"/>
    </row>
    <row r="12" spans="2:19" x14ac:dyDescent="0.35">
      <c r="B12" s="278"/>
      <c r="C12" s="279"/>
      <c r="D12" s="280"/>
      <c r="E12" s="279"/>
      <c r="F12" s="280"/>
      <c r="G12" s="279"/>
      <c r="H12" s="280"/>
      <c r="I12" s="279"/>
      <c r="J12" s="280"/>
      <c r="K12" s="281"/>
      <c r="L12" s="279"/>
      <c r="M12" s="280"/>
      <c r="N12" s="279"/>
      <c r="O12" s="280"/>
      <c r="P12" s="279"/>
      <c r="Q12" s="280"/>
      <c r="R12" s="279"/>
      <c r="S12" s="282"/>
    </row>
    <row r="13" spans="2:19" x14ac:dyDescent="0.35">
      <c r="B13" s="283">
        <v>1</v>
      </c>
      <c r="C13" s="273"/>
      <c r="D13" s="276" t="s">
        <v>3090</v>
      </c>
      <c r="E13" s="273"/>
      <c r="F13" s="328">
        <v>990515425</v>
      </c>
      <c r="G13" s="273"/>
      <c r="H13" s="310">
        <f>F13/F18</f>
        <v>0.53867848895824511</v>
      </c>
      <c r="I13" s="273"/>
      <c r="J13" s="312">
        <v>5.4899999999999997E-2</v>
      </c>
      <c r="K13" s="284"/>
      <c r="L13" s="273"/>
      <c r="M13" s="310">
        <f>ROUND(H13*J13,4)</f>
        <v>2.9600000000000001E-2</v>
      </c>
      <c r="N13" s="273"/>
      <c r="O13" s="308">
        <f>O42</f>
        <v>1.004437</v>
      </c>
      <c r="P13" s="273"/>
      <c r="Q13" s="285"/>
      <c r="R13" s="273"/>
      <c r="S13" s="306">
        <f>ROUND(M13*O13,6)</f>
        <v>2.9731E-2</v>
      </c>
    </row>
    <row r="14" spans="2:19" x14ac:dyDescent="0.35">
      <c r="B14" s="283">
        <f>+B13+1</f>
        <v>2</v>
      </c>
      <c r="C14" s="273"/>
      <c r="D14" s="276" t="s">
        <v>3091</v>
      </c>
      <c r="E14" s="273"/>
      <c r="F14" s="286">
        <v>0</v>
      </c>
      <c r="G14" s="273"/>
      <c r="H14" s="310">
        <f>F14/F18</f>
        <v>0</v>
      </c>
      <c r="I14" s="273"/>
      <c r="J14" s="287"/>
      <c r="K14" s="284"/>
      <c r="L14" s="273"/>
      <c r="M14" s="310"/>
      <c r="N14" s="273"/>
      <c r="O14" s="308"/>
      <c r="P14" s="273"/>
      <c r="Q14" s="276"/>
      <c r="R14" s="273"/>
      <c r="S14" s="306"/>
    </row>
    <row r="15" spans="2:19" x14ac:dyDescent="0.35">
      <c r="B15" s="283">
        <f>+B14+1</f>
        <v>3</v>
      </c>
      <c r="C15" s="273"/>
      <c r="D15" s="288"/>
      <c r="E15" s="273"/>
      <c r="F15" s="286"/>
      <c r="G15" s="273"/>
      <c r="H15" s="310"/>
      <c r="I15" s="273"/>
      <c r="J15" s="287"/>
      <c r="K15" s="284"/>
      <c r="L15" s="273"/>
      <c r="M15" s="310"/>
      <c r="N15" s="273"/>
      <c r="O15" s="308"/>
      <c r="P15" s="273"/>
      <c r="Q15" s="276"/>
      <c r="R15" s="273"/>
      <c r="S15" s="306"/>
    </row>
    <row r="16" spans="2:19" x14ac:dyDescent="0.35">
      <c r="B16" s="283">
        <f>+B15+1</f>
        <v>4</v>
      </c>
      <c r="C16" s="273"/>
      <c r="D16" s="276" t="s">
        <v>3092</v>
      </c>
      <c r="E16" s="273"/>
      <c r="F16" s="328">
        <v>848272359</v>
      </c>
      <c r="G16" s="273"/>
      <c r="H16" s="310">
        <f>F16/F18</f>
        <v>0.46132151104175489</v>
      </c>
      <c r="I16" s="273"/>
      <c r="J16" s="313">
        <v>0.1</v>
      </c>
      <c r="K16" s="289" t="s">
        <v>3093</v>
      </c>
      <c r="L16" s="273"/>
      <c r="M16" s="310">
        <f>ROUND(H16*J16,4)</f>
        <v>4.6100000000000002E-2</v>
      </c>
      <c r="N16" s="273"/>
      <c r="O16" s="309">
        <f>S42</f>
        <v>1.3384929999999999</v>
      </c>
      <c r="P16" s="273"/>
      <c r="Q16" s="290"/>
      <c r="R16" s="273"/>
      <c r="S16" s="306">
        <f>ROUND(M16*O16,6)</f>
        <v>6.1705000000000003E-2</v>
      </c>
    </row>
    <row r="17" spans="2:19" x14ac:dyDescent="0.35">
      <c r="B17" s="283"/>
      <c r="C17" s="273"/>
      <c r="D17" s="276"/>
      <c r="E17" s="273"/>
      <c r="F17" s="286"/>
      <c r="G17" s="273"/>
      <c r="H17" s="311"/>
      <c r="I17" s="273"/>
      <c r="J17" s="291"/>
      <c r="K17" s="284"/>
      <c r="L17" s="273"/>
      <c r="M17" s="311"/>
      <c r="N17" s="273"/>
      <c r="O17" s="274"/>
      <c r="P17" s="273"/>
      <c r="Q17" s="276"/>
      <c r="R17" s="273"/>
      <c r="S17" s="306"/>
    </row>
    <row r="18" spans="2:19" x14ac:dyDescent="0.35">
      <c r="B18" s="283">
        <f>+B16+1</f>
        <v>5</v>
      </c>
      <c r="C18" s="273"/>
      <c r="D18" s="276" t="s">
        <v>3094</v>
      </c>
      <c r="E18" s="273"/>
      <c r="F18" s="292">
        <f>SUM(F13:F16)</f>
        <v>1838787784</v>
      </c>
      <c r="G18" s="273"/>
      <c r="H18" s="314">
        <f>SUM(H13:H16)</f>
        <v>1</v>
      </c>
      <c r="I18" s="273"/>
      <c r="J18" s="291"/>
      <c r="K18" s="284"/>
      <c r="L18" s="273"/>
      <c r="M18" s="307">
        <f>ROUND(SUM(M13:M17),4)</f>
        <v>7.5700000000000003E-2</v>
      </c>
      <c r="N18" s="273"/>
      <c r="O18" s="276"/>
      <c r="P18" s="273"/>
      <c r="Q18" s="276"/>
      <c r="R18" s="273"/>
      <c r="S18" s="307">
        <f>ROUND(SUM(S13:S17),4)</f>
        <v>9.1399999999999995E-2</v>
      </c>
    </row>
    <row r="19" spans="2:19" x14ac:dyDescent="0.35">
      <c r="B19" s="283"/>
      <c r="C19" s="273"/>
      <c r="D19" s="276"/>
      <c r="E19" s="273"/>
      <c r="F19" s="276"/>
      <c r="G19" s="273"/>
      <c r="H19" s="276"/>
      <c r="I19" s="273"/>
      <c r="J19" s="276"/>
      <c r="K19" s="284"/>
      <c r="L19" s="273"/>
      <c r="M19" s="276"/>
      <c r="N19" s="273"/>
      <c r="O19" s="276"/>
      <c r="P19" s="273"/>
      <c r="Q19" s="276"/>
      <c r="R19" s="273"/>
      <c r="S19" s="293"/>
    </row>
    <row r="20" spans="2:19" ht="15" thickBot="1" x14ac:dyDescent="0.4">
      <c r="B20" s="294"/>
      <c r="C20" s="295"/>
      <c r="D20" s="296"/>
      <c r="E20" s="295"/>
      <c r="F20" s="296"/>
      <c r="G20" s="295"/>
      <c r="H20" s="296"/>
      <c r="I20" s="295"/>
      <c r="J20" s="296"/>
      <c r="K20" s="297"/>
      <c r="L20" s="295"/>
      <c r="M20" s="296"/>
      <c r="N20" s="295"/>
      <c r="O20" s="296"/>
      <c r="P20" s="295"/>
      <c r="Q20" s="296"/>
      <c r="R20" s="295"/>
      <c r="S20" s="298"/>
    </row>
    <row r="21" spans="2:19" x14ac:dyDescent="0.35">
      <c r="B21" s="299"/>
      <c r="C21" s="256"/>
      <c r="D21" s="256"/>
      <c r="E21" s="256"/>
      <c r="F21" s="256"/>
      <c r="G21" s="256"/>
      <c r="H21" s="256"/>
      <c r="I21" s="256"/>
      <c r="J21" s="256"/>
      <c r="K21" s="256"/>
      <c r="L21" s="256"/>
      <c r="M21" s="256"/>
      <c r="N21" s="256"/>
      <c r="O21" s="256"/>
      <c r="P21" s="255"/>
      <c r="Q21" s="256"/>
      <c r="R21" s="256"/>
      <c r="S21" s="300"/>
    </row>
    <row r="22" spans="2:19" x14ac:dyDescent="0.35">
      <c r="B22" s="299"/>
      <c r="C22" s="256"/>
      <c r="D22" s="256"/>
      <c r="E22" s="256"/>
      <c r="F22" s="256"/>
      <c r="G22" s="256"/>
      <c r="H22" s="256"/>
      <c r="I22" s="256"/>
      <c r="J22" s="256"/>
      <c r="K22" s="256"/>
      <c r="L22" s="256"/>
      <c r="M22" s="256"/>
      <c r="N22" s="256"/>
      <c r="O22" s="256"/>
      <c r="P22" s="255"/>
      <c r="Q22" s="256"/>
      <c r="R22" s="256"/>
      <c r="S22" s="300"/>
    </row>
    <row r="23" spans="2:19" x14ac:dyDescent="0.35">
      <c r="B23" s="255"/>
      <c r="C23" s="256"/>
      <c r="D23" s="256"/>
      <c r="E23" s="256"/>
      <c r="F23" s="256"/>
      <c r="G23" s="256"/>
      <c r="H23" s="256"/>
      <c r="I23" s="256"/>
      <c r="J23" s="256"/>
      <c r="K23" s="256"/>
      <c r="L23" s="256"/>
      <c r="M23" s="256"/>
      <c r="N23" s="256"/>
      <c r="O23" s="256"/>
      <c r="P23" s="255"/>
      <c r="Q23" s="256"/>
      <c r="R23" s="256"/>
      <c r="S23" s="256"/>
    </row>
    <row r="24" spans="2:19" x14ac:dyDescent="0.35">
      <c r="B24" s="255"/>
      <c r="C24" s="256"/>
      <c r="D24" s="256"/>
      <c r="E24" s="256"/>
      <c r="F24" s="256"/>
      <c r="G24" s="256"/>
      <c r="H24" s="256"/>
      <c r="I24" s="256"/>
      <c r="J24" s="256"/>
      <c r="K24" s="256"/>
      <c r="L24" s="256"/>
      <c r="M24" s="256"/>
      <c r="N24" s="256"/>
      <c r="O24" s="256"/>
      <c r="P24" s="255"/>
      <c r="Q24" s="256"/>
      <c r="R24" s="256"/>
      <c r="S24" s="256"/>
    </row>
    <row r="25" spans="2:19" x14ac:dyDescent="0.35">
      <c r="B25" s="255"/>
      <c r="C25" s="256"/>
      <c r="D25" s="256"/>
      <c r="E25" s="256"/>
      <c r="F25" s="256"/>
      <c r="G25" s="256"/>
      <c r="H25" s="256"/>
      <c r="I25" s="256"/>
      <c r="J25" s="256"/>
      <c r="K25" s="256"/>
      <c r="L25" s="256"/>
      <c r="M25" s="256"/>
      <c r="N25" s="256"/>
      <c r="O25" s="301" t="s">
        <v>3095</v>
      </c>
      <c r="P25" s="301"/>
      <c r="Q25" s="256"/>
      <c r="R25" s="256"/>
      <c r="S25" s="301" t="s">
        <v>3096</v>
      </c>
    </row>
    <row r="26" spans="2:19" x14ac:dyDescent="0.35">
      <c r="B26" s="290">
        <v>6</v>
      </c>
      <c r="C26" s="276"/>
      <c r="D26" s="285" t="s">
        <v>3097</v>
      </c>
      <c r="E26" s="276"/>
      <c r="F26" s="276"/>
      <c r="G26" s="276"/>
      <c r="H26" s="276"/>
      <c r="I26" s="276"/>
      <c r="J26" s="276"/>
      <c r="K26" s="276"/>
      <c r="L26" s="276"/>
      <c r="M26" s="276"/>
      <c r="N26" s="276"/>
      <c r="O26" s="302">
        <v>100</v>
      </c>
      <c r="P26" s="276"/>
      <c r="Q26" s="276"/>
      <c r="R26" s="276"/>
      <c r="S26" s="302">
        <f>O26</f>
        <v>100</v>
      </c>
    </row>
    <row r="27" spans="2:19" x14ac:dyDescent="0.35">
      <c r="B27" s="290"/>
      <c r="C27" s="276"/>
      <c r="D27" s="276"/>
      <c r="E27" s="276"/>
      <c r="F27" s="276"/>
      <c r="G27" s="276"/>
      <c r="H27" s="276"/>
      <c r="I27" s="276"/>
      <c r="J27" s="276"/>
      <c r="K27" s="276"/>
      <c r="L27" s="276"/>
      <c r="M27" s="276"/>
      <c r="N27" s="276"/>
      <c r="O27" s="276"/>
      <c r="P27" s="276"/>
      <c r="Q27" s="276"/>
      <c r="R27" s="276"/>
      <c r="S27" s="303"/>
    </row>
    <row r="28" spans="2:19" x14ac:dyDescent="0.35">
      <c r="B28" s="290">
        <v>7</v>
      </c>
      <c r="C28" s="276"/>
      <c r="D28" s="285" t="s">
        <v>3098</v>
      </c>
      <c r="E28" s="276"/>
      <c r="F28" s="276"/>
      <c r="G28" s="276"/>
      <c r="H28" s="276"/>
      <c r="I28" s="276"/>
      <c r="J28" s="276"/>
      <c r="K28" s="276"/>
      <c r="L28" s="276"/>
      <c r="M28" s="276"/>
      <c r="N28" s="276"/>
      <c r="O28" s="315">
        <v>0.28220000000000001</v>
      </c>
      <c r="P28" s="316"/>
      <c r="Q28" s="316"/>
      <c r="R28" s="316"/>
      <c r="S28" s="317">
        <f>O28</f>
        <v>0.28220000000000001</v>
      </c>
    </row>
    <row r="29" spans="2:19" x14ac:dyDescent="0.35">
      <c r="B29" s="290"/>
      <c r="C29" s="276"/>
      <c r="D29" s="276"/>
      <c r="E29" s="276"/>
      <c r="F29" s="276"/>
      <c r="G29" s="276"/>
      <c r="H29" s="276"/>
      <c r="I29" s="276"/>
      <c r="J29" s="276"/>
      <c r="K29" s="276"/>
      <c r="L29" s="276"/>
      <c r="M29" s="276"/>
      <c r="N29" s="276"/>
      <c r="O29" s="316"/>
      <c r="P29" s="316"/>
      <c r="Q29" s="316"/>
      <c r="R29" s="316"/>
      <c r="S29" s="317"/>
    </row>
    <row r="30" spans="2:19" x14ac:dyDescent="0.35">
      <c r="B30" s="290">
        <v>8</v>
      </c>
      <c r="C30" s="276"/>
      <c r="D30" s="285" t="s">
        <v>3099</v>
      </c>
      <c r="E30" s="276"/>
      <c r="F30" s="276"/>
      <c r="G30" s="276"/>
      <c r="H30" s="276"/>
      <c r="I30" s="276"/>
      <c r="J30" s="276"/>
      <c r="K30" s="276"/>
      <c r="L30" s="276"/>
      <c r="M30" s="276"/>
      <c r="N30" s="276"/>
      <c r="O30" s="316">
        <v>0.1595</v>
      </c>
      <c r="P30" s="316"/>
      <c r="Q30" s="316"/>
      <c r="R30" s="316"/>
      <c r="S30" s="318">
        <f>O30</f>
        <v>0.1595</v>
      </c>
    </row>
    <row r="31" spans="2:19" x14ac:dyDescent="0.35">
      <c r="B31" s="290"/>
      <c r="C31" s="276"/>
      <c r="D31" s="276"/>
      <c r="E31" s="276"/>
      <c r="F31" s="276"/>
      <c r="G31" s="276"/>
      <c r="H31" s="276"/>
      <c r="I31" s="276"/>
      <c r="J31" s="276"/>
      <c r="K31" s="276"/>
      <c r="L31" s="276"/>
      <c r="M31" s="276"/>
      <c r="N31" s="276"/>
      <c r="O31" s="285" t="s">
        <v>39</v>
      </c>
      <c r="P31" s="276"/>
      <c r="Q31" s="276"/>
      <c r="R31" s="276"/>
      <c r="S31" s="303"/>
    </row>
    <row r="32" spans="2:19" x14ac:dyDescent="0.35">
      <c r="B32" s="290">
        <v>9</v>
      </c>
      <c r="C32" s="276"/>
      <c r="D32" s="285" t="s">
        <v>3100</v>
      </c>
      <c r="E32" s="276"/>
      <c r="F32" s="276"/>
      <c r="G32" s="276"/>
      <c r="H32" s="276"/>
      <c r="I32" s="276"/>
      <c r="J32" s="276"/>
      <c r="K32" s="276"/>
      <c r="L32" s="276"/>
      <c r="M32" s="276"/>
      <c r="N32" s="276"/>
      <c r="O32" s="319">
        <f>O26-O28-O30</f>
        <v>99.558300000000003</v>
      </c>
      <c r="P32" s="316"/>
      <c r="Q32" s="316"/>
      <c r="R32" s="316"/>
      <c r="S32" s="321">
        <f>S26-S28-S30</f>
        <v>99.558300000000003</v>
      </c>
    </row>
    <row r="33" spans="2:19" x14ac:dyDescent="0.35">
      <c r="B33" s="290"/>
      <c r="C33" s="276"/>
      <c r="D33" s="285"/>
      <c r="E33" s="276"/>
      <c r="F33" s="276"/>
      <c r="G33" s="276"/>
      <c r="H33" s="276"/>
      <c r="I33" s="276"/>
      <c r="J33" s="276"/>
      <c r="K33" s="276"/>
      <c r="L33" s="276"/>
      <c r="M33" s="276"/>
      <c r="N33" s="276"/>
      <c r="O33" s="276"/>
      <c r="P33" s="276"/>
      <c r="Q33" s="276"/>
      <c r="R33" s="276"/>
      <c r="S33" s="303"/>
    </row>
    <row r="34" spans="2:19" x14ac:dyDescent="0.35">
      <c r="B34" s="290">
        <v>10</v>
      </c>
      <c r="C34" s="276"/>
      <c r="D34" s="304" t="s">
        <v>3101</v>
      </c>
      <c r="E34" s="276"/>
      <c r="F34" s="276"/>
      <c r="G34" s="276"/>
      <c r="H34" s="276"/>
      <c r="I34" s="276"/>
      <c r="J34" s="276"/>
      <c r="K34" s="276"/>
      <c r="L34" s="276"/>
      <c r="M34" s="276"/>
      <c r="N34" s="276"/>
      <c r="O34" s="255"/>
      <c r="P34" s="276"/>
      <c r="Q34" s="276"/>
      <c r="R34" s="276"/>
      <c r="S34" s="321">
        <f>S32*0.050097</f>
        <v>4.9875721551000005</v>
      </c>
    </row>
    <row r="35" spans="2:19" x14ac:dyDescent="0.35">
      <c r="B35" s="290"/>
      <c r="C35" s="276"/>
      <c r="D35" s="285"/>
      <c r="E35" s="276"/>
      <c r="F35" s="276"/>
      <c r="G35" s="276"/>
      <c r="H35" s="276"/>
      <c r="I35" s="276"/>
      <c r="J35" s="276"/>
      <c r="K35" s="276"/>
      <c r="L35" s="276"/>
      <c r="M35" s="276"/>
      <c r="N35" s="276"/>
      <c r="O35" s="274"/>
      <c r="P35" s="276"/>
      <c r="Q35" s="276"/>
      <c r="R35" s="276"/>
      <c r="S35" s="303"/>
    </row>
    <row r="36" spans="2:19" x14ac:dyDescent="0.35">
      <c r="B36" s="290">
        <v>11</v>
      </c>
      <c r="C36" s="276"/>
      <c r="D36" s="304" t="s">
        <v>3102</v>
      </c>
      <c r="E36" s="276"/>
      <c r="F36" s="276"/>
      <c r="G36" s="276"/>
      <c r="H36" s="276"/>
      <c r="I36" s="276"/>
      <c r="J36" s="276"/>
      <c r="K36" s="276"/>
      <c r="L36" s="276"/>
      <c r="M36" s="276"/>
      <c r="N36" s="276"/>
      <c r="O36" s="274"/>
      <c r="P36" s="276"/>
      <c r="Q36" s="276"/>
      <c r="R36" s="276"/>
      <c r="S36" s="321">
        <f>S32-S34</f>
        <v>94.570727844900006</v>
      </c>
    </row>
    <row r="37" spans="2:19" x14ac:dyDescent="0.35">
      <c r="B37" s="290"/>
      <c r="C37" s="276"/>
      <c r="D37" s="304"/>
      <c r="E37" s="276"/>
      <c r="F37" s="276"/>
      <c r="G37" s="276"/>
      <c r="H37" s="276"/>
      <c r="I37" s="276"/>
      <c r="J37" s="276"/>
      <c r="K37" s="276"/>
      <c r="L37" s="276"/>
      <c r="M37" s="276"/>
      <c r="N37" s="276"/>
      <c r="O37" s="276"/>
      <c r="P37" s="276"/>
      <c r="Q37" s="276"/>
      <c r="R37" s="276"/>
      <c r="S37" s="305"/>
    </row>
    <row r="38" spans="2:19" x14ac:dyDescent="0.35">
      <c r="B38" s="290">
        <v>12</v>
      </c>
      <c r="C38" s="276"/>
      <c r="D38" s="304" t="s">
        <v>3103</v>
      </c>
      <c r="E38" s="276"/>
      <c r="F38" s="276"/>
      <c r="G38" s="276"/>
      <c r="H38" s="276"/>
      <c r="I38" s="276"/>
      <c r="J38" s="276"/>
      <c r="K38" s="276"/>
      <c r="L38" s="276"/>
      <c r="M38" s="276"/>
      <c r="N38" s="276"/>
      <c r="O38" s="276"/>
      <c r="P38" s="276"/>
      <c r="Q38" s="276"/>
      <c r="R38" s="276"/>
      <c r="S38" s="322">
        <f>S36*0.21</f>
        <v>19.859852847429</v>
      </c>
    </row>
    <row r="39" spans="2:19" x14ac:dyDescent="0.35">
      <c r="B39" s="290"/>
      <c r="C39" s="276"/>
      <c r="D39" s="304"/>
      <c r="E39" s="276"/>
      <c r="F39" s="276"/>
      <c r="G39" s="276"/>
      <c r="H39" s="276"/>
      <c r="I39" s="276"/>
      <c r="J39" s="276"/>
      <c r="K39" s="276"/>
      <c r="L39" s="276"/>
      <c r="M39" s="276"/>
      <c r="N39" s="276"/>
      <c r="O39" s="276"/>
      <c r="P39" s="276"/>
      <c r="Q39" s="276"/>
      <c r="R39" s="276"/>
      <c r="S39" s="303"/>
    </row>
    <row r="40" spans="2:19" x14ac:dyDescent="0.35">
      <c r="B40" s="290">
        <v>13</v>
      </c>
      <c r="C40" s="276"/>
      <c r="D40" s="304" t="s">
        <v>3104</v>
      </c>
      <c r="E40" s="276"/>
      <c r="F40" s="276"/>
      <c r="G40" s="276"/>
      <c r="H40" s="276"/>
      <c r="I40" s="276"/>
      <c r="J40" s="276"/>
      <c r="K40" s="276"/>
      <c r="L40" s="276"/>
      <c r="M40" s="276"/>
      <c r="N40" s="276"/>
      <c r="O40" s="276"/>
      <c r="P40" s="276"/>
      <c r="Q40" s="276"/>
      <c r="R40" s="276"/>
      <c r="S40" s="321">
        <f>S36-S38</f>
        <v>74.710874997471009</v>
      </c>
    </row>
    <row r="41" spans="2:19" x14ac:dyDescent="0.35">
      <c r="B41" s="290"/>
      <c r="C41" s="276"/>
      <c r="D41" s="304"/>
      <c r="E41" s="276"/>
      <c r="F41" s="276"/>
      <c r="G41" s="276"/>
      <c r="H41" s="276"/>
      <c r="I41" s="276"/>
      <c r="J41" s="276"/>
      <c r="K41" s="276"/>
      <c r="L41" s="276"/>
      <c r="M41" s="276"/>
      <c r="N41" s="276"/>
      <c r="O41" s="276"/>
      <c r="P41" s="276"/>
      <c r="Q41" s="276"/>
      <c r="R41" s="276"/>
      <c r="S41" s="276"/>
    </row>
    <row r="42" spans="2:19" x14ac:dyDescent="0.35">
      <c r="B42" s="290">
        <v>14</v>
      </c>
      <c r="C42" s="276"/>
      <c r="D42" s="304" t="s">
        <v>3105</v>
      </c>
      <c r="E42" s="276"/>
      <c r="F42" s="276"/>
      <c r="G42" s="276"/>
      <c r="H42" s="276"/>
      <c r="I42" s="276"/>
      <c r="J42" s="276"/>
      <c r="K42" s="276"/>
      <c r="L42" s="276"/>
      <c r="M42" s="276"/>
      <c r="N42" s="276"/>
      <c r="O42" s="323">
        <f>ROUND(100/O32,6)</f>
        <v>1.004437</v>
      </c>
      <c r="P42" s="276"/>
      <c r="Q42" s="276"/>
      <c r="R42" s="276"/>
      <c r="S42" s="320">
        <f>ROUND(100/S40,6)</f>
        <v>1.3384929999999999</v>
      </c>
    </row>
    <row r="43" spans="2:19" x14ac:dyDescent="0.35">
      <c r="B43" s="290"/>
      <c r="C43" s="276"/>
      <c r="D43" s="276"/>
      <c r="E43" s="276"/>
      <c r="F43" s="276"/>
      <c r="G43" s="276"/>
      <c r="H43" s="276"/>
      <c r="I43" s="276"/>
      <c r="J43" s="276"/>
      <c r="K43" s="276"/>
      <c r="L43" s="276"/>
      <c r="M43" s="276"/>
      <c r="N43" s="276"/>
      <c r="O43" s="276"/>
      <c r="P43" s="276"/>
      <c r="Q43" s="276"/>
      <c r="R43" s="276"/>
      <c r="S43" s="27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0D420-A349-43FD-8BA5-7108BEB0EF52}">
  <sheetPr>
    <tabColor rgb="FF00B0F0"/>
  </sheetPr>
  <dimension ref="A1:O29"/>
  <sheetViews>
    <sheetView workbookViewId="0">
      <selection activeCell="C4" sqref="C4"/>
    </sheetView>
  </sheetViews>
  <sheetFormatPr defaultRowHeight="14.5" x14ac:dyDescent="0.35"/>
  <cols>
    <col min="1" max="1" width="7.54296875" bestFit="1" customWidth="1"/>
    <col min="2" max="2" width="36.26953125" bestFit="1" customWidth="1"/>
    <col min="3" max="9" width="11" bestFit="1" customWidth="1"/>
    <col min="10" max="10" width="9.54296875" bestFit="1" customWidth="1"/>
    <col min="11" max="13" width="11" bestFit="1" customWidth="1"/>
    <col min="14" max="14" width="9.54296875" bestFit="1" customWidth="1"/>
    <col min="15" max="15" width="12.54296875" bestFit="1" customWidth="1"/>
  </cols>
  <sheetData>
    <row r="1" spans="1:15" x14ac:dyDescent="0.35">
      <c r="B1" s="208" t="s">
        <v>2453</v>
      </c>
    </row>
    <row r="2" spans="1:15" x14ac:dyDescent="0.35">
      <c r="B2" s="208" t="s">
        <v>3053</v>
      </c>
    </row>
    <row r="3" spans="1:15" x14ac:dyDescent="0.35">
      <c r="B3" s="208" t="s">
        <v>2453</v>
      </c>
    </row>
    <row r="4" spans="1:15" x14ac:dyDescent="0.35">
      <c r="B4" s="191" t="s">
        <v>3109</v>
      </c>
    </row>
    <row r="7" spans="1:15" x14ac:dyDescent="0.35">
      <c r="A7" s="184" t="s">
        <v>3051</v>
      </c>
      <c r="B7" s="185" t="s">
        <v>3039</v>
      </c>
      <c r="C7" s="184"/>
      <c r="D7" s="186"/>
      <c r="E7" s="186"/>
      <c r="F7" s="186"/>
      <c r="G7" s="186"/>
      <c r="H7" s="186"/>
      <c r="I7" s="186"/>
      <c r="J7" s="186"/>
      <c r="K7" s="186"/>
      <c r="L7" s="186"/>
      <c r="M7" s="186"/>
      <c r="N7" s="186"/>
      <c r="O7" s="186"/>
    </row>
    <row r="8" spans="1:15" ht="15" thickBot="1" x14ac:dyDescent="0.4">
      <c r="A8" s="187">
        <v>-1</v>
      </c>
      <c r="B8" s="187">
        <v>-2</v>
      </c>
      <c r="C8" s="187"/>
      <c r="D8" s="186"/>
      <c r="E8" s="186"/>
      <c r="F8" s="186"/>
      <c r="G8" s="186"/>
      <c r="H8" s="186"/>
      <c r="I8" s="186"/>
      <c r="J8" s="186"/>
      <c r="K8" s="186"/>
      <c r="L8" s="186"/>
      <c r="M8" s="186"/>
      <c r="N8" s="186"/>
      <c r="O8" s="186"/>
    </row>
    <row r="9" spans="1:15" ht="15" thickBot="1" x14ac:dyDescent="0.4">
      <c r="A9" s="188"/>
      <c r="B9" s="189" t="s">
        <v>3040</v>
      </c>
      <c r="C9" s="190">
        <v>45467</v>
      </c>
      <c r="D9" s="190">
        <v>45497</v>
      </c>
      <c r="E9" s="190">
        <v>45528</v>
      </c>
      <c r="F9" s="190">
        <v>45559</v>
      </c>
      <c r="G9" s="190">
        <v>45589</v>
      </c>
      <c r="H9" s="190">
        <v>45620</v>
      </c>
      <c r="I9" s="190">
        <v>45650</v>
      </c>
      <c r="J9" s="190">
        <v>45658</v>
      </c>
      <c r="K9" s="190">
        <v>45689</v>
      </c>
      <c r="L9" s="190">
        <v>45717</v>
      </c>
      <c r="M9" s="190">
        <v>45748</v>
      </c>
      <c r="N9" s="190">
        <v>45778</v>
      </c>
      <c r="O9" s="191" t="s">
        <v>3038</v>
      </c>
    </row>
    <row r="10" spans="1:15" x14ac:dyDescent="0.35">
      <c r="A10" s="192">
        <v>1</v>
      </c>
      <c r="B10" s="193" t="s">
        <v>3041</v>
      </c>
      <c r="C10" s="194">
        <f>'ML-FGD'!D29</f>
        <v>297633.69</v>
      </c>
      <c r="D10" s="194">
        <f>'ML-FGD'!E29</f>
        <v>306248.52</v>
      </c>
      <c r="E10" s="194">
        <f>'ML-FGD'!F29</f>
        <v>260968.33000000002</v>
      </c>
      <c r="F10" s="194">
        <f>'ML-FGD'!G29</f>
        <v>47978.450000000004</v>
      </c>
      <c r="G10" s="194">
        <f>'ML-FGD'!H29</f>
        <v>187378.03</v>
      </c>
      <c r="H10" s="194">
        <f>'ML-FGD'!I29</f>
        <v>277619.22000000003</v>
      </c>
      <c r="I10" s="194">
        <f>'ML-FGD'!J29</f>
        <v>320071.87</v>
      </c>
      <c r="J10" s="194">
        <f>'ML-FGD'!K29</f>
        <v>293674.01</v>
      </c>
      <c r="K10" s="194">
        <f>'ML-FGD'!L29</f>
        <v>108042.89</v>
      </c>
      <c r="L10" s="194">
        <f>'ML-FGD'!M29</f>
        <v>28337.16</v>
      </c>
      <c r="M10" s="194">
        <f>'ML-FGD'!N29</f>
        <v>201531.73</v>
      </c>
      <c r="N10" s="194">
        <f>'ML-FGD'!O29</f>
        <v>56715.14</v>
      </c>
      <c r="O10" s="195"/>
    </row>
    <row r="11" spans="1:15" x14ac:dyDescent="0.35">
      <c r="A11" s="192">
        <v>2</v>
      </c>
      <c r="B11" s="193" t="s">
        <v>3042</v>
      </c>
      <c r="C11" s="196">
        <f>'ML-FGD'!D46</f>
        <v>16750.121375520564</v>
      </c>
      <c r="D11" s="196">
        <f>'ML-FGD'!E46</f>
        <v>16750.121375520564</v>
      </c>
      <c r="E11" s="196">
        <f>'ML-FGD'!F46</f>
        <v>16343.317304016769</v>
      </c>
      <c r="F11" s="196">
        <f>'ML-FGD'!G46</f>
        <v>16344.291958274276</v>
      </c>
      <c r="G11" s="196">
        <f>'ML-FGD'!H46</f>
        <v>16346.108676518576</v>
      </c>
      <c r="H11" s="196">
        <f>'ML-FGD'!I46</f>
        <v>16346.125813830775</v>
      </c>
      <c r="I11" s="196">
        <f>'ML-FGD'!J46</f>
        <v>16347.254122207376</v>
      </c>
      <c r="J11" s="196">
        <f>'ML-FGD'!K46</f>
        <v>16347.855260617682</v>
      </c>
      <c r="K11" s="196">
        <f>'ML-FGD'!L46</f>
        <v>16348.698882226381</v>
      </c>
      <c r="L11" s="196">
        <f>'ML-FGD'!M46</f>
        <v>16348.926724969077</v>
      </c>
      <c r="M11" s="196">
        <f>'ML-FGD'!N46</f>
        <v>16342.56240734838</v>
      </c>
      <c r="N11" s="196">
        <f>'ML-FGD'!O46</f>
        <v>16340.572010542981</v>
      </c>
      <c r="O11" s="195"/>
    </row>
    <row r="12" spans="1:15" x14ac:dyDescent="0.35">
      <c r="A12" s="192">
        <v>3</v>
      </c>
      <c r="B12" s="193" t="s">
        <v>3043</v>
      </c>
      <c r="C12" s="196">
        <f>'ML-FGD'!D41</f>
        <v>813166.03148233425</v>
      </c>
      <c r="D12" s="196">
        <f>'ML-FGD'!E41</f>
        <v>813183.6025356676</v>
      </c>
      <c r="E12" s="196">
        <f>'ML-FGD'!F41</f>
        <v>812936.39880166773</v>
      </c>
      <c r="F12" s="196">
        <f>'ML-FGD'!G41</f>
        <v>812984.87928500143</v>
      </c>
      <c r="G12" s="196">
        <f>'ML-FGD'!H41</f>
        <v>813075.24505100143</v>
      </c>
      <c r="H12" s="196">
        <f>'ML-FGD'!I41</f>
        <v>813076.097481668</v>
      </c>
      <c r="I12" s="196">
        <f>'ML-FGD'!J41</f>
        <v>813132.22090700129</v>
      </c>
      <c r="J12" s="196">
        <f>'ML-FGD'!K41</f>
        <v>813162.12225966831</v>
      </c>
      <c r="K12" s="196">
        <f>'ML-FGD'!L41</f>
        <v>813204.08502033504</v>
      </c>
      <c r="L12" s="196">
        <f>'ML-FGD'!M41</f>
        <v>813215.41819433484</v>
      </c>
      <c r="M12" s="196">
        <f>'ML-FGD'!N41</f>
        <v>812898.8493270016</v>
      </c>
      <c r="N12" s="196">
        <f>'ML-FGD'!O41</f>
        <v>812799.84457900166</v>
      </c>
      <c r="O12" s="195"/>
    </row>
    <row r="13" spans="1:15" x14ac:dyDescent="0.35">
      <c r="A13" s="192">
        <v>4</v>
      </c>
      <c r="B13" s="193" t="s">
        <v>3044</v>
      </c>
      <c r="C13" s="196">
        <f>'ML-FGD'!D25</f>
        <v>109349.2</v>
      </c>
      <c r="D13" s="196">
        <f>'ML-FGD'!E25</f>
        <v>-35275.94</v>
      </c>
      <c r="E13" s="196">
        <f>'ML-FGD'!F25</f>
        <v>-8592.56</v>
      </c>
      <c r="F13" s="196">
        <f>'ML-FGD'!G25</f>
        <v>-81920.09</v>
      </c>
      <c r="G13" s="196">
        <f>'ML-FGD'!H25</f>
        <v>51061.24</v>
      </c>
      <c r="H13" s="196">
        <f>'ML-FGD'!I25</f>
        <v>10006.870000000001</v>
      </c>
      <c r="I13" s="196">
        <f>'ML-FGD'!J25</f>
        <v>8947.6200000000008</v>
      </c>
      <c r="J13" s="196">
        <f>'ML-FGD'!K25</f>
        <v>-201229.11</v>
      </c>
      <c r="K13" s="196">
        <f>'ML-FGD'!L25</f>
        <v>17996.759999999998</v>
      </c>
      <c r="L13" s="196">
        <f>'ML-FGD'!M25</f>
        <v>98743.12</v>
      </c>
      <c r="M13" s="196">
        <f>'ML-FGD'!N25</f>
        <v>22516.16</v>
      </c>
      <c r="N13" s="196">
        <f>'ML-FGD'!O25</f>
        <v>-56484.51</v>
      </c>
      <c r="O13" s="195"/>
    </row>
    <row r="14" spans="1:15" x14ac:dyDescent="0.35">
      <c r="A14" s="192">
        <v>5</v>
      </c>
      <c r="B14" s="193" t="s">
        <v>3045</v>
      </c>
      <c r="C14" s="196">
        <f>'ML-FGD'!D38</f>
        <v>28958.799999999999</v>
      </c>
      <c r="D14" s="196">
        <f>'ML-FGD'!E38</f>
        <v>59314.69</v>
      </c>
      <c r="E14" s="196">
        <f>'ML-FGD'!F38</f>
        <v>66485.48</v>
      </c>
      <c r="F14" s="196">
        <f>'ML-FGD'!G38</f>
        <v>220578.42</v>
      </c>
      <c r="G14" s="196">
        <f>'ML-FGD'!H38</f>
        <v>169377.26</v>
      </c>
      <c r="H14" s="196">
        <f>'ML-FGD'!I38</f>
        <v>44214.67</v>
      </c>
      <c r="I14" s="196">
        <f>'ML-FGD'!J38</f>
        <v>80703.14</v>
      </c>
      <c r="J14" s="196">
        <f>'ML-FGD'!K38</f>
        <v>51967.59</v>
      </c>
      <c r="K14" s="196">
        <f>'ML-FGD'!L38</f>
        <v>92855.66</v>
      </c>
      <c r="L14" s="196">
        <f>'ML-FGD'!M38</f>
        <v>240929.91</v>
      </c>
      <c r="M14" s="196">
        <f>'ML-FGD'!N38</f>
        <v>202895.2</v>
      </c>
      <c r="N14" s="196">
        <f>'ML-FGD'!O38</f>
        <v>122444.98</v>
      </c>
      <c r="O14" s="195"/>
    </row>
    <row r="15" spans="1:15" ht="15" thickBot="1" x14ac:dyDescent="0.4">
      <c r="A15" s="192">
        <v>6</v>
      </c>
      <c r="B15" s="186" t="s">
        <v>3046</v>
      </c>
      <c r="C15" s="197">
        <f>SUM(C10:C14)</f>
        <v>1265857.8428578549</v>
      </c>
      <c r="D15" s="197">
        <f t="shared" ref="D15:N15" si="0">SUM(D10:D14)</f>
        <v>1160220.9939111881</v>
      </c>
      <c r="E15" s="197">
        <f t="shared" si="0"/>
        <v>1148140.9661056844</v>
      </c>
      <c r="F15" s="197">
        <f t="shared" si="0"/>
        <v>1015965.9512432758</v>
      </c>
      <c r="G15" s="197">
        <f t="shared" si="0"/>
        <v>1237237.88372752</v>
      </c>
      <c r="H15" s="197">
        <f t="shared" si="0"/>
        <v>1161262.9832954989</v>
      </c>
      <c r="I15" s="197">
        <f t="shared" si="0"/>
        <v>1239202.1050292086</v>
      </c>
      <c r="J15" s="197">
        <f t="shared" si="0"/>
        <v>973922.46752028586</v>
      </c>
      <c r="K15" s="197">
        <f t="shared" si="0"/>
        <v>1048448.0939025615</v>
      </c>
      <c r="L15" s="197">
        <f t="shared" si="0"/>
        <v>1197574.5349193038</v>
      </c>
      <c r="M15" s="197">
        <f t="shared" si="0"/>
        <v>1256184.5017343499</v>
      </c>
      <c r="N15" s="197">
        <f t="shared" si="0"/>
        <v>951816.02658954461</v>
      </c>
      <c r="O15" s="192"/>
    </row>
    <row r="16" spans="1:15" ht="15.5" thickTop="1" thickBot="1" x14ac:dyDescent="0.4">
      <c r="A16" s="192"/>
      <c r="B16" s="198"/>
      <c r="C16" s="198"/>
      <c r="D16" s="198"/>
      <c r="E16" s="198"/>
      <c r="F16" s="198"/>
      <c r="G16" s="198"/>
      <c r="H16" s="198"/>
      <c r="I16" s="198"/>
      <c r="J16" s="198"/>
      <c r="K16" s="198"/>
      <c r="L16" s="198"/>
      <c r="M16" s="198"/>
      <c r="N16" s="198"/>
      <c r="O16" s="198"/>
    </row>
    <row r="17" spans="1:15" ht="15" thickBot="1" x14ac:dyDescent="0.4">
      <c r="A17" s="192">
        <v>7</v>
      </c>
      <c r="B17" s="199" t="s">
        <v>3047</v>
      </c>
      <c r="C17" s="200">
        <f>'Allocation Factors'!B12</f>
        <v>0.91807093807503382</v>
      </c>
      <c r="D17" s="200">
        <f>'Allocation Factors'!C12</f>
        <v>0.94000750072371764</v>
      </c>
      <c r="E17" s="200">
        <f>'Allocation Factors'!D12</f>
        <v>0.95517587925640668</v>
      </c>
      <c r="F17" s="200">
        <f>'Allocation Factors'!E12</f>
        <v>0.98559489060281036</v>
      </c>
      <c r="G17" s="200">
        <f>'Allocation Factors'!F12</f>
        <v>0.96665694853230411</v>
      </c>
      <c r="H17" s="200">
        <f>'Allocation Factors'!G12</f>
        <v>0.94745732320738141</v>
      </c>
      <c r="I17" s="200">
        <f>'Allocation Factors'!H12</f>
        <v>0.96858823375448411</v>
      </c>
      <c r="J17" s="200">
        <f>'Allocation Factors'!I12</f>
        <v>0.96162457753234853</v>
      </c>
      <c r="K17" s="200">
        <f>'Allocation Factors'!J12</f>
        <v>0.97696408654555567</v>
      </c>
      <c r="L17" s="200">
        <f>'Allocation Factors'!K12</f>
        <v>0.97158833711871428</v>
      </c>
      <c r="M17" s="200">
        <f>'Allocation Factors'!L12</f>
        <v>0.95794659619970901</v>
      </c>
      <c r="N17" s="200">
        <f>'Allocation Factors'!M12</f>
        <v>0.95692913591702466</v>
      </c>
      <c r="O17" s="201"/>
    </row>
    <row r="18" spans="1:15" ht="15" thickBot="1" x14ac:dyDescent="0.4">
      <c r="A18" s="192"/>
      <c r="B18" s="202" t="s">
        <v>3048</v>
      </c>
      <c r="C18" s="198"/>
      <c r="D18" s="198"/>
      <c r="E18" s="198"/>
      <c r="F18" s="198"/>
      <c r="G18" s="198"/>
      <c r="H18" s="198"/>
      <c r="I18" s="198"/>
      <c r="J18" s="198"/>
      <c r="K18" s="198"/>
      <c r="L18" s="198"/>
      <c r="M18" s="198"/>
      <c r="N18" s="198"/>
      <c r="O18" s="198"/>
    </row>
    <row r="19" spans="1:15" ht="15" thickBot="1" x14ac:dyDescent="0.4">
      <c r="A19" s="192">
        <v>8</v>
      </c>
      <c r="B19" s="193" t="s">
        <v>3041</v>
      </c>
      <c r="C19" s="194">
        <f>ROUND(C10*C17,0)</f>
        <v>273249</v>
      </c>
      <c r="D19" s="194">
        <f t="shared" ref="D19:N19" si="1">ROUND(D10*D17,0)</f>
        <v>287876</v>
      </c>
      <c r="E19" s="194">
        <f t="shared" si="1"/>
        <v>249271</v>
      </c>
      <c r="F19" s="194">
        <f t="shared" si="1"/>
        <v>47287</v>
      </c>
      <c r="G19" s="194">
        <f t="shared" si="1"/>
        <v>181130</v>
      </c>
      <c r="H19" s="194">
        <f t="shared" si="1"/>
        <v>263032</v>
      </c>
      <c r="I19" s="194">
        <f t="shared" si="1"/>
        <v>310018</v>
      </c>
      <c r="J19" s="194">
        <f t="shared" si="1"/>
        <v>282404</v>
      </c>
      <c r="K19" s="194">
        <f t="shared" si="1"/>
        <v>105554</v>
      </c>
      <c r="L19" s="194">
        <f t="shared" si="1"/>
        <v>27532</v>
      </c>
      <c r="M19" s="194">
        <f t="shared" si="1"/>
        <v>193057</v>
      </c>
      <c r="N19" s="194">
        <f t="shared" si="1"/>
        <v>54272</v>
      </c>
      <c r="O19" s="203">
        <f>-SUM(C19:N19)</f>
        <v>-2274682</v>
      </c>
    </row>
    <row r="20" spans="1:15" ht="15" thickBot="1" x14ac:dyDescent="0.4">
      <c r="A20" s="192">
        <f>A19+1</f>
        <v>9</v>
      </c>
      <c r="B20" s="193" t="s">
        <v>3042</v>
      </c>
      <c r="C20" s="196">
        <f>ROUND(C11*C17,0)</f>
        <v>15378</v>
      </c>
      <c r="D20" s="196">
        <f t="shared" ref="D20:N20" si="2">ROUND(D11*D17,0)</f>
        <v>15745</v>
      </c>
      <c r="E20" s="196">
        <f t="shared" si="2"/>
        <v>15611</v>
      </c>
      <c r="F20" s="196">
        <f t="shared" si="2"/>
        <v>16109</v>
      </c>
      <c r="G20" s="196">
        <f t="shared" si="2"/>
        <v>15801</v>
      </c>
      <c r="H20" s="196">
        <f t="shared" si="2"/>
        <v>15487</v>
      </c>
      <c r="I20" s="196">
        <f t="shared" si="2"/>
        <v>15834</v>
      </c>
      <c r="J20" s="196">
        <f t="shared" si="2"/>
        <v>15720</v>
      </c>
      <c r="K20" s="196">
        <f t="shared" si="2"/>
        <v>15972</v>
      </c>
      <c r="L20" s="196">
        <f t="shared" si="2"/>
        <v>15884</v>
      </c>
      <c r="M20" s="196">
        <f t="shared" si="2"/>
        <v>15655</v>
      </c>
      <c r="N20" s="196">
        <f t="shared" si="2"/>
        <v>15637</v>
      </c>
      <c r="O20" s="203">
        <f>-SUM(C20:N20)</f>
        <v>-188833</v>
      </c>
    </row>
    <row r="21" spans="1:15" ht="15" thickBot="1" x14ac:dyDescent="0.4">
      <c r="A21" s="192">
        <f>A20+1</f>
        <v>10</v>
      </c>
      <c r="B21" s="193" t="s">
        <v>3043</v>
      </c>
      <c r="C21" s="196">
        <f>ROUND(C12*C17,0)</f>
        <v>746544</v>
      </c>
      <c r="D21" s="196">
        <f t="shared" ref="D21:N21" si="3">ROUND(D12*D17,0)</f>
        <v>764399</v>
      </c>
      <c r="E21" s="196">
        <f t="shared" si="3"/>
        <v>776497</v>
      </c>
      <c r="F21" s="196">
        <f t="shared" si="3"/>
        <v>801274</v>
      </c>
      <c r="G21" s="196">
        <f t="shared" si="3"/>
        <v>785965</v>
      </c>
      <c r="H21" s="196">
        <f t="shared" si="3"/>
        <v>770355</v>
      </c>
      <c r="I21" s="196">
        <f t="shared" si="3"/>
        <v>787590</v>
      </c>
      <c r="J21" s="196">
        <f t="shared" si="3"/>
        <v>781957</v>
      </c>
      <c r="K21" s="196">
        <f t="shared" si="3"/>
        <v>794471</v>
      </c>
      <c r="L21" s="196">
        <f t="shared" si="3"/>
        <v>790111</v>
      </c>
      <c r="M21" s="196">
        <f t="shared" si="3"/>
        <v>778714</v>
      </c>
      <c r="N21" s="196">
        <f t="shared" si="3"/>
        <v>777792</v>
      </c>
      <c r="O21" s="203">
        <f>-SUM(C21:N21)</f>
        <v>-9355669</v>
      </c>
    </row>
    <row r="22" spans="1:15" ht="15" thickBot="1" x14ac:dyDescent="0.4">
      <c r="A22" s="192">
        <f>A21+1</f>
        <v>11</v>
      </c>
      <c r="B22" s="193" t="s">
        <v>3044</v>
      </c>
      <c r="C22" s="196">
        <f>ROUND(C13*C17,0)</f>
        <v>100390</v>
      </c>
      <c r="D22" s="196">
        <f t="shared" ref="D22:M22" si="4">ROUND(D13*D17,0)</f>
        <v>-33160</v>
      </c>
      <c r="E22" s="196">
        <f t="shared" si="4"/>
        <v>-8207</v>
      </c>
      <c r="F22" s="196">
        <f t="shared" si="4"/>
        <v>-80740</v>
      </c>
      <c r="G22" s="196">
        <f t="shared" si="4"/>
        <v>49359</v>
      </c>
      <c r="H22" s="196">
        <f t="shared" si="4"/>
        <v>9481</v>
      </c>
      <c r="I22" s="196">
        <f t="shared" si="4"/>
        <v>8667</v>
      </c>
      <c r="J22" s="196">
        <f t="shared" si="4"/>
        <v>-193507</v>
      </c>
      <c r="K22" s="196">
        <f t="shared" si="4"/>
        <v>17582</v>
      </c>
      <c r="L22" s="196">
        <f t="shared" si="4"/>
        <v>95938</v>
      </c>
      <c r="M22" s="196">
        <f t="shared" si="4"/>
        <v>21569</v>
      </c>
      <c r="N22" s="196">
        <f>ROUND(N13*N17,0)</f>
        <v>-54052</v>
      </c>
      <c r="O22" s="203">
        <f>-SUM(C22:N22)</f>
        <v>66680</v>
      </c>
    </row>
    <row r="23" spans="1:15" ht="15" thickBot="1" x14ac:dyDescent="0.4">
      <c r="A23" s="192">
        <f>A22+1</f>
        <v>12</v>
      </c>
      <c r="B23" s="193" t="s">
        <v>3045</v>
      </c>
      <c r="C23" s="204">
        <f>ROUND(C14*C17,0)</f>
        <v>26586</v>
      </c>
      <c r="D23" s="204">
        <f t="shared" ref="D23:N23" si="5">ROUND(D14*D17,0)</f>
        <v>55756</v>
      </c>
      <c r="E23" s="204">
        <f t="shared" si="5"/>
        <v>63505</v>
      </c>
      <c r="F23" s="204">
        <f t="shared" si="5"/>
        <v>217401</v>
      </c>
      <c r="G23" s="204">
        <f t="shared" si="5"/>
        <v>163730</v>
      </c>
      <c r="H23" s="204">
        <f t="shared" si="5"/>
        <v>41892</v>
      </c>
      <c r="I23" s="204">
        <f t="shared" si="5"/>
        <v>78168</v>
      </c>
      <c r="J23" s="204">
        <f t="shared" si="5"/>
        <v>49973</v>
      </c>
      <c r="K23" s="204">
        <f t="shared" si="5"/>
        <v>90717</v>
      </c>
      <c r="L23" s="204">
        <f t="shared" si="5"/>
        <v>234085</v>
      </c>
      <c r="M23" s="204">
        <f t="shared" si="5"/>
        <v>194363</v>
      </c>
      <c r="N23" s="204">
        <f t="shared" si="5"/>
        <v>117171</v>
      </c>
      <c r="O23" s="205">
        <f>-SUM(C23:N23)</f>
        <v>-1333347</v>
      </c>
    </row>
    <row r="24" spans="1:15" x14ac:dyDescent="0.35">
      <c r="A24" s="192"/>
      <c r="B24" s="186" t="s">
        <v>39</v>
      </c>
      <c r="C24" s="192"/>
      <c r="D24" s="192"/>
      <c r="E24" s="192"/>
      <c r="F24" s="192"/>
      <c r="G24" s="192"/>
      <c r="H24" s="192"/>
      <c r="I24" s="192"/>
      <c r="J24" s="192"/>
      <c r="K24" s="192"/>
      <c r="L24" s="192"/>
      <c r="M24" s="192"/>
      <c r="N24" s="192"/>
      <c r="O24" s="192"/>
    </row>
    <row r="25" spans="1:15" x14ac:dyDescent="0.35">
      <c r="A25" s="192"/>
      <c r="B25" s="192"/>
      <c r="C25" s="192"/>
      <c r="D25" s="192"/>
      <c r="E25" s="192"/>
      <c r="F25" s="192"/>
      <c r="G25" s="192"/>
      <c r="H25" s="192"/>
      <c r="I25" s="192"/>
      <c r="J25" s="192"/>
      <c r="K25" s="192"/>
      <c r="L25" s="192"/>
      <c r="M25" s="192"/>
      <c r="N25" s="206" t="s">
        <v>3049</v>
      </c>
      <c r="O25" s="209">
        <f>SUM(O19:O23)</f>
        <v>-13085851</v>
      </c>
    </row>
    <row r="26" spans="1:15" x14ac:dyDescent="0.35">
      <c r="A26" s="192"/>
      <c r="B26" s="192"/>
      <c r="C26" s="192"/>
      <c r="D26" s="192"/>
      <c r="E26" s="192"/>
      <c r="F26" s="192"/>
      <c r="G26" s="192"/>
      <c r="H26" s="192"/>
      <c r="I26" s="192"/>
      <c r="J26" s="192"/>
      <c r="K26" s="192"/>
      <c r="L26" s="192"/>
      <c r="M26" s="192"/>
      <c r="N26" s="206"/>
      <c r="O26" s="207"/>
    </row>
    <row r="27" spans="1:15" x14ac:dyDescent="0.35">
      <c r="A27" s="192"/>
      <c r="B27" s="192"/>
      <c r="C27" s="192"/>
      <c r="D27" s="192"/>
      <c r="E27" s="192"/>
      <c r="F27" s="192"/>
      <c r="G27" s="192"/>
      <c r="H27" s="192"/>
      <c r="I27" s="192"/>
      <c r="J27" s="192"/>
      <c r="K27" s="192"/>
      <c r="L27" s="192"/>
      <c r="M27" s="192"/>
      <c r="N27" s="192"/>
      <c r="O27" s="192"/>
    </row>
    <row r="28" spans="1:15" x14ac:dyDescent="0.35">
      <c r="A28" s="192"/>
      <c r="B28" s="192"/>
      <c r="C28" s="192"/>
      <c r="D28" s="192"/>
      <c r="E28" s="192"/>
      <c r="F28" s="192"/>
      <c r="G28" s="192"/>
      <c r="H28" s="192"/>
      <c r="I28" s="192"/>
      <c r="J28" s="192"/>
      <c r="K28" s="192"/>
      <c r="L28" s="192"/>
      <c r="M28" s="192"/>
      <c r="N28" s="192"/>
      <c r="O28" s="192"/>
    </row>
    <row r="29" spans="1:15" x14ac:dyDescent="0.35">
      <c r="A29" s="192"/>
      <c r="B29" s="192" t="s">
        <v>3050</v>
      </c>
      <c r="C29" s="192"/>
      <c r="D29" s="192"/>
      <c r="E29" s="192"/>
      <c r="F29" s="192"/>
      <c r="G29" s="192"/>
      <c r="H29" s="192"/>
      <c r="I29" s="192"/>
      <c r="J29" s="192"/>
      <c r="K29" s="192"/>
      <c r="L29" s="192"/>
      <c r="M29" s="192"/>
      <c r="N29" s="192"/>
      <c r="O29" s="19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E79FB-91E6-4DE6-A5D1-C2F862F73E5D}">
  <sheetPr>
    <tabColor rgb="FF00B0F0"/>
  </sheetPr>
  <dimension ref="A1:I25"/>
  <sheetViews>
    <sheetView workbookViewId="0">
      <selection activeCell="A4" sqref="A4:I4"/>
    </sheetView>
  </sheetViews>
  <sheetFormatPr defaultRowHeight="14.5" x14ac:dyDescent="0.35"/>
  <cols>
    <col min="1" max="1" width="4.453125" bestFit="1" customWidth="1"/>
    <col min="2" max="2" width="7.54296875" bestFit="1" customWidth="1"/>
    <col min="3" max="3" width="36.7265625" bestFit="1" customWidth="1"/>
    <col min="4" max="4" width="7" bestFit="1" customWidth="1"/>
    <col min="5" max="5" width="22.453125" bestFit="1" customWidth="1"/>
    <col min="6" max="6" width="13.453125" bestFit="1" customWidth="1"/>
    <col min="7" max="7" width="15.453125" bestFit="1" customWidth="1"/>
    <col min="8" max="8" width="16.26953125" bestFit="1" customWidth="1"/>
    <col min="9" max="9" width="38.1796875" bestFit="1" customWidth="1"/>
  </cols>
  <sheetData>
    <row r="1" spans="1:9" x14ac:dyDescent="0.35">
      <c r="A1" s="330" t="s">
        <v>2453</v>
      </c>
      <c r="B1" s="330"/>
      <c r="C1" s="330"/>
      <c r="D1" s="330"/>
      <c r="E1" s="330"/>
      <c r="F1" s="330"/>
      <c r="G1" s="330"/>
      <c r="H1" s="330"/>
      <c r="I1" s="330"/>
    </row>
    <row r="2" spans="1:9" x14ac:dyDescent="0.35">
      <c r="A2" s="330" t="s">
        <v>3054</v>
      </c>
      <c r="B2" s="330"/>
      <c r="C2" s="330"/>
      <c r="D2" s="330"/>
      <c r="E2" s="330"/>
      <c r="F2" s="330"/>
      <c r="G2" s="330"/>
      <c r="H2" s="330"/>
      <c r="I2" s="330"/>
    </row>
    <row r="3" spans="1:9" x14ac:dyDescent="0.35">
      <c r="A3" s="330" t="s">
        <v>3055</v>
      </c>
      <c r="B3" s="330"/>
      <c r="C3" s="330"/>
      <c r="D3" s="330"/>
      <c r="E3" s="330"/>
      <c r="F3" s="330"/>
      <c r="G3" s="330"/>
      <c r="H3" s="330"/>
      <c r="I3" s="330"/>
    </row>
    <row r="4" spans="1:9" x14ac:dyDescent="0.35">
      <c r="A4" s="330" t="s">
        <v>3108</v>
      </c>
      <c r="B4" s="330"/>
      <c r="C4" s="330"/>
      <c r="D4" s="330"/>
      <c r="E4" s="330"/>
      <c r="F4" s="330"/>
      <c r="G4" s="330"/>
      <c r="H4" s="330" t="s">
        <v>39</v>
      </c>
      <c r="I4" s="330"/>
    </row>
    <row r="5" spans="1:9" x14ac:dyDescent="0.35">
      <c r="A5" s="216"/>
      <c r="B5" s="217"/>
      <c r="C5" s="217"/>
      <c r="D5" s="217"/>
      <c r="E5" s="72"/>
      <c r="F5" s="72"/>
      <c r="G5" s="72"/>
      <c r="H5" s="211"/>
      <c r="I5" s="210"/>
    </row>
    <row r="6" spans="1:9" x14ac:dyDescent="0.35">
      <c r="A6" s="216"/>
      <c r="B6" s="217"/>
      <c r="C6" s="217"/>
      <c r="D6" s="217"/>
      <c r="E6" s="72"/>
      <c r="F6" s="72"/>
      <c r="G6" s="72"/>
      <c r="H6" s="211"/>
      <c r="I6" s="210"/>
    </row>
    <row r="7" spans="1:9" x14ac:dyDescent="0.35">
      <c r="A7" s="216"/>
      <c r="B7" s="217"/>
      <c r="C7" s="217"/>
      <c r="D7" s="217"/>
      <c r="E7" s="72"/>
      <c r="F7" s="72"/>
      <c r="G7" s="72"/>
      <c r="H7" s="72"/>
      <c r="I7" s="210"/>
    </row>
    <row r="8" spans="1:9" x14ac:dyDescent="0.35">
      <c r="A8" s="212"/>
      <c r="B8" s="218" t="s">
        <v>3056</v>
      </c>
      <c r="C8" s="219" t="s">
        <v>3039</v>
      </c>
      <c r="D8" s="219"/>
      <c r="E8" s="224" t="s">
        <v>3061</v>
      </c>
      <c r="F8" s="224" t="s">
        <v>3062</v>
      </c>
      <c r="G8" s="224" t="s">
        <v>3063</v>
      </c>
      <c r="H8" s="212"/>
      <c r="I8" s="224" t="s">
        <v>3064</v>
      </c>
    </row>
    <row r="9" spans="1:9" x14ac:dyDescent="0.35">
      <c r="A9" s="220"/>
      <c r="B9" s="213">
        <v>-1</v>
      </c>
      <c r="C9" s="213">
        <v>-2</v>
      </c>
      <c r="D9" s="213"/>
      <c r="E9" s="213">
        <v>-3</v>
      </c>
      <c r="F9" s="213">
        <v>-4</v>
      </c>
      <c r="G9" s="213">
        <v>-5</v>
      </c>
      <c r="H9" s="213">
        <v>-6</v>
      </c>
      <c r="I9" s="213">
        <v>-7</v>
      </c>
    </row>
    <row r="10" spans="1:9" x14ac:dyDescent="0.35">
      <c r="A10" s="216"/>
      <c r="B10" s="217"/>
      <c r="C10" s="217"/>
      <c r="D10" s="217"/>
      <c r="E10" s="217"/>
      <c r="F10" s="217"/>
      <c r="G10" s="217"/>
      <c r="H10" s="213" t="s">
        <v>3065</v>
      </c>
      <c r="I10" s="216"/>
    </row>
    <row r="11" spans="1:9" x14ac:dyDescent="0.35">
      <c r="A11" s="216"/>
      <c r="B11" s="217"/>
      <c r="C11" s="217"/>
      <c r="D11" s="217"/>
    </row>
    <row r="12" spans="1:9" x14ac:dyDescent="0.35">
      <c r="A12" s="216" t="s">
        <v>1808</v>
      </c>
      <c r="B12" s="214">
        <v>1</v>
      </c>
      <c r="C12" s="217" t="s">
        <v>3057</v>
      </c>
      <c r="D12" s="217"/>
      <c r="E12" s="225">
        <f>SUMIF('ML Property'!O6:O2160,'W57 - Remove FGD and Consum Inv'!A12,'ML Property'!L6:L2160)</f>
        <v>329513450.50500065</v>
      </c>
      <c r="F12" t="s">
        <v>3066</v>
      </c>
      <c r="G12">
        <v>0.98499999999999999</v>
      </c>
      <c r="H12" s="226">
        <f>E12*G12</f>
        <v>324570748.74742562</v>
      </c>
    </row>
    <row r="13" spans="1:9" x14ac:dyDescent="0.35">
      <c r="A13" s="216"/>
      <c r="B13" s="214"/>
      <c r="C13" s="217"/>
      <c r="D13" s="217"/>
      <c r="H13" s="226"/>
    </row>
    <row r="14" spans="1:9" x14ac:dyDescent="0.35">
      <c r="A14" s="216" t="s">
        <v>1808</v>
      </c>
      <c r="B14" s="214">
        <v>2</v>
      </c>
      <c r="C14" s="217" t="s">
        <v>3058</v>
      </c>
      <c r="D14" s="217"/>
      <c r="E14" s="225">
        <f ca="1">SUMIF('ML Property'!O6:O2160,'W57 - Remove FGD and Consum Inv'!A14,'ML Property'!M6:M1466)</f>
        <v>169149651.03000033</v>
      </c>
      <c r="F14" t="s">
        <v>3066</v>
      </c>
      <c r="G14">
        <v>0.98499999999999999</v>
      </c>
      <c r="H14" s="226">
        <f t="shared" ref="H14:H16" ca="1" si="0">E14*G14</f>
        <v>166612406.26455033</v>
      </c>
    </row>
    <row r="15" spans="1:9" x14ac:dyDescent="0.35">
      <c r="A15" s="216"/>
      <c r="B15" s="214"/>
      <c r="C15" s="217"/>
      <c r="D15" s="217"/>
      <c r="H15" s="226"/>
    </row>
    <row r="16" spans="1:9" x14ac:dyDescent="0.35">
      <c r="A16" s="216" t="s">
        <v>1808</v>
      </c>
      <c r="B16" s="214">
        <v>3</v>
      </c>
      <c r="C16" s="217" t="s">
        <v>4</v>
      </c>
      <c r="D16" s="217"/>
      <c r="E16" s="225">
        <f>-'ML FGD ADFIT'!BG38</f>
        <v>45561088</v>
      </c>
      <c r="F16" t="s">
        <v>3066</v>
      </c>
      <c r="G16">
        <v>0.98499999999999999</v>
      </c>
      <c r="H16" s="226">
        <f t="shared" si="0"/>
        <v>44877671.68</v>
      </c>
    </row>
    <row r="17" spans="1:9" x14ac:dyDescent="0.35">
      <c r="A17" s="216"/>
      <c r="B17" s="214"/>
      <c r="C17" s="217"/>
      <c r="D17" s="217"/>
    </row>
    <row r="18" spans="1:9" ht="15" thickBot="1" x14ac:dyDescent="0.4">
      <c r="A18" s="216"/>
      <c r="B18" s="214">
        <v>4</v>
      </c>
      <c r="C18" s="221" t="s">
        <v>3059</v>
      </c>
      <c r="D18" s="221"/>
      <c r="I18" s="227">
        <f ca="1">(H12-H14-H16)*-1</f>
        <v>-113080670.80287528</v>
      </c>
    </row>
    <row r="19" spans="1:9" ht="15" thickTop="1" x14ac:dyDescent="0.35">
      <c r="A19" s="216"/>
      <c r="B19" s="214"/>
      <c r="C19" s="222"/>
      <c r="D19" s="222"/>
    </row>
    <row r="20" spans="1:9" x14ac:dyDescent="0.35">
      <c r="A20" s="223"/>
      <c r="B20" s="214">
        <v>5</v>
      </c>
      <c r="C20" s="221" t="s">
        <v>3060</v>
      </c>
      <c r="D20" s="215">
        <v>1540006</v>
      </c>
      <c r="E20" s="225">
        <f>'ML-FGD'!O12</f>
        <v>1039614.73</v>
      </c>
      <c r="F20" t="s">
        <v>3067</v>
      </c>
      <c r="G20">
        <v>0.98599999999999999</v>
      </c>
      <c r="H20" s="225">
        <f>E20*G20</f>
        <v>1025060.12378</v>
      </c>
    </row>
    <row r="21" spans="1:9" x14ac:dyDescent="0.35">
      <c r="A21" s="216"/>
      <c r="B21" s="214"/>
      <c r="C21" s="217"/>
      <c r="D21" s="217"/>
    </row>
    <row r="22" spans="1:9" ht="15" thickBot="1" x14ac:dyDescent="0.4">
      <c r="A22" s="216"/>
      <c r="B22" s="214"/>
      <c r="C22" s="217"/>
      <c r="D22" s="217"/>
      <c r="I22" s="227">
        <f>-H20</f>
        <v>-1025060.12378</v>
      </c>
    </row>
    <row r="23" spans="1:9" ht="15" thickTop="1" x14ac:dyDescent="0.35">
      <c r="A23" s="216"/>
      <c r="B23" s="214"/>
      <c r="C23" s="217"/>
      <c r="D23" s="217"/>
    </row>
    <row r="24" spans="1:9" x14ac:dyDescent="0.35">
      <c r="A24" s="216"/>
      <c r="B24" s="217"/>
      <c r="C24" s="217"/>
      <c r="D24" s="217"/>
    </row>
    <row r="25" spans="1:9" x14ac:dyDescent="0.35">
      <c r="A25" s="216"/>
      <c r="B25" s="217"/>
      <c r="C25" s="217" t="s">
        <v>3050</v>
      </c>
      <c r="D25" s="217"/>
    </row>
  </sheetData>
  <mergeCells count="4">
    <mergeCell ref="A1:I1"/>
    <mergeCell ref="A2:I2"/>
    <mergeCell ref="A3:I3"/>
    <mergeCell ref="A4:I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8501C-96B4-45C0-B45B-495833272A6B}">
  <sheetPr>
    <tabColor rgb="FF00B0F0"/>
  </sheetPr>
  <dimension ref="A1:J19"/>
  <sheetViews>
    <sheetView workbookViewId="0"/>
  </sheetViews>
  <sheetFormatPr defaultRowHeight="14.5" x14ac:dyDescent="0.35"/>
  <cols>
    <col min="1" max="1" width="7.54296875" bestFit="1" customWidth="1"/>
    <col min="2" max="2" width="12.26953125" bestFit="1" customWidth="1"/>
    <col min="3" max="3" width="55.26953125" bestFit="1" customWidth="1"/>
    <col min="4" max="4" width="4.453125" customWidth="1"/>
    <col min="5" max="5" width="15.26953125" bestFit="1" customWidth="1"/>
    <col min="6" max="6" width="4.81640625" customWidth="1"/>
    <col min="7" max="7" width="11.54296875" bestFit="1" customWidth="1"/>
    <col min="10" max="10" width="20.1796875" bestFit="1" customWidth="1"/>
  </cols>
  <sheetData>
    <row r="1" spans="1:10" x14ac:dyDescent="0.35">
      <c r="A1" s="228"/>
      <c r="B1" s="228"/>
      <c r="C1" s="229" t="s">
        <v>2453</v>
      </c>
      <c r="D1" s="230"/>
    </row>
    <row r="2" spans="1:10" x14ac:dyDescent="0.35">
      <c r="A2" s="228"/>
      <c r="B2" s="228"/>
      <c r="C2" s="229" t="s">
        <v>3068</v>
      </c>
      <c r="D2" s="230"/>
    </row>
    <row r="3" spans="1:10" x14ac:dyDescent="0.35">
      <c r="A3" s="228"/>
      <c r="B3" s="228"/>
      <c r="C3" s="231" t="s">
        <v>3069</v>
      </c>
      <c r="D3" s="230"/>
    </row>
    <row r="4" spans="1:10" x14ac:dyDescent="0.35">
      <c r="A4" s="228"/>
      <c r="B4" s="228"/>
      <c r="C4" s="229" t="s">
        <v>3107</v>
      </c>
      <c r="D4" s="230"/>
    </row>
    <row r="5" spans="1:10" x14ac:dyDescent="0.35">
      <c r="A5" s="192"/>
      <c r="B5" s="192"/>
      <c r="C5" s="192"/>
      <c r="D5" s="192"/>
    </row>
    <row r="6" spans="1:10" x14ac:dyDescent="0.35">
      <c r="A6" s="229" t="s">
        <v>3056</v>
      </c>
      <c r="B6" s="232"/>
      <c r="C6" s="229" t="s">
        <v>3039</v>
      </c>
      <c r="D6" s="232"/>
      <c r="E6" s="229" t="s">
        <v>3077</v>
      </c>
    </row>
    <row r="7" spans="1:10" x14ac:dyDescent="0.35">
      <c r="A7" s="233">
        <v>-1</v>
      </c>
      <c r="B7" s="233"/>
      <c r="C7" s="233">
        <v>-2</v>
      </c>
      <c r="D7" s="233"/>
      <c r="E7" s="233">
        <v>-3</v>
      </c>
    </row>
    <row r="8" spans="1:10" x14ac:dyDescent="0.35">
      <c r="A8" s="192"/>
      <c r="B8" s="192"/>
      <c r="C8" s="192"/>
      <c r="D8" s="192"/>
    </row>
    <row r="9" spans="1:10" x14ac:dyDescent="0.35">
      <c r="A9" s="234">
        <v>1</v>
      </c>
      <c r="B9" s="234"/>
      <c r="C9" s="230" t="s">
        <v>3070</v>
      </c>
      <c r="D9" s="228"/>
      <c r="E9" s="225">
        <v>25009342.010000002</v>
      </c>
    </row>
    <row r="10" spans="1:10" x14ac:dyDescent="0.35">
      <c r="A10" s="235">
        <f>A9+1</f>
        <v>2</v>
      </c>
      <c r="B10" s="235" t="s">
        <v>3071</v>
      </c>
      <c r="C10" s="228" t="s">
        <v>3072</v>
      </c>
      <c r="D10" s="228"/>
      <c r="E10" s="225">
        <f>'JDC-2 Monthly ES BRR'!G23</f>
        <v>31124471.986020446</v>
      </c>
    </row>
    <row r="11" spans="1:10" x14ac:dyDescent="0.35">
      <c r="A11" s="235">
        <f>A10+1</f>
        <v>3</v>
      </c>
      <c r="B11" s="188"/>
      <c r="C11" s="228" t="s">
        <v>3073</v>
      </c>
      <c r="D11" s="228"/>
      <c r="E11" s="225">
        <f>'ML Non-FGD'!P57</f>
        <v>36430400.59832193</v>
      </c>
    </row>
    <row r="12" spans="1:10" ht="15" thickBot="1" x14ac:dyDescent="0.4">
      <c r="A12" s="235">
        <v>4</v>
      </c>
      <c r="B12" s="235"/>
      <c r="C12" s="228" t="s">
        <v>3074</v>
      </c>
      <c r="D12" s="228"/>
      <c r="E12" s="238">
        <f>E9+E10-E11</f>
        <v>19703413.397698522</v>
      </c>
      <c r="F12" t="s">
        <v>3078</v>
      </c>
    </row>
    <row r="13" spans="1:10" ht="15" thickTop="1" x14ac:dyDescent="0.35">
      <c r="A13" s="188"/>
      <c r="B13" s="188" t="s">
        <v>3075</v>
      </c>
      <c r="C13" s="192"/>
      <c r="D13" s="192"/>
      <c r="J13" s="240" t="s">
        <v>3079</v>
      </c>
    </row>
    <row r="14" spans="1:10" x14ac:dyDescent="0.35">
      <c r="A14" s="188">
        <v>5</v>
      </c>
      <c r="B14" s="236">
        <v>4030029</v>
      </c>
      <c r="C14" s="237" t="s">
        <v>3076</v>
      </c>
      <c r="D14" s="192"/>
      <c r="E14" s="225">
        <f>IS!V431</f>
        <v>-2010677.27</v>
      </c>
      <c r="G14" s="239">
        <f>-E14</f>
        <v>2010677.27</v>
      </c>
      <c r="H14" t="s">
        <v>3066</v>
      </c>
      <c r="I14">
        <v>0.98499999999999999</v>
      </c>
      <c r="J14" s="239">
        <f>G14*I14</f>
        <v>1980517.1109499999</v>
      </c>
    </row>
    <row r="16" spans="1:10" x14ac:dyDescent="0.35">
      <c r="I16" s="241" t="s">
        <v>3080</v>
      </c>
      <c r="J16" s="239">
        <f>E12+J14</f>
        <v>21683930.508648522</v>
      </c>
    </row>
    <row r="19" spans="2:2" x14ac:dyDescent="0.35">
      <c r="B19" s="242" t="s">
        <v>3050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41045-F2B2-4D90-8838-8CB4F49A269A}">
  <dimension ref="A1:P57"/>
  <sheetViews>
    <sheetView workbookViewId="0">
      <selection activeCell="C52" sqref="C52"/>
    </sheetView>
  </sheetViews>
  <sheetFormatPr defaultRowHeight="14.5" x14ac:dyDescent="0.35"/>
  <cols>
    <col min="1" max="1" width="6.54296875" bestFit="1" customWidth="1"/>
    <col min="2" max="2" width="58" bestFit="1" customWidth="1"/>
    <col min="3" max="3" width="9" bestFit="1" customWidth="1"/>
    <col min="4" max="4" width="14.26953125" bestFit="1" customWidth="1"/>
    <col min="5" max="13" width="13.26953125" bestFit="1" customWidth="1"/>
    <col min="14" max="15" width="13.1796875" bestFit="1" customWidth="1"/>
    <col min="16" max="16" width="18.7265625" bestFit="1" customWidth="1"/>
  </cols>
  <sheetData>
    <row r="1" spans="1:15" ht="15" thickBot="1" x14ac:dyDescent="0.4"/>
    <row r="2" spans="1:15" ht="15" customHeight="1" x14ac:dyDescent="0.35">
      <c r="A2" s="333" t="s">
        <v>0</v>
      </c>
      <c r="B2" s="334" t="s">
        <v>1</v>
      </c>
      <c r="C2" s="336"/>
      <c r="D2" s="331">
        <v>45444</v>
      </c>
      <c r="E2" s="331">
        <v>45474</v>
      </c>
      <c r="F2" s="331">
        <v>45505</v>
      </c>
      <c r="G2" s="331">
        <v>45536</v>
      </c>
      <c r="H2" s="331">
        <v>45566</v>
      </c>
      <c r="I2" s="331">
        <v>45597</v>
      </c>
      <c r="J2" s="331">
        <v>45627</v>
      </c>
      <c r="K2" s="331">
        <v>45658</v>
      </c>
      <c r="L2" s="331">
        <v>45689</v>
      </c>
      <c r="M2" s="331">
        <v>45717</v>
      </c>
      <c r="N2" s="331">
        <v>45748</v>
      </c>
      <c r="O2" s="331">
        <v>45778</v>
      </c>
    </row>
    <row r="3" spans="1:15" x14ac:dyDescent="0.35">
      <c r="A3" s="332"/>
      <c r="B3" s="335"/>
      <c r="C3" s="337"/>
      <c r="D3" s="332"/>
      <c r="E3" s="332"/>
      <c r="F3" s="332"/>
      <c r="G3" s="332"/>
      <c r="H3" s="332"/>
      <c r="I3" s="332"/>
      <c r="J3" s="332"/>
      <c r="K3" s="332"/>
      <c r="L3" s="332"/>
      <c r="M3" s="332"/>
      <c r="N3" s="332"/>
      <c r="O3" s="332"/>
    </row>
    <row r="4" spans="1:15" x14ac:dyDescent="0.35">
      <c r="A4" s="1"/>
      <c r="B4" s="2"/>
      <c r="C4" s="3"/>
      <c r="D4" s="4"/>
      <c r="E4" s="4"/>
      <c r="F4" s="4"/>
      <c r="G4" s="4"/>
      <c r="H4" s="4"/>
      <c r="I4" s="4"/>
      <c r="J4" s="4"/>
      <c r="K4" s="4"/>
      <c r="L4" s="4"/>
      <c r="M4" s="4"/>
      <c r="N4" s="4"/>
      <c r="O4" s="4"/>
    </row>
    <row r="5" spans="1:15" x14ac:dyDescent="0.35">
      <c r="A5" s="5">
        <v>1</v>
      </c>
      <c r="B5" s="2" t="s">
        <v>2</v>
      </c>
      <c r="C5" s="3"/>
      <c r="D5" s="6">
        <v>388053305.51499999</v>
      </c>
      <c r="E5" s="6">
        <v>388038691.51499999</v>
      </c>
      <c r="F5" s="6">
        <v>388039347.065</v>
      </c>
      <c r="G5" s="6">
        <v>388157839.24500006</v>
      </c>
      <c r="H5" s="6">
        <v>408730388.565</v>
      </c>
      <c r="I5" s="6">
        <v>408728017.27499998</v>
      </c>
      <c r="J5" s="6">
        <v>409686093.29499996</v>
      </c>
      <c r="K5" s="6">
        <v>409687408.19500005</v>
      </c>
      <c r="L5" s="6">
        <v>409673719.96499997</v>
      </c>
      <c r="M5" s="6">
        <v>409750295.065</v>
      </c>
      <c r="N5" s="6">
        <v>409917615</v>
      </c>
      <c r="O5" s="6">
        <v>409894877.23500001</v>
      </c>
    </row>
    <row r="6" spans="1:15" x14ac:dyDescent="0.35">
      <c r="A6" s="5">
        <v>2</v>
      </c>
      <c r="B6" s="2" t="s">
        <v>3</v>
      </c>
      <c r="C6" s="3"/>
      <c r="D6" s="7">
        <v>172461643.05999994</v>
      </c>
      <c r="E6" s="7">
        <v>173091613.46000001</v>
      </c>
      <c r="F6" s="7">
        <v>173998112.43999997</v>
      </c>
      <c r="G6" s="7">
        <v>174996581.39999992</v>
      </c>
      <c r="H6" s="7">
        <v>176132340.28000003</v>
      </c>
      <c r="I6" s="7">
        <v>176963833.22</v>
      </c>
      <c r="J6" s="7">
        <v>177874208.38</v>
      </c>
      <c r="K6" s="7">
        <v>178574758.16000006</v>
      </c>
      <c r="L6" s="7">
        <v>179557206.17999995</v>
      </c>
      <c r="M6" s="7">
        <v>180491670.31999993</v>
      </c>
      <c r="N6" s="7">
        <v>181477583</v>
      </c>
      <c r="O6" s="7">
        <v>182396714.1699999</v>
      </c>
    </row>
    <row r="7" spans="1:15" x14ac:dyDescent="0.35">
      <c r="A7" s="5">
        <v>3</v>
      </c>
      <c r="B7" s="2" t="s">
        <v>4</v>
      </c>
      <c r="C7" s="3"/>
      <c r="D7" s="7">
        <v>53905931</v>
      </c>
      <c r="E7" s="7">
        <v>54108150</v>
      </c>
      <c r="F7" s="7">
        <v>54214098</v>
      </c>
      <c r="G7" s="7">
        <v>54291078</v>
      </c>
      <c r="H7" s="7">
        <v>54469758</v>
      </c>
      <c r="I7" s="7">
        <v>54620308</v>
      </c>
      <c r="J7" s="7">
        <v>54750833</v>
      </c>
      <c r="K7" s="7">
        <v>54947858</v>
      </c>
      <c r="L7" s="7">
        <v>54018570</v>
      </c>
      <c r="M7" s="7">
        <v>55172703</v>
      </c>
      <c r="N7" s="7">
        <v>55278009</v>
      </c>
      <c r="O7" s="7">
        <v>55404759</v>
      </c>
    </row>
    <row r="8" spans="1:15" ht="15" thickBot="1" x14ac:dyDescent="0.4">
      <c r="A8" s="5">
        <v>4</v>
      </c>
      <c r="B8" s="2" t="s">
        <v>5</v>
      </c>
      <c r="C8" s="3"/>
      <c r="D8" s="246">
        <f>D5-D6-D7</f>
        <v>161685731.45500004</v>
      </c>
      <c r="E8" s="246">
        <f t="shared" ref="E8:O8" si="0">E5-E6-E7</f>
        <v>160838928.05499998</v>
      </c>
      <c r="F8" s="246">
        <f t="shared" si="0"/>
        <v>159827136.62500003</v>
      </c>
      <c r="G8" s="246">
        <f t="shared" si="0"/>
        <v>158870179.84500015</v>
      </c>
      <c r="H8" s="246">
        <f t="shared" si="0"/>
        <v>178128290.28499997</v>
      </c>
      <c r="I8" s="246">
        <f t="shared" si="0"/>
        <v>177143876.05499998</v>
      </c>
      <c r="J8" s="246">
        <f t="shared" si="0"/>
        <v>177061051.91499996</v>
      </c>
      <c r="K8" s="246">
        <f t="shared" si="0"/>
        <v>176164792.035</v>
      </c>
      <c r="L8" s="246">
        <f t="shared" si="0"/>
        <v>176097943.78500003</v>
      </c>
      <c r="M8" s="246">
        <f t="shared" si="0"/>
        <v>174085921.74500006</v>
      </c>
      <c r="N8" s="246">
        <f t="shared" si="0"/>
        <v>173162023</v>
      </c>
      <c r="O8" s="246">
        <f t="shared" si="0"/>
        <v>172093404.06500012</v>
      </c>
    </row>
    <row r="9" spans="1:15" ht="15" thickTop="1" x14ac:dyDescent="0.35">
      <c r="A9" s="5">
        <v>5</v>
      </c>
      <c r="B9" s="2" t="s">
        <v>6</v>
      </c>
      <c r="C9" s="3"/>
      <c r="D9" s="7">
        <v>8439062.959999999</v>
      </c>
      <c r="E9" s="7">
        <v>8432101.0100000016</v>
      </c>
      <c r="F9" s="7">
        <v>8425017.6199999992</v>
      </c>
      <c r="G9" s="7">
        <v>8424531.8999999985</v>
      </c>
      <c r="H9" s="7">
        <v>8420281.870000001</v>
      </c>
      <c r="I9" s="7">
        <v>8417043.7599999998</v>
      </c>
      <c r="J9" s="7">
        <v>8413846.120000001</v>
      </c>
      <c r="K9" s="7">
        <v>8410932.6499999985</v>
      </c>
      <c r="L9" s="7">
        <v>8408858.1799999997</v>
      </c>
      <c r="M9" s="7">
        <v>8408631.5800000001</v>
      </c>
      <c r="N9" s="7">
        <v>8407687.4100000001</v>
      </c>
      <c r="O9" s="7">
        <v>8407347.5099999998</v>
      </c>
    </row>
    <row r="10" spans="1:15" x14ac:dyDescent="0.35">
      <c r="A10" s="5">
        <v>6</v>
      </c>
      <c r="B10" s="2" t="s">
        <v>7</v>
      </c>
      <c r="C10" s="3"/>
      <c r="D10" s="7">
        <v>20164.55</v>
      </c>
      <c r="E10" s="7">
        <v>20131.170000000002</v>
      </c>
      <c r="F10" s="7">
        <v>20097.219999999998</v>
      </c>
      <c r="G10" s="7">
        <v>20094.900000000001</v>
      </c>
      <c r="H10" s="7">
        <v>20074.530000000002</v>
      </c>
      <c r="I10" s="7">
        <v>20059.009999999998</v>
      </c>
      <c r="J10" s="7">
        <v>20043.689999999999</v>
      </c>
      <c r="K10" s="7">
        <v>20029.469999999998</v>
      </c>
      <c r="L10" s="7">
        <v>20019.140000000003</v>
      </c>
      <c r="M10" s="7">
        <v>20018.03</v>
      </c>
      <c r="N10" s="7">
        <v>20013.409999999996</v>
      </c>
      <c r="O10" s="7">
        <v>20011.75</v>
      </c>
    </row>
    <row r="11" spans="1:15" x14ac:dyDescent="0.35">
      <c r="A11" s="5">
        <v>7</v>
      </c>
      <c r="B11" s="2" t="s">
        <v>8</v>
      </c>
      <c r="C11" s="3"/>
      <c r="D11" s="7">
        <v>0</v>
      </c>
      <c r="E11" s="7">
        <v>0</v>
      </c>
      <c r="F11" s="7">
        <v>0</v>
      </c>
      <c r="G11" s="7">
        <v>0</v>
      </c>
      <c r="H11" s="7">
        <v>0</v>
      </c>
      <c r="I11" s="7">
        <v>0</v>
      </c>
      <c r="J11" s="7">
        <v>0</v>
      </c>
      <c r="K11" s="7">
        <v>0</v>
      </c>
      <c r="L11" s="7">
        <v>0</v>
      </c>
      <c r="M11" s="7">
        <v>0</v>
      </c>
      <c r="N11" s="7">
        <v>0</v>
      </c>
      <c r="O11" s="7">
        <v>0</v>
      </c>
    </row>
    <row r="12" spans="1:15" x14ac:dyDescent="0.35">
      <c r="A12" s="5">
        <v>8</v>
      </c>
      <c r="B12" s="2" t="s">
        <v>9</v>
      </c>
      <c r="C12" s="3"/>
      <c r="D12" s="7">
        <v>0</v>
      </c>
      <c r="E12" s="7">
        <v>0</v>
      </c>
      <c r="F12" s="7">
        <v>0</v>
      </c>
      <c r="G12" s="7">
        <v>0</v>
      </c>
      <c r="H12" s="7">
        <v>0</v>
      </c>
      <c r="I12" s="7">
        <v>0</v>
      </c>
      <c r="J12" s="7">
        <v>0</v>
      </c>
      <c r="K12" s="7">
        <v>0</v>
      </c>
      <c r="L12" s="7">
        <v>0</v>
      </c>
      <c r="M12" s="7">
        <v>0</v>
      </c>
      <c r="N12" s="7">
        <v>0</v>
      </c>
      <c r="O12" s="7">
        <v>0</v>
      </c>
    </row>
    <row r="13" spans="1:15" x14ac:dyDescent="0.35">
      <c r="A13" s="5">
        <v>9</v>
      </c>
      <c r="B13" s="2" t="s">
        <v>10</v>
      </c>
      <c r="C13" s="3"/>
      <c r="D13" s="7">
        <v>0</v>
      </c>
      <c r="E13" s="7">
        <v>0</v>
      </c>
      <c r="F13" s="7">
        <v>0</v>
      </c>
      <c r="G13" s="7">
        <v>0</v>
      </c>
      <c r="H13" s="7">
        <v>0</v>
      </c>
      <c r="I13" s="7">
        <v>0</v>
      </c>
      <c r="J13" s="7">
        <v>0</v>
      </c>
      <c r="K13" s="7">
        <v>0</v>
      </c>
      <c r="L13" s="7">
        <v>0</v>
      </c>
      <c r="M13" s="7">
        <v>0</v>
      </c>
      <c r="N13" s="7">
        <v>0</v>
      </c>
      <c r="O13" s="7">
        <v>0</v>
      </c>
    </row>
    <row r="14" spans="1:15" x14ac:dyDescent="0.35">
      <c r="A14" s="5">
        <v>10</v>
      </c>
      <c r="B14" s="2" t="s">
        <v>11</v>
      </c>
      <c r="C14" s="3"/>
      <c r="D14" s="7">
        <v>162548.33000000002</v>
      </c>
      <c r="E14" s="7">
        <v>297695.56</v>
      </c>
      <c r="F14" s="7">
        <v>181468.54</v>
      </c>
      <c r="G14" s="7">
        <v>171758.11000000002</v>
      </c>
      <c r="H14" s="7">
        <v>410860.11</v>
      </c>
      <c r="I14" s="7">
        <v>383941.85000000003</v>
      </c>
      <c r="J14" s="7">
        <v>233885.95</v>
      </c>
      <c r="K14" s="7">
        <v>65328.87</v>
      </c>
      <c r="L14" s="7">
        <v>72322.990000000005</v>
      </c>
      <c r="M14" s="7">
        <v>316046.93</v>
      </c>
      <c r="N14" s="7">
        <v>249304.87</v>
      </c>
      <c r="O14" s="7">
        <v>267326.34000000003</v>
      </c>
    </row>
    <row r="15" spans="1:15" x14ac:dyDescent="0.35">
      <c r="A15" s="5">
        <v>11</v>
      </c>
      <c r="B15" s="2" t="s">
        <v>12</v>
      </c>
      <c r="C15" s="3"/>
      <c r="D15" s="7">
        <v>0</v>
      </c>
      <c r="E15" s="7">
        <v>0</v>
      </c>
      <c r="F15" s="7">
        <v>0</v>
      </c>
      <c r="G15" s="7">
        <v>0</v>
      </c>
      <c r="H15" s="7">
        <v>0</v>
      </c>
      <c r="I15" s="7">
        <v>0</v>
      </c>
      <c r="J15" s="7">
        <v>0</v>
      </c>
      <c r="K15" s="7">
        <v>0</v>
      </c>
      <c r="L15" s="7">
        <v>0</v>
      </c>
      <c r="M15" s="7">
        <v>0</v>
      </c>
      <c r="N15" s="7">
        <v>0</v>
      </c>
      <c r="O15" s="7">
        <v>0</v>
      </c>
    </row>
    <row r="16" spans="1:15" x14ac:dyDescent="0.35">
      <c r="A16" s="5">
        <v>12</v>
      </c>
      <c r="B16" s="2" t="s">
        <v>13</v>
      </c>
      <c r="C16" s="3"/>
      <c r="D16" s="7">
        <v>794698.98</v>
      </c>
      <c r="E16" s="7">
        <v>562971.6</v>
      </c>
      <c r="F16" s="7">
        <v>562971.6</v>
      </c>
      <c r="G16" s="7">
        <v>562971.6</v>
      </c>
      <c r="H16" s="7">
        <v>497140.59</v>
      </c>
      <c r="I16" s="7">
        <v>497140.59</v>
      </c>
      <c r="J16" s="7">
        <v>497140.59</v>
      </c>
      <c r="K16" s="7">
        <v>497140.59</v>
      </c>
      <c r="L16" s="7">
        <v>800082</v>
      </c>
      <c r="M16" s="7">
        <v>547477.72</v>
      </c>
      <c r="N16" s="7">
        <v>547477.72</v>
      </c>
      <c r="O16" s="7">
        <v>547477.72</v>
      </c>
    </row>
    <row r="17" spans="1:16" x14ac:dyDescent="0.35">
      <c r="A17" s="5">
        <v>13</v>
      </c>
      <c r="B17" s="8" t="s">
        <v>14</v>
      </c>
      <c r="C17" s="9"/>
      <c r="D17" s="10">
        <v>0</v>
      </c>
      <c r="E17" s="10">
        <v>0</v>
      </c>
      <c r="F17" s="10">
        <v>0</v>
      </c>
      <c r="G17" s="10">
        <v>0</v>
      </c>
      <c r="H17" s="10">
        <v>0</v>
      </c>
      <c r="I17" s="10">
        <v>0</v>
      </c>
      <c r="J17" s="10">
        <v>0</v>
      </c>
      <c r="K17" s="10">
        <v>0</v>
      </c>
      <c r="L17" s="10">
        <v>0</v>
      </c>
      <c r="M17" s="10">
        <v>0</v>
      </c>
      <c r="N17" s="10">
        <v>0</v>
      </c>
      <c r="O17" s="10">
        <v>0</v>
      </c>
      <c r="P17" s="11" t="s">
        <v>15</v>
      </c>
    </row>
    <row r="18" spans="1:16" x14ac:dyDescent="0.35">
      <c r="A18" s="5">
        <v>14</v>
      </c>
      <c r="B18" s="2" t="s">
        <v>16</v>
      </c>
      <c r="C18" s="3"/>
      <c r="D18" s="12">
        <v>220854.24184695352</v>
      </c>
      <c r="E18" s="12">
        <v>213661.56569161016</v>
      </c>
      <c r="F18" s="12">
        <v>205249.79401037656</v>
      </c>
      <c r="G18" s="12">
        <v>215732.09268737587</v>
      </c>
      <c r="H18" s="12">
        <v>220128.71914655392</v>
      </c>
      <c r="I18" s="12">
        <v>195772.32045577766</v>
      </c>
      <c r="J18" s="12">
        <v>195726.7885709652</v>
      </c>
      <c r="K18" s="12">
        <v>208952.11285723487</v>
      </c>
      <c r="L18" s="12">
        <v>251972.25529089439</v>
      </c>
      <c r="M18" s="12">
        <v>255157.78803854279</v>
      </c>
      <c r="N18" s="12">
        <v>273899.12985128124</v>
      </c>
      <c r="O18" s="12">
        <v>274363.52293392352</v>
      </c>
    </row>
    <row r="19" spans="1:16" x14ac:dyDescent="0.35">
      <c r="A19" s="5">
        <v>15</v>
      </c>
      <c r="B19" s="13" t="s">
        <v>17</v>
      </c>
      <c r="C19" s="3"/>
      <c r="D19" s="7">
        <v>196186891.57800001</v>
      </c>
      <c r="E19" s="7">
        <v>196186891.57799995</v>
      </c>
      <c r="F19" s="7">
        <v>196186891.57799995</v>
      </c>
      <c r="G19" s="7">
        <v>196186891.57799995</v>
      </c>
      <c r="H19" s="7">
        <v>196186891.57799995</v>
      </c>
      <c r="I19" s="7">
        <v>196186891.57799995</v>
      </c>
      <c r="J19" s="7">
        <v>196186891.57799995</v>
      </c>
      <c r="K19" s="7">
        <v>196186891.57799995</v>
      </c>
      <c r="L19" s="7">
        <v>196186891.57799995</v>
      </c>
      <c r="M19" s="7">
        <v>196186891.57799995</v>
      </c>
      <c r="N19" s="7">
        <v>196186892</v>
      </c>
      <c r="O19" s="7">
        <v>196186892</v>
      </c>
    </row>
    <row r="20" spans="1:16" x14ac:dyDescent="0.35">
      <c r="A20" s="5">
        <v>16</v>
      </c>
      <c r="B20" s="13" t="s">
        <v>18</v>
      </c>
      <c r="C20" s="3"/>
      <c r="D20" s="7">
        <f>+D21-D19</f>
        <v>-24863831.061152995</v>
      </c>
      <c r="E20" s="7">
        <f t="shared" ref="E20:O20" si="1">+E21-E19</f>
        <v>-25821402.617308378</v>
      </c>
      <c r="F20" s="7">
        <f t="shared" si="1"/>
        <v>-26964950.178989559</v>
      </c>
      <c r="G20" s="7">
        <f t="shared" si="1"/>
        <v>-27921623.130312413</v>
      </c>
      <c r="H20" s="7">
        <f t="shared" si="1"/>
        <v>-8490115.4738534093</v>
      </c>
      <c r="I20" s="7">
        <f t="shared" si="1"/>
        <v>-9529057.992544204</v>
      </c>
      <c r="J20" s="7">
        <f t="shared" si="1"/>
        <v>-9765196.5244290233</v>
      </c>
      <c r="K20" s="7">
        <f t="shared" si="1"/>
        <v>-10819715.850142717</v>
      </c>
      <c r="L20" s="7">
        <f t="shared" si="1"/>
        <v>-10535693.227709025</v>
      </c>
      <c r="M20" s="7">
        <f t="shared" si="1"/>
        <v>-12553637.784961313</v>
      </c>
      <c r="N20" s="7">
        <f t="shared" si="1"/>
        <v>-13526486.460148722</v>
      </c>
      <c r="O20" s="7">
        <f t="shared" si="1"/>
        <v>-14576961.09206596</v>
      </c>
    </row>
    <row r="21" spans="1:16" ht="15" thickBot="1" x14ac:dyDescent="0.4">
      <c r="A21" s="5">
        <v>17</v>
      </c>
      <c r="B21" s="14" t="s">
        <v>19</v>
      </c>
      <c r="C21" s="15"/>
      <c r="D21" s="246">
        <f t="shared" ref="D21:O21" si="2">SUM(D8:D18)</f>
        <v>171323060.51684701</v>
      </c>
      <c r="E21" s="246">
        <f t="shared" si="2"/>
        <v>170365488.96069157</v>
      </c>
      <c r="F21" s="246">
        <f t="shared" si="2"/>
        <v>169221941.39901039</v>
      </c>
      <c r="G21" s="246">
        <f t="shared" si="2"/>
        <v>168265268.44768754</v>
      </c>
      <c r="H21" s="246">
        <f t="shared" si="2"/>
        <v>187696776.10414654</v>
      </c>
      <c r="I21" s="246">
        <f t="shared" si="2"/>
        <v>186657833.58545575</v>
      </c>
      <c r="J21" s="246">
        <f t="shared" si="2"/>
        <v>186421695.05357093</v>
      </c>
      <c r="K21" s="246">
        <f t="shared" si="2"/>
        <v>185367175.72785723</v>
      </c>
      <c r="L21" s="246">
        <f t="shared" si="2"/>
        <v>185651198.35029092</v>
      </c>
      <c r="M21" s="246">
        <f t="shared" si="2"/>
        <v>183633253.79303864</v>
      </c>
      <c r="N21" s="246">
        <f t="shared" si="2"/>
        <v>182660405.53985128</v>
      </c>
      <c r="O21" s="246">
        <f t="shared" si="2"/>
        <v>181609930.90793404</v>
      </c>
    </row>
    <row r="22" spans="1:16" ht="15" thickTop="1" x14ac:dyDescent="0.35">
      <c r="A22" s="5">
        <v>18</v>
      </c>
      <c r="B22" s="2" t="s">
        <v>20</v>
      </c>
      <c r="C22" s="324">
        <f>'Form 3.20'!S18</f>
        <v>9.1399999999999995E-2</v>
      </c>
      <c r="D22" s="249">
        <f>C22/12</f>
        <v>7.6166666666666666E-3</v>
      </c>
      <c r="E22" s="249">
        <f>C22/12</f>
        <v>7.6166666666666666E-3</v>
      </c>
      <c r="F22" s="249">
        <f>C22/12</f>
        <v>7.6166666666666666E-3</v>
      </c>
      <c r="G22" s="249">
        <f>C22/12</f>
        <v>7.6166666666666666E-3</v>
      </c>
      <c r="H22" s="249">
        <f>C22/12</f>
        <v>7.6166666666666666E-3</v>
      </c>
      <c r="I22" s="249">
        <f>C22/12</f>
        <v>7.6166666666666666E-3</v>
      </c>
      <c r="J22" s="249">
        <f>C22/12</f>
        <v>7.6166666666666666E-3</v>
      </c>
      <c r="K22" s="249">
        <f>C22/12</f>
        <v>7.6166666666666666E-3</v>
      </c>
      <c r="L22" s="249">
        <f>C22/12</f>
        <v>7.6166666666666666E-3</v>
      </c>
      <c r="M22" s="249">
        <f>C22/12</f>
        <v>7.6166666666666666E-3</v>
      </c>
      <c r="N22" s="249">
        <f>C22/12</f>
        <v>7.6166666666666666E-3</v>
      </c>
      <c r="O22" s="249">
        <f>C22/12</f>
        <v>7.6166666666666666E-3</v>
      </c>
    </row>
    <row r="23" spans="1:16" x14ac:dyDescent="0.35">
      <c r="A23" s="5">
        <v>19</v>
      </c>
      <c r="B23" s="2" t="s">
        <v>21</v>
      </c>
      <c r="C23" s="324">
        <f>'Form 3.20'!S18</f>
        <v>9.1399999999999995E-2</v>
      </c>
      <c r="D23" s="249">
        <f>C23/12</f>
        <v>7.6166666666666666E-3</v>
      </c>
      <c r="E23" s="249">
        <v>6.8000000000000005E-3</v>
      </c>
      <c r="F23" s="249">
        <f>C23/12</f>
        <v>7.6166666666666666E-3</v>
      </c>
      <c r="G23" s="249">
        <f>C23/12</f>
        <v>7.6166666666666666E-3</v>
      </c>
      <c r="H23" s="249">
        <f>C23/12</f>
        <v>7.6166666666666666E-3</v>
      </c>
      <c r="I23" s="249">
        <f>C23/12</f>
        <v>7.6166666666666666E-3</v>
      </c>
      <c r="J23" s="249">
        <f>C23/12</f>
        <v>7.6166666666666666E-3</v>
      </c>
      <c r="K23" s="249">
        <f>C23/12</f>
        <v>7.6166666666666666E-3</v>
      </c>
      <c r="L23" s="249">
        <f>C23/12</f>
        <v>7.6166666666666666E-3</v>
      </c>
      <c r="M23" s="249">
        <f>C23/12</f>
        <v>7.6166666666666666E-3</v>
      </c>
      <c r="N23" s="249">
        <f>C23/12</f>
        <v>7.6166666666666666E-3</v>
      </c>
      <c r="O23" s="249">
        <f>C23/12</f>
        <v>7.6166666666666666E-3</v>
      </c>
    </row>
    <row r="24" spans="1:16" x14ac:dyDescent="0.35">
      <c r="A24" s="5">
        <v>20</v>
      </c>
      <c r="B24" s="2" t="s">
        <v>22</v>
      </c>
      <c r="C24" s="3"/>
      <c r="D24" s="248">
        <f>D19*D22</f>
        <v>1494290.1575191</v>
      </c>
      <c r="E24" s="248">
        <f t="shared" ref="E24:O25" si="3">E19*E22</f>
        <v>1494290.1575190995</v>
      </c>
      <c r="F24" s="248">
        <f t="shared" si="3"/>
        <v>1494290.1575190995</v>
      </c>
      <c r="G24" s="248">
        <f t="shared" si="3"/>
        <v>1494290.1575190995</v>
      </c>
      <c r="H24" s="248">
        <f t="shared" si="3"/>
        <v>1494290.1575190995</v>
      </c>
      <c r="I24" s="248">
        <f t="shared" si="3"/>
        <v>1494290.1575190995</v>
      </c>
      <c r="J24" s="248">
        <f t="shared" si="3"/>
        <v>1494290.1575190995</v>
      </c>
      <c r="K24" s="248">
        <f t="shared" si="3"/>
        <v>1494290.1575190995</v>
      </c>
      <c r="L24" s="248">
        <f t="shared" si="3"/>
        <v>1494290.1575190995</v>
      </c>
      <c r="M24" s="248">
        <f t="shared" si="3"/>
        <v>1494290.1575190995</v>
      </c>
      <c r="N24" s="248">
        <f t="shared" si="3"/>
        <v>1494290.1607333333</v>
      </c>
      <c r="O24" s="248">
        <f t="shared" si="3"/>
        <v>1494290.1607333333</v>
      </c>
    </row>
    <row r="25" spans="1:16" x14ac:dyDescent="0.35">
      <c r="A25" s="5">
        <v>21</v>
      </c>
      <c r="B25" s="2" t="s">
        <v>23</v>
      </c>
      <c r="C25" s="3"/>
      <c r="D25" s="248">
        <f>D20*D23</f>
        <v>-189379.51324911532</v>
      </c>
      <c r="E25" s="248">
        <f t="shared" si="3"/>
        <v>-175585.53779769698</v>
      </c>
      <c r="F25" s="248">
        <f t="shared" si="3"/>
        <v>-205383.03719663713</v>
      </c>
      <c r="G25" s="248">
        <f t="shared" si="3"/>
        <v>-212669.69617587954</v>
      </c>
      <c r="H25" s="248">
        <f t="shared" si="3"/>
        <v>-64666.379525850134</v>
      </c>
      <c r="I25" s="248">
        <f t="shared" si="3"/>
        <v>-72579.65837654502</v>
      </c>
      <c r="J25" s="248">
        <f t="shared" si="3"/>
        <v>-74378.246861067732</v>
      </c>
      <c r="K25" s="248">
        <f t="shared" si="3"/>
        <v>-82410.169058587024</v>
      </c>
      <c r="L25" s="248">
        <f t="shared" si="3"/>
        <v>-80246.863417717075</v>
      </c>
      <c r="M25" s="248">
        <f t="shared" si="3"/>
        <v>-95616.874462121996</v>
      </c>
      <c r="N25" s="248">
        <f t="shared" si="3"/>
        <v>-103026.73853813276</v>
      </c>
      <c r="O25" s="248">
        <f t="shared" si="3"/>
        <v>-111027.85365123572</v>
      </c>
    </row>
    <row r="26" spans="1:16" x14ac:dyDescent="0.35">
      <c r="A26" s="5">
        <v>22</v>
      </c>
      <c r="B26" s="2" t="s">
        <v>24</v>
      </c>
      <c r="C26" s="3"/>
      <c r="D26" s="16">
        <v>0</v>
      </c>
      <c r="E26" s="16">
        <v>0</v>
      </c>
      <c r="F26" s="16">
        <v>0</v>
      </c>
      <c r="G26" s="16">
        <v>0</v>
      </c>
      <c r="H26" s="16">
        <v>0</v>
      </c>
      <c r="I26" s="16">
        <v>0</v>
      </c>
      <c r="J26" s="16">
        <v>0</v>
      </c>
      <c r="K26" s="16">
        <v>0</v>
      </c>
      <c r="L26" s="16">
        <v>0</v>
      </c>
      <c r="M26" s="16">
        <v>0</v>
      </c>
      <c r="N26" s="16">
        <v>0</v>
      </c>
      <c r="O26" s="16">
        <v>0</v>
      </c>
    </row>
    <row r="27" spans="1:16" x14ac:dyDescent="0.35">
      <c r="A27" s="5">
        <v>23</v>
      </c>
      <c r="B27" s="2" t="s">
        <v>25</v>
      </c>
      <c r="C27" s="3"/>
      <c r="D27" s="16">
        <v>0</v>
      </c>
      <c r="E27" s="16">
        <v>10673.84</v>
      </c>
      <c r="F27" s="16">
        <v>1997.07</v>
      </c>
      <c r="G27" s="16">
        <v>2418.11</v>
      </c>
      <c r="H27" s="16">
        <v>584.27</v>
      </c>
      <c r="I27" s="16">
        <v>1944.45</v>
      </c>
      <c r="J27" s="16">
        <v>1236.31</v>
      </c>
      <c r="K27" s="16">
        <v>992.95</v>
      </c>
      <c r="L27" s="16">
        <v>2082.52</v>
      </c>
      <c r="M27" s="16">
        <v>259.49</v>
      </c>
      <c r="N27" s="16">
        <v>-1356.98</v>
      </c>
      <c r="O27" s="16">
        <v>1777.24</v>
      </c>
    </row>
    <row r="28" spans="1:16" x14ac:dyDescent="0.35">
      <c r="A28" s="5">
        <v>24</v>
      </c>
      <c r="B28" s="2" t="s">
        <v>26</v>
      </c>
      <c r="C28" s="3"/>
      <c r="D28" s="7">
        <v>160407.34</v>
      </c>
      <c r="E28" s="7">
        <v>107599.58</v>
      </c>
      <c r="F28" s="7">
        <v>122742.36</v>
      </c>
      <c r="G28" s="7">
        <v>12802.710000000001</v>
      </c>
      <c r="H28" s="7">
        <v>95424.8</v>
      </c>
      <c r="I28" s="7">
        <v>115114.25</v>
      </c>
      <c r="J28" s="7">
        <v>158103.85</v>
      </c>
      <c r="K28" s="7">
        <v>178812.53</v>
      </c>
      <c r="L28" s="7">
        <v>40869.72</v>
      </c>
      <c r="M28" s="7">
        <v>13553.710000000001</v>
      </c>
      <c r="N28" s="7">
        <v>73029.31</v>
      </c>
      <c r="O28" s="7">
        <v>1813.2</v>
      </c>
    </row>
    <row r="29" spans="1:16" x14ac:dyDescent="0.35">
      <c r="A29" s="5">
        <v>25</v>
      </c>
      <c r="B29" s="2" t="s">
        <v>27</v>
      </c>
      <c r="C29" s="3"/>
      <c r="D29" s="7">
        <v>0</v>
      </c>
      <c r="E29" s="7">
        <v>0</v>
      </c>
      <c r="F29" s="7">
        <v>0</v>
      </c>
      <c r="G29" s="7">
        <v>0</v>
      </c>
      <c r="H29" s="7">
        <v>0</v>
      </c>
      <c r="I29" s="7">
        <v>0</v>
      </c>
      <c r="J29" s="7">
        <v>0</v>
      </c>
      <c r="K29" s="7">
        <v>0</v>
      </c>
      <c r="L29" s="7">
        <v>0</v>
      </c>
      <c r="M29" s="7">
        <v>0</v>
      </c>
      <c r="N29" s="7">
        <v>0</v>
      </c>
      <c r="O29" s="7">
        <v>0</v>
      </c>
    </row>
    <row r="30" spans="1:16" x14ac:dyDescent="0.35">
      <c r="A30" s="5">
        <v>26</v>
      </c>
      <c r="B30" s="2" t="s">
        <v>28</v>
      </c>
      <c r="C30" s="3"/>
      <c r="D30" s="16">
        <v>0</v>
      </c>
      <c r="E30" s="16">
        <v>0</v>
      </c>
      <c r="F30" s="16">
        <v>0</v>
      </c>
      <c r="G30" s="16">
        <v>0</v>
      </c>
      <c r="H30" s="16">
        <v>0</v>
      </c>
      <c r="I30" s="16">
        <v>0</v>
      </c>
      <c r="J30" s="16">
        <v>0</v>
      </c>
      <c r="K30" s="16">
        <v>0</v>
      </c>
      <c r="L30" s="16">
        <v>0</v>
      </c>
      <c r="M30" s="16">
        <v>0</v>
      </c>
      <c r="N30" s="16">
        <v>0</v>
      </c>
      <c r="O30" s="16">
        <v>0</v>
      </c>
    </row>
    <row r="31" spans="1:16" x14ac:dyDescent="0.35">
      <c r="A31" s="5">
        <v>27</v>
      </c>
      <c r="B31" s="2" t="s">
        <v>29</v>
      </c>
      <c r="C31" s="3"/>
      <c r="D31" s="7">
        <v>0</v>
      </c>
      <c r="E31" s="7">
        <v>0</v>
      </c>
      <c r="F31" s="7">
        <v>0</v>
      </c>
      <c r="G31" s="7">
        <v>0</v>
      </c>
      <c r="H31" s="7">
        <v>0</v>
      </c>
      <c r="I31" s="7">
        <v>0</v>
      </c>
      <c r="J31" s="7">
        <v>0</v>
      </c>
      <c r="K31" s="7">
        <v>0</v>
      </c>
      <c r="L31" s="7">
        <v>0</v>
      </c>
      <c r="M31" s="7">
        <v>0</v>
      </c>
      <c r="N31" s="7">
        <v>0</v>
      </c>
      <c r="O31" s="7">
        <v>0</v>
      </c>
    </row>
    <row r="32" spans="1:16" x14ac:dyDescent="0.35">
      <c r="A32" s="5">
        <v>28</v>
      </c>
      <c r="B32" s="2" t="s">
        <v>30</v>
      </c>
      <c r="C32" s="3"/>
      <c r="D32" s="7">
        <v>0</v>
      </c>
      <c r="E32" s="7">
        <v>0</v>
      </c>
      <c r="F32" s="7">
        <v>0</v>
      </c>
      <c r="G32" s="7">
        <v>0</v>
      </c>
      <c r="H32" s="7">
        <v>0</v>
      </c>
      <c r="I32" s="7">
        <v>0</v>
      </c>
      <c r="J32" s="7">
        <v>0</v>
      </c>
      <c r="K32" s="7">
        <v>0</v>
      </c>
      <c r="L32" s="7">
        <v>0</v>
      </c>
      <c r="M32" s="7">
        <v>0</v>
      </c>
      <c r="N32" s="7">
        <v>0</v>
      </c>
      <c r="O32" s="7">
        <v>0</v>
      </c>
    </row>
    <row r="33" spans="1:16" x14ac:dyDescent="0.35">
      <c r="A33" s="5">
        <v>29</v>
      </c>
      <c r="B33" s="2" t="s">
        <v>31</v>
      </c>
      <c r="C33" s="3"/>
      <c r="D33" s="7">
        <v>4276.13</v>
      </c>
      <c r="E33" s="7">
        <v>3448.18</v>
      </c>
      <c r="F33" s="7">
        <v>3448.18</v>
      </c>
      <c r="G33" s="7">
        <v>3448.18</v>
      </c>
      <c r="H33" s="7">
        <v>3448.18</v>
      </c>
      <c r="I33" s="7">
        <v>3448.18</v>
      </c>
      <c r="J33" s="7">
        <v>3448.18</v>
      </c>
      <c r="K33" s="7">
        <v>3448.18</v>
      </c>
      <c r="L33" s="7">
        <v>3448.18</v>
      </c>
      <c r="M33" s="7">
        <v>3448.18</v>
      </c>
      <c r="N33" s="7">
        <v>3448.18</v>
      </c>
      <c r="O33" s="7">
        <v>3448.18</v>
      </c>
    </row>
    <row r="34" spans="1:16" x14ac:dyDescent="0.35">
      <c r="A34" s="5">
        <v>30</v>
      </c>
      <c r="B34" s="2" t="s">
        <v>32</v>
      </c>
      <c r="C34" s="3"/>
      <c r="D34" s="7">
        <v>4735.7448387096774</v>
      </c>
      <c r="E34" s="7">
        <v>7002.4264534883723</v>
      </c>
      <c r="F34" s="7">
        <v>6921.4839428571431</v>
      </c>
      <c r="G34" s="7">
        <v>445.24333333333334</v>
      </c>
      <c r="H34" s="7">
        <v>4250.03</v>
      </c>
      <c r="I34" s="7">
        <v>3238.11</v>
      </c>
      <c r="J34" s="7">
        <v>3116.6870886075949</v>
      </c>
      <c r="K34" s="7">
        <v>2719.2096000000001</v>
      </c>
      <c r="L34" s="7">
        <v>2001.6491071428568</v>
      </c>
      <c r="M34" s="7">
        <v>151.06666666666666</v>
      </c>
      <c r="N34" s="7">
        <v>868.63639999999998</v>
      </c>
      <c r="O34" s="7">
        <v>264.36666666666667</v>
      </c>
    </row>
    <row r="35" spans="1:16" x14ac:dyDescent="0.35">
      <c r="A35" s="5">
        <v>31</v>
      </c>
      <c r="B35" s="2" t="s">
        <v>33</v>
      </c>
      <c r="C35" s="3"/>
      <c r="D35" s="7">
        <v>22.692338709677422</v>
      </c>
      <c r="E35" s="7">
        <v>33.574069767441863</v>
      </c>
      <c r="F35" s="7">
        <v>33.173999999999999</v>
      </c>
      <c r="G35" s="7">
        <v>2.1266666666666665</v>
      </c>
      <c r="H35" s="7">
        <v>20.37</v>
      </c>
      <c r="I35" s="7">
        <v>15.52</v>
      </c>
      <c r="J35" s="7">
        <v>14.932151898734178</v>
      </c>
      <c r="K35" s="7">
        <v>13.286399999999999</v>
      </c>
      <c r="L35" s="7">
        <v>9.7766071428571433</v>
      </c>
      <c r="M35" s="7">
        <v>0.74</v>
      </c>
      <c r="N35" s="7">
        <v>4.2504</v>
      </c>
      <c r="O35" s="7">
        <v>1.2911111111111111</v>
      </c>
    </row>
    <row r="36" spans="1:16" x14ac:dyDescent="0.35">
      <c r="A36" s="5">
        <v>32</v>
      </c>
      <c r="B36" s="2" t="s">
        <v>34</v>
      </c>
      <c r="C36" s="3"/>
      <c r="D36" s="7">
        <v>0</v>
      </c>
      <c r="E36" s="7">
        <v>0</v>
      </c>
      <c r="F36" s="7">
        <v>0</v>
      </c>
      <c r="G36" s="7">
        <v>0</v>
      </c>
      <c r="H36" s="7">
        <v>0</v>
      </c>
      <c r="I36" s="7">
        <v>0</v>
      </c>
      <c r="J36" s="7">
        <v>0</v>
      </c>
      <c r="K36" s="7">
        <v>0</v>
      </c>
      <c r="L36" s="7">
        <v>0</v>
      </c>
      <c r="M36" s="7">
        <v>0</v>
      </c>
      <c r="N36" s="7">
        <v>0</v>
      </c>
      <c r="O36" s="7">
        <v>0</v>
      </c>
    </row>
    <row r="37" spans="1:16" x14ac:dyDescent="0.35">
      <c r="A37" s="5">
        <v>33</v>
      </c>
      <c r="B37" s="2" t="s">
        <v>35</v>
      </c>
      <c r="C37" s="3"/>
      <c r="D37" s="17">
        <v>0</v>
      </c>
      <c r="E37" s="17">
        <v>0</v>
      </c>
      <c r="F37" s="17">
        <v>0</v>
      </c>
      <c r="G37" s="17">
        <v>0</v>
      </c>
      <c r="H37" s="17">
        <v>0</v>
      </c>
      <c r="I37" s="17">
        <v>0</v>
      </c>
      <c r="J37" s="17">
        <v>0</v>
      </c>
      <c r="K37" s="17">
        <v>0</v>
      </c>
      <c r="L37" s="17">
        <v>0</v>
      </c>
      <c r="M37" s="17">
        <v>0</v>
      </c>
      <c r="N37" s="17">
        <v>0</v>
      </c>
      <c r="O37" s="17">
        <v>0</v>
      </c>
    </row>
    <row r="38" spans="1:16" ht="15" thickBot="1" x14ac:dyDescent="0.4">
      <c r="A38" s="5">
        <v>34</v>
      </c>
      <c r="B38" s="14" t="s">
        <v>36</v>
      </c>
      <c r="C38" s="15"/>
      <c r="D38" s="246">
        <f>SUM(D24:D37)</f>
        <v>1474352.5514474041</v>
      </c>
      <c r="E38" s="246">
        <f t="shared" ref="E38:O38" si="4">SUM(E24:E37)</f>
        <v>1447462.2202446586</v>
      </c>
      <c r="F38" s="246">
        <f t="shared" si="4"/>
        <v>1424049.3882653199</v>
      </c>
      <c r="G38" s="246">
        <f t="shared" si="4"/>
        <v>1300736.8313432201</v>
      </c>
      <c r="H38" s="246">
        <f t="shared" si="4"/>
        <v>1533351.4279932496</v>
      </c>
      <c r="I38" s="246">
        <f t="shared" si="4"/>
        <v>1545471.0091425546</v>
      </c>
      <c r="J38" s="246">
        <f t="shared" si="4"/>
        <v>1585831.8698985381</v>
      </c>
      <c r="K38" s="246">
        <f t="shared" si="4"/>
        <v>1597866.1444605126</v>
      </c>
      <c r="L38" s="246">
        <f t="shared" si="4"/>
        <v>1462455.1398156679</v>
      </c>
      <c r="M38" s="246">
        <f t="shared" si="4"/>
        <v>1416086.469723644</v>
      </c>
      <c r="N38" s="246">
        <f t="shared" si="4"/>
        <v>1467256.8189952006</v>
      </c>
      <c r="O38" s="246">
        <f t="shared" si="4"/>
        <v>1390566.5848598753</v>
      </c>
    </row>
    <row r="39" spans="1:16" ht="15" thickTop="1" x14ac:dyDescent="0.35">
      <c r="A39" s="5">
        <v>35</v>
      </c>
      <c r="B39" s="2" t="s">
        <v>37</v>
      </c>
      <c r="C39" s="3"/>
      <c r="D39" s="18">
        <v>0</v>
      </c>
      <c r="E39" s="18">
        <v>0</v>
      </c>
      <c r="F39" s="18">
        <v>0</v>
      </c>
      <c r="G39" s="18">
        <v>0</v>
      </c>
      <c r="H39" s="18">
        <v>0</v>
      </c>
      <c r="I39" s="18">
        <v>0</v>
      </c>
      <c r="J39" s="18">
        <v>0</v>
      </c>
      <c r="K39" s="18">
        <v>0</v>
      </c>
      <c r="L39" s="18">
        <v>0</v>
      </c>
      <c r="M39" s="18">
        <v>0</v>
      </c>
      <c r="N39" s="18">
        <v>0</v>
      </c>
      <c r="O39" s="18">
        <v>0</v>
      </c>
    </row>
    <row r="40" spans="1:16" x14ac:dyDescent="0.35">
      <c r="A40" s="5">
        <v>36</v>
      </c>
      <c r="B40" s="2" t="s">
        <v>38</v>
      </c>
      <c r="C40" s="3" t="s">
        <v>39</v>
      </c>
      <c r="D40" s="7">
        <v>21177.340000000004</v>
      </c>
      <c r="E40" s="7">
        <v>38524.480000000003</v>
      </c>
      <c r="F40" s="7">
        <v>54794.679999999986</v>
      </c>
      <c r="G40" s="7">
        <v>218205.66999999995</v>
      </c>
      <c r="H40" s="7">
        <v>166559.22999999989</v>
      </c>
      <c r="I40" s="7">
        <v>37923.740000000027</v>
      </c>
      <c r="J40" s="7">
        <v>42037.340000000018</v>
      </c>
      <c r="K40" s="7">
        <v>153364.72000000009</v>
      </c>
      <c r="L40" s="7">
        <v>350880.83</v>
      </c>
      <c r="M40" s="7">
        <v>69833.559999999983</v>
      </c>
      <c r="N40" s="7">
        <v>414658.58000000013</v>
      </c>
      <c r="O40" s="7">
        <v>188583.72</v>
      </c>
    </row>
    <row r="41" spans="1:16" ht="15" thickBot="1" x14ac:dyDescent="0.4">
      <c r="A41" s="5">
        <v>37</v>
      </c>
      <c r="B41" s="14" t="s">
        <v>40</v>
      </c>
      <c r="C41" s="15"/>
      <c r="D41" s="246">
        <f>SUM(D39:D40)</f>
        <v>21177.340000000004</v>
      </c>
      <c r="E41" s="246">
        <f t="shared" ref="E41:O41" si="5">SUM(E39:E40)</f>
        <v>38524.480000000003</v>
      </c>
      <c r="F41" s="246">
        <f t="shared" si="5"/>
        <v>54794.679999999986</v>
      </c>
      <c r="G41" s="246">
        <f t="shared" si="5"/>
        <v>218205.66999999995</v>
      </c>
      <c r="H41" s="246">
        <f t="shared" si="5"/>
        <v>166559.22999999989</v>
      </c>
      <c r="I41" s="246">
        <f t="shared" si="5"/>
        <v>37923.740000000027</v>
      </c>
      <c r="J41" s="246">
        <f t="shared" si="5"/>
        <v>42037.340000000018</v>
      </c>
      <c r="K41" s="246">
        <f t="shared" si="5"/>
        <v>153364.72000000009</v>
      </c>
      <c r="L41" s="246">
        <f t="shared" si="5"/>
        <v>350880.83</v>
      </c>
      <c r="M41" s="246">
        <f t="shared" si="5"/>
        <v>69833.559999999983</v>
      </c>
      <c r="N41" s="246">
        <f t="shared" si="5"/>
        <v>414658.58000000013</v>
      </c>
      <c r="O41" s="246">
        <f t="shared" si="5"/>
        <v>188583.72</v>
      </c>
    </row>
    <row r="42" spans="1:16" ht="15" thickTop="1" x14ac:dyDescent="0.35">
      <c r="A42" s="5">
        <v>38</v>
      </c>
      <c r="B42" s="2" t="s">
        <v>41</v>
      </c>
      <c r="C42" s="3"/>
      <c r="D42" s="7">
        <v>933909.59949433326</v>
      </c>
      <c r="E42" s="7">
        <v>933873.55162766657</v>
      </c>
      <c r="F42" s="7">
        <v>933875.16865100001</v>
      </c>
      <c r="G42" s="7">
        <v>934167.44936166669</v>
      </c>
      <c r="H42" s="7">
        <v>934179.41437233333</v>
      </c>
      <c r="I42" s="7">
        <v>933974.26853833336</v>
      </c>
      <c r="J42" s="7">
        <v>936180.97022033308</v>
      </c>
      <c r="K42" s="7">
        <v>936055.00196899998</v>
      </c>
      <c r="L42" s="7">
        <v>935997.99710499996</v>
      </c>
      <c r="M42" s="7">
        <v>936028.31922166655</v>
      </c>
      <c r="N42" s="7">
        <v>935967.55762433319</v>
      </c>
      <c r="O42" s="7">
        <v>935807.59875566664</v>
      </c>
    </row>
    <row r="43" spans="1:16" x14ac:dyDescent="0.35">
      <c r="A43" s="5">
        <v>39</v>
      </c>
      <c r="B43" s="2" t="s">
        <v>42</v>
      </c>
      <c r="C43" s="3"/>
      <c r="D43" s="7">
        <v>98346.934583333335</v>
      </c>
      <c r="E43" s="7">
        <v>98346.934583333335</v>
      </c>
      <c r="F43" s="7">
        <v>98346.934583333335</v>
      </c>
      <c r="G43" s="7">
        <v>98346.934583333335</v>
      </c>
      <c r="H43" s="7">
        <v>98346.934583333335</v>
      </c>
      <c r="I43" s="7">
        <v>98346.934583333335</v>
      </c>
      <c r="J43" s="7">
        <v>98346.934583333335</v>
      </c>
      <c r="K43" s="7">
        <v>98346.934583333335</v>
      </c>
      <c r="L43" s="7">
        <v>98346.934583333335</v>
      </c>
      <c r="M43" s="7">
        <v>98346.934583333335</v>
      </c>
      <c r="N43" s="7">
        <v>98346.934583333335</v>
      </c>
      <c r="O43" s="7">
        <v>98346.934583333335</v>
      </c>
    </row>
    <row r="44" spans="1:16" x14ac:dyDescent="0.35">
      <c r="A44" s="5">
        <v>40</v>
      </c>
      <c r="B44" s="2" t="s">
        <v>43</v>
      </c>
      <c r="C44" s="3"/>
      <c r="D44" s="7">
        <v>0</v>
      </c>
      <c r="E44" s="7">
        <v>0</v>
      </c>
      <c r="F44" s="7">
        <v>0</v>
      </c>
      <c r="G44" s="7">
        <v>0</v>
      </c>
      <c r="H44" s="7">
        <v>342794.97733333334</v>
      </c>
      <c r="I44" s="7">
        <v>344141.57633333327</v>
      </c>
      <c r="J44" s="7">
        <v>345199.36349999998</v>
      </c>
      <c r="K44" s="7">
        <v>346072.41533333331</v>
      </c>
      <c r="L44" s="7">
        <v>346229.44616666663</v>
      </c>
      <c r="M44" s="7">
        <v>347300.81866666669</v>
      </c>
      <c r="N44" s="7">
        <v>350500.04066666664</v>
      </c>
      <c r="O44" s="7">
        <v>351201.87599999999</v>
      </c>
    </row>
    <row r="45" spans="1:16" s="326" customFormat="1" x14ac:dyDescent="0.35">
      <c r="A45" s="327">
        <v>41</v>
      </c>
      <c r="B45" s="8" t="s">
        <v>44</v>
      </c>
      <c r="C45" s="9"/>
      <c r="D45" s="10">
        <v>276066</v>
      </c>
      <c r="E45" s="10">
        <v>276066</v>
      </c>
      <c r="F45" s="10">
        <v>276066</v>
      </c>
      <c r="G45" s="10">
        <v>276066</v>
      </c>
      <c r="H45" s="10">
        <v>276066</v>
      </c>
      <c r="I45" s="10">
        <v>276066</v>
      </c>
      <c r="J45" s="10">
        <v>276066</v>
      </c>
      <c r="K45" s="10">
        <v>276066</v>
      </c>
      <c r="L45" s="10">
        <v>276066</v>
      </c>
      <c r="M45" s="10">
        <v>276066</v>
      </c>
      <c r="N45" s="10">
        <v>276066</v>
      </c>
      <c r="O45" s="10">
        <v>276066</v>
      </c>
      <c r="P45" s="11" t="s">
        <v>3106</v>
      </c>
    </row>
    <row r="46" spans="1:16" x14ac:dyDescent="0.35">
      <c r="A46" s="5">
        <v>42</v>
      </c>
      <c r="B46" s="2" t="s">
        <v>45</v>
      </c>
      <c r="C46" s="3"/>
      <c r="D46" s="7">
        <v>0</v>
      </c>
      <c r="E46" s="7">
        <v>0</v>
      </c>
      <c r="F46" s="7">
        <v>0</v>
      </c>
      <c r="G46" s="7">
        <v>0</v>
      </c>
      <c r="H46" s="7">
        <v>0</v>
      </c>
      <c r="I46" s="7">
        <v>0</v>
      </c>
      <c r="J46" s="7">
        <v>0</v>
      </c>
      <c r="K46" s="7">
        <v>0</v>
      </c>
      <c r="L46" s="7">
        <v>0</v>
      </c>
      <c r="M46" s="7">
        <v>0</v>
      </c>
      <c r="N46" s="7">
        <v>0</v>
      </c>
      <c r="O46" s="7">
        <v>0</v>
      </c>
    </row>
    <row r="47" spans="1:16" x14ac:dyDescent="0.35">
      <c r="A47" s="5">
        <v>43</v>
      </c>
      <c r="B47" s="2" t="s">
        <v>46</v>
      </c>
      <c r="C47" s="3"/>
      <c r="D47" s="7">
        <v>19716.988453217153</v>
      </c>
      <c r="E47" s="7">
        <v>19716.245915877149</v>
      </c>
      <c r="F47" s="7">
        <v>19242.871220953351</v>
      </c>
      <c r="G47" s="7">
        <v>19248.747248159551</v>
      </c>
      <c r="H47" s="7">
        <v>20268.93996893835</v>
      </c>
      <c r="I47" s="7">
        <v>20268.822376667249</v>
      </c>
      <c r="J47" s="7">
        <v>20316.333366499046</v>
      </c>
      <c r="K47" s="7">
        <v>20316.398572390051</v>
      </c>
      <c r="L47" s="7">
        <v>20315.719773064349</v>
      </c>
      <c r="M47" s="7">
        <v>20319.517132273348</v>
      </c>
      <c r="N47" s="7">
        <v>20327.814542974946</v>
      </c>
      <c r="O47" s="7">
        <v>20326.686962083651</v>
      </c>
    </row>
    <row r="48" spans="1:16" ht="15" thickBot="1" x14ac:dyDescent="0.4">
      <c r="A48" s="5">
        <v>44</v>
      </c>
      <c r="B48" s="14" t="s">
        <v>47</v>
      </c>
      <c r="C48" s="15"/>
      <c r="D48" s="246">
        <f>SUM(D42:D47)</f>
        <v>1328039.5225308838</v>
      </c>
      <c r="E48" s="246">
        <f t="shared" ref="E48:O48" si="6">SUM(E42:E47)</f>
        <v>1328002.7321268772</v>
      </c>
      <c r="F48" s="246">
        <f t="shared" si="6"/>
        <v>1327530.9744552867</v>
      </c>
      <c r="G48" s="246">
        <f t="shared" si="6"/>
        <v>1327829.1311931594</v>
      </c>
      <c r="H48" s="246">
        <f t="shared" si="6"/>
        <v>1671656.2662579382</v>
      </c>
      <c r="I48" s="246">
        <f t="shared" si="6"/>
        <v>1672797.6018316674</v>
      </c>
      <c r="J48" s="246">
        <f t="shared" si="6"/>
        <v>1676109.6016701653</v>
      </c>
      <c r="K48" s="246">
        <f t="shared" si="6"/>
        <v>1676856.7504580566</v>
      </c>
      <c r="L48" s="246">
        <f t="shared" si="6"/>
        <v>1676956.0976280642</v>
      </c>
      <c r="M48" s="246">
        <f t="shared" si="6"/>
        <v>1678061.58960394</v>
      </c>
      <c r="N48" s="246">
        <f t="shared" si="6"/>
        <v>1681208.3474173083</v>
      </c>
      <c r="O48" s="246">
        <f t="shared" si="6"/>
        <v>1681749.0963010837</v>
      </c>
    </row>
    <row r="49" spans="1:16" ht="15" thickTop="1" x14ac:dyDescent="0.35">
      <c r="A49" s="5">
        <v>45</v>
      </c>
      <c r="B49" s="19" t="s">
        <v>48</v>
      </c>
      <c r="C49" s="15"/>
      <c r="D49" s="247">
        <f>SUM(D26:D37)+D41+D48</f>
        <v>1518658.7697083033</v>
      </c>
      <c r="E49" s="247">
        <f t="shared" ref="E49:O49" si="7">SUM(E26:E37)+E41+E48</f>
        <v>1495284.8126501329</v>
      </c>
      <c r="F49" s="247">
        <f t="shared" si="7"/>
        <v>1517467.9223981439</v>
      </c>
      <c r="G49" s="247">
        <f t="shared" si="7"/>
        <v>1565151.1711931594</v>
      </c>
      <c r="H49" s="247">
        <f t="shared" si="7"/>
        <v>1941943.1462579381</v>
      </c>
      <c r="I49" s="247">
        <f t="shared" si="7"/>
        <v>1834481.8518316674</v>
      </c>
      <c r="J49" s="247">
        <f t="shared" si="7"/>
        <v>1884066.9009106718</v>
      </c>
      <c r="K49" s="247">
        <f t="shared" si="7"/>
        <v>2016207.6264580567</v>
      </c>
      <c r="L49" s="247">
        <f t="shared" si="7"/>
        <v>2076248.77334235</v>
      </c>
      <c r="M49" s="247">
        <f t="shared" si="7"/>
        <v>1765308.3362706066</v>
      </c>
      <c r="N49" s="247">
        <f t="shared" si="7"/>
        <v>2171860.3242173083</v>
      </c>
      <c r="O49" s="247">
        <f t="shared" si="7"/>
        <v>1877637.0940788614</v>
      </c>
    </row>
    <row r="50" spans="1:16" x14ac:dyDescent="0.35">
      <c r="A50" s="5">
        <v>46</v>
      </c>
      <c r="B50" s="19" t="s">
        <v>49</v>
      </c>
      <c r="C50" s="15"/>
      <c r="D50" s="20">
        <v>1194937.7969269273</v>
      </c>
      <c r="E50" s="20">
        <v>1071390.0169269273</v>
      </c>
      <c r="F50" s="20">
        <v>1125455.4369269274</v>
      </c>
      <c r="G50" s="20">
        <v>1306936.4974320217</v>
      </c>
      <c r="H50" s="20">
        <v>1720813.0554134091</v>
      </c>
      <c r="I50" s="20">
        <v>1266615.8290067036</v>
      </c>
      <c r="J50" s="20">
        <v>1333813.4456201806</v>
      </c>
      <c r="K50" s="20">
        <v>1181787.7614682645</v>
      </c>
      <c r="L50" s="20">
        <v>1319674.7204771843</v>
      </c>
      <c r="M50" s="20">
        <v>1316172.976354528</v>
      </c>
      <c r="N50" s="20">
        <v>1274161.65680996</v>
      </c>
      <c r="O50" s="20">
        <v>1428732.9524752786</v>
      </c>
    </row>
    <row r="51" spans="1:16" x14ac:dyDescent="0.35">
      <c r="A51" s="5">
        <v>47</v>
      </c>
      <c r="B51" s="19" t="s">
        <v>50</v>
      </c>
      <c r="C51" s="15"/>
      <c r="D51" s="243">
        <f>D49-D50</f>
        <v>323720.97278137598</v>
      </c>
      <c r="E51" s="243">
        <f t="shared" ref="E51:O51" si="8">E49-E50</f>
        <v>423894.79572320567</v>
      </c>
      <c r="F51" s="243">
        <f t="shared" si="8"/>
        <v>392012.4854712165</v>
      </c>
      <c r="G51" s="243">
        <f t="shared" si="8"/>
        <v>258214.67376113776</v>
      </c>
      <c r="H51" s="243">
        <f t="shared" si="8"/>
        <v>221130.09084452898</v>
      </c>
      <c r="I51" s="243">
        <f t="shared" si="8"/>
        <v>567866.02282496379</v>
      </c>
      <c r="J51" s="243">
        <f t="shared" si="8"/>
        <v>550253.45529049123</v>
      </c>
      <c r="K51" s="243">
        <f t="shared" si="8"/>
        <v>834419.86498979223</v>
      </c>
      <c r="L51" s="243">
        <f t="shared" si="8"/>
        <v>756574.05286516575</v>
      </c>
      <c r="M51" s="243">
        <f t="shared" si="8"/>
        <v>449135.35991607863</v>
      </c>
      <c r="N51" s="243">
        <f t="shared" si="8"/>
        <v>897698.66740734829</v>
      </c>
      <c r="O51" s="243">
        <f t="shared" si="8"/>
        <v>448904.14160358277</v>
      </c>
    </row>
    <row r="52" spans="1:16" ht="15" thickBot="1" x14ac:dyDescent="0.4">
      <c r="A52" s="5">
        <v>48</v>
      </c>
      <c r="B52" s="14" t="s">
        <v>51</v>
      </c>
      <c r="C52" s="325">
        <f>'Form 3.20'!O13-1</f>
        <v>4.4370000000000243E-3</v>
      </c>
      <c r="D52" s="244">
        <f>D51*C52</f>
        <v>1436.349956230973</v>
      </c>
      <c r="E52" s="244">
        <f>E51*C52</f>
        <v>1880.8212086238739</v>
      </c>
      <c r="F52" s="244">
        <f>F51*C52</f>
        <v>1739.3593980357971</v>
      </c>
      <c r="G52" s="244">
        <f>G51*C52</f>
        <v>1145.6985074781744</v>
      </c>
      <c r="H52" s="244">
        <f>H51*C52</f>
        <v>981.15421307718043</v>
      </c>
      <c r="I52" s="244">
        <f>I51*C52</f>
        <v>2519.6215432743779</v>
      </c>
      <c r="J52" s="244">
        <f>J51*C52</f>
        <v>2441.4745811239231</v>
      </c>
      <c r="K52" s="244">
        <f>K51*C52</f>
        <v>3702.3209409597284</v>
      </c>
      <c r="L52" s="244">
        <f>L51*C52</f>
        <v>3356.9190725627586</v>
      </c>
      <c r="M52" s="244">
        <f>M51*C52</f>
        <v>1992.8135919476517</v>
      </c>
      <c r="N52" s="244">
        <f>N51*C52</f>
        <v>3983.0889872864263</v>
      </c>
      <c r="O52" s="244">
        <f>O51*C52</f>
        <v>1991.7876762951078</v>
      </c>
    </row>
    <row r="53" spans="1:16" ht="15.5" thickTop="1" thickBot="1" x14ac:dyDescent="0.4">
      <c r="A53" s="21">
        <v>49</v>
      </c>
      <c r="B53" s="22" t="s">
        <v>52</v>
      </c>
      <c r="C53" s="23"/>
      <c r="D53" s="245">
        <f>D38+D41+D48+D52</f>
        <v>2825005.7639345191</v>
      </c>
      <c r="E53" s="245">
        <f t="shared" ref="E53:O53" si="9">E38+E41+E48+E52</f>
        <v>2815870.2535801595</v>
      </c>
      <c r="F53" s="245">
        <f t="shared" si="9"/>
        <v>2808114.4021186423</v>
      </c>
      <c r="G53" s="245">
        <f t="shared" si="9"/>
        <v>2847917.3310438576</v>
      </c>
      <c r="H53" s="245">
        <f t="shared" si="9"/>
        <v>3372548.078464265</v>
      </c>
      <c r="I53" s="245">
        <f t="shared" si="9"/>
        <v>3258711.972517496</v>
      </c>
      <c r="J53" s="245">
        <f t="shared" si="9"/>
        <v>3306420.2861498273</v>
      </c>
      <c r="K53" s="245">
        <f t="shared" si="9"/>
        <v>3431789.9358595288</v>
      </c>
      <c r="L53" s="245">
        <f t="shared" si="9"/>
        <v>3493648.986516295</v>
      </c>
      <c r="M53" s="245">
        <f t="shared" si="9"/>
        <v>3165974.4329195321</v>
      </c>
      <c r="N53" s="245">
        <f t="shared" si="9"/>
        <v>3567106.8353997953</v>
      </c>
      <c r="O53" s="245">
        <f t="shared" si="9"/>
        <v>3262891.1888372544</v>
      </c>
    </row>
    <row r="54" spans="1:16" ht="15" thickBot="1" x14ac:dyDescent="0.4"/>
    <row r="55" spans="1:16" ht="15" thickBot="1" x14ac:dyDescent="0.4">
      <c r="B55" s="24" t="s">
        <v>53</v>
      </c>
      <c r="D55" s="25">
        <v>0</v>
      </c>
      <c r="E55" s="25">
        <v>0</v>
      </c>
      <c r="F55" s="25">
        <v>0</v>
      </c>
      <c r="G55" s="25">
        <v>180714.29</v>
      </c>
      <c r="H55" s="25">
        <v>0</v>
      </c>
      <c r="I55" s="25">
        <v>0</v>
      </c>
      <c r="J55" s="25">
        <v>0</v>
      </c>
      <c r="K55" s="25">
        <v>0</v>
      </c>
      <c r="L55" s="25">
        <v>0</v>
      </c>
      <c r="M55" s="25">
        <v>0</v>
      </c>
      <c r="N55" s="25">
        <v>7.2</v>
      </c>
      <c r="O55" s="26">
        <v>0</v>
      </c>
      <c r="P55" s="254">
        <f>SUM(D55:O55)</f>
        <v>180721.49000000002</v>
      </c>
    </row>
    <row r="56" spans="1:16" ht="15" thickBot="1" x14ac:dyDescent="0.4">
      <c r="B56" s="24" t="s">
        <v>54</v>
      </c>
      <c r="D56" s="250">
        <f>D53-D55</f>
        <v>2825005.7639345191</v>
      </c>
      <c r="E56" s="250">
        <f>E53-E55</f>
        <v>2815870.2535801595</v>
      </c>
      <c r="F56" s="250">
        <f t="shared" ref="F56:O56" si="10">F53-F55</f>
        <v>2808114.4021186423</v>
      </c>
      <c r="G56" s="250">
        <f t="shared" si="10"/>
        <v>2667203.0410438576</v>
      </c>
      <c r="H56" s="250">
        <f t="shared" si="10"/>
        <v>3372548.078464265</v>
      </c>
      <c r="I56" s="250">
        <f t="shared" si="10"/>
        <v>3258711.972517496</v>
      </c>
      <c r="J56" s="250">
        <f t="shared" si="10"/>
        <v>3306420.2861498273</v>
      </c>
      <c r="K56" s="250">
        <f t="shared" si="10"/>
        <v>3431789.9358595288</v>
      </c>
      <c r="L56" s="250">
        <f t="shared" si="10"/>
        <v>3493648.986516295</v>
      </c>
      <c r="M56" s="250">
        <f t="shared" si="10"/>
        <v>3165974.4329195321</v>
      </c>
      <c r="N56" s="250">
        <f t="shared" si="10"/>
        <v>3567099.6353997951</v>
      </c>
      <c r="O56" s="251">
        <f t="shared" si="10"/>
        <v>3262891.1888372544</v>
      </c>
      <c r="P56" s="252">
        <f>SUM(D56:O56)</f>
        <v>37975277.977341168</v>
      </c>
    </row>
    <row r="57" spans="1:16" ht="15" thickBot="1" x14ac:dyDescent="0.4">
      <c r="B57" s="24" t="s">
        <v>55</v>
      </c>
      <c r="D57" s="250">
        <f>D56*'Allocation Factors'!B12</f>
        <v>2593555.6917627417</v>
      </c>
      <c r="E57" s="250">
        <f>E56*'Allocation Factors'!C12</f>
        <v>2646939.1594301467</v>
      </c>
      <c r="F57" s="250">
        <f>F56*'Allocation Factors'!D12</f>
        <v>2682243.1430962528</v>
      </c>
      <c r="G57" s="250">
        <f>G56*'Allocation Factors'!E12</f>
        <v>2628781.689453104</v>
      </c>
      <c r="H57" s="250">
        <f>H56*'Allocation Factors'!F12</f>
        <v>3260097.034306752</v>
      </c>
      <c r="I57" s="250">
        <f>I56*'Allocation Factors'!G12</f>
        <v>3087490.5225852728</v>
      </c>
      <c r="J57" s="250">
        <f>J56*'Allocation Factors'!H12</f>
        <v>3202559.7850118573</v>
      </c>
      <c r="K57" s="250">
        <f>K56*'Allocation Factors'!I12</f>
        <v>3300093.5472506848</v>
      </c>
      <c r="L57" s="250">
        <f>L56*'Allocation Factors'!J12</f>
        <v>3413169.5908226985</v>
      </c>
      <c r="M57" s="250">
        <f>M56*'Allocation Factors'!K12</f>
        <v>3076023.8346406524</v>
      </c>
      <c r="N57" s="250">
        <f>N56*'Allocation Factors'!L12</f>
        <v>3417090.954036457</v>
      </c>
      <c r="O57" s="250">
        <f>O56*'Allocation Factors'!M12</f>
        <v>3122355.6459253072</v>
      </c>
      <c r="P57" s="253">
        <f>SUM(D57:O57)</f>
        <v>36430400.59832193</v>
      </c>
    </row>
  </sheetData>
  <mergeCells count="15">
    <mergeCell ref="F2:F3"/>
    <mergeCell ref="A2:A3"/>
    <mergeCell ref="B2:B3"/>
    <mergeCell ref="C2:C3"/>
    <mergeCell ref="D2:D3"/>
    <mergeCell ref="E2:E3"/>
    <mergeCell ref="M2:M3"/>
    <mergeCell ref="N2:N3"/>
    <mergeCell ref="O2:O3"/>
    <mergeCell ref="G2:G3"/>
    <mergeCell ref="H2:H3"/>
    <mergeCell ref="I2:I3"/>
    <mergeCell ref="J2:J3"/>
    <mergeCell ref="K2:K3"/>
    <mergeCell ref="L2:L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36CAE-132B-4370-A01A-84C1F871CBA8}">
  <dimension ref="A1:O52"/>
  <sheetViews>
    <sheetView workbookViewId="0">
      <selection activeCell="C51" sqref="C51"/>
    </sheetView>
  </sheetViews>
  <sheetFormatPr defaultRowHeight="14.5" x14ac:dyDescent="0.35"/>
  <cols>
    <col min="1" max="1" width="6.54296875" bestFit="1" customWidth="1"/>
    <col min="2" max="2" width="58" bestFit="1" customWidth="1"/>
    <col min="3" max="3" width="9" bestFit="1" customWidth="1"/>
    <col min="4" max="15" width="13.1796875" bestFit="1" customWidth="1"/>
  </cols>
  <sheetData>
    <row r="1" spans="1:15" x14ac:dyDescent="0.35">
      <c r="A1" s="333" t="s">
        <v>0</v>
      </c>
      <c r="B1" s="334" t="s">
        <v>1</v>
      </c>
      <c r="C1" s="336"/>
      <c r="D1" s="331">
        <v>45444</v>
      </c>
      <c r="E1" s="331">
        <v>45474</v>
      </c>
      <c r="F1" s="331">
        <v>45505</v>
      </c>
      <c r="G1" s="331">
        <v>45536</v>
      </c>
      <c r="H1" s="331">
        <v>45566</v>
      </c>
      <c r="I1" s="331">
        <v>45597</v>
      </c>
      <c r="J1" s="331">
        <v>45627</v>
      </c>
      <c r="K1" s="331">
        <v>45658</v>
      </c>
      <c r="L1" s="331">
        <v>45689</v>
      </c>
      <c r="M1" s="331">
        <v>45717</v>
      </c>
      <c r="N1" s="331">
        <v>45748</v>
      </c>
      <c r="O1" s="331">
        <v>45778</v>
      </c>
    </row>
    <row r="2" spans="1:15" x14ac:dyDescent="0.35">
      <c r="A2" s="332"/>
      <c r="B2" s="335"/>
      <c r="C2" s="337"/>
      <c r="D2" s="332"/>
      <c r="E2" s="332"/>
      <c r="F2" s="332"/>
      <c r="G2" s="332"/>
      <c r="H2" s="332"/>
      <c r="I2" s="332"/>
      <c r="J2" s="332"/>
      <c r="K2" s="332"/>
      <c r="L2" s="332"/>
      <c r="M2" s="332"/>
      <c r="N2" s="332"/>
      <c r="O2" s="332"/>
    </row>
    <row r="3" spans="1:15" x14ac:dyDescent="0.35">
      <c r="A3" s="1"/>
      <c r="B3" s="2"/>
      <c r="C3" s="3"/>
      <c r="D3" s="4"/>
      <c r="E3" s="4"/>
      <c r="F3" s="4"/>
      <c r="G3" s="4"/>
      <c r="H3" s="4"/>
      <c r="I3" s="4"/>
      <c r="J3" s="4"/>
      <c r="K3" s="4"/>
      <c r="L3" s="4"/>
      <c r="M3" s="4"/>
      <c r="N3" s="4"/>
      <c r="O3" s="4"/>
    </row>
    <row r="4" spans="1:15" x14ac:dyDescent="0.35">
      <c r="A4" s="5">
        <v>1</v>
      </c>
      <c r="B4" s="2" t="s">
        <v>2</v>
      </c>
      <c r="C4" s="3"/>
      <c r="D4" s="27">
        <v>329661904.65500033</v>
      </c>
      <c r="E4" s="27">
        <v>329669028.05500036</v>
      </c>
      <c r="F4" s="27">
        <v>329568810.32500041</v>
      </c>
      <c r="G4" s="27">
        <v>329588464.57500052</v>
      </c>
      <c r="H4" s="27">
        <v>329625099.34500057</v>
      </c>
      <c r="I4" s="27">
        <v>329625444.92500049</v>
      </c>
      <c r="J4" s="27">
        <v>329648197.6650005</v>
      </c>
      <c r="K4" s="27">
        <v>329660319.83500063</v>
      </c>
      <c r="L4" s="27">
        <v>329677331.76500064</v>
      </c>
      <c r="M4" s="27">
        <v>329681926.29500055</v>
      </c>
      <c r="N4" s="27">
        <v>329553587.56500059</v>
      </c>
      <c r="O4" s="27">
        <v>329513450.50500065</v>
      </c>
    </row>
    <row r="5" spans="1:15" x14ac:dyDescent="0.35">
      <c r="A5" s="5">
        <v>2</v>
      </c>
      <c r="B5" s="2" t="s">
        <v>3</v>
      </c>
      <c r="C5" s="3"/>
      <c r="D5" s="7">
        <v>161158244.1699999</v>
      </c>
      <c r="E5" s="7">
        <v>161657654.65000013</v>
      </c>
      <c r="F5" s="7">
        <v>162426923.31999978</v>
      </c>
      <c r="G5" s="7">
        <v>163286016.37000024</v>
      </c>
      <c r="H5" s="7">
        <v>164088839.56999987</v>
      </c>
      <c r="I5" s="7">
        <v>164753949.63000044</v>
      </c>
      <c r="J5" s="7">
        <v>165492319.76999989</v>
      </c>
      <c r="K5" s="7">
        <v>166036794.34000015</v>
      </c>
      <c r="L5" s="7">
        <v>166845502.56000015</v>
      </c>
      <c r="M5" s="7">
        <v>167602024.72000003</v>
      </c>
      <c r="N5" s="7">
        <v>168407485.5400002</v>
      </c>
      <c r="O5" s="7">
        <v>169149651.03000033</v>
      </c>
    </row>
    <row r="6" spans="1:15" x14ac:dyDescent="0.35">
      <c r="A6" s="5">
        <v>3</v>
      </c>
      <c r="B6" s="2" t="s">
        <v>4</v>
      </c>
      <c r="C6" s="3"/>
      <c r="D6" s="7">
        <v>43702464</v>
      </c>
      <c r="E6" s="7">
        <v>43951318</v>
      </c>
      <c r="F6" s="7">
        <v>44106648</v>
      </c>
      <c r="G6" s="7">
        <v>44230227</v>
      </c>
      <c r="H6" s="7">
        <v>44373495</v>
      </c>
      <c r="I6" s="7">
        <v>44564580</v>
      </c>
      <c r="J6" s="7">
        <v>44730434</v>
      </c>
      <c r="K6" s="7">
        <v>44964277</v>
      </c>
      <c r="L6" s="7">
        <v>45101780</v>
      </c>
      <c r="M6" s="7">
        <v>45259841</v>
      </c>
      <c r="N6" s="7">
        <v>45399387</v>
      </c>
      <c r="O6" s="7">
        <v>45561088</v>
      </c>
    </row>
    <row r="7" spans="1:15" ht="15" thickBot="1" x14ac:dyDescent="0.4">
      <c r="A7" s="5">
        <v>4</v>
      </c>
      <c r="B7" s="2" t="s">
        <v>5</v>
      </c>
      <c r="C7" s="3"/>
      <c r="D7" s="246">
        <f>D4-D5-D6</f>
        <v>124801196.48500043</v>
      </c>
      <c r="E7" s="246">
        <f t="shared" ref="E7:O7" si="0">E4-E5-E6</f>
        <v>124060055.40500024</v>
      </c>
      <c r="F7" s="246">
        <f t="shared" si="0"/>
        <v>123035239.00500062</v>
      </c>
      <c r="G7" s="246">
        <f t="shared" si="0"/>
        <v>122072221.20500028</v>
      </c>
      <c r="H7" s="246">
        <f t="shared" si="0"/>
        <v>121162764.77500069</v>
      </c>
      <c r="I7" s="246">
        <f t="shared" si="0"/>
        <v>120306915.29500005</v>
      </c>
      <c r="J7" s="246">
        <f t="shared" si="0"/>
        <v>119425443.89500061</v>
      </c>
      <c r="K7" s="246">
        <f t="shared" si="0"/>
        <v>118659248.49500048</v>
      </c>
      <c r="L7" s="246">
        <f t="shared" si="0"/>
        <v>117730049.20500049</v>
      </c>
      <c r="M7" s="246">
        <f t="shared" si="0"/>
        <v>116820060.57500052</v>
      </c>
      <c r="N7" s="246">
        <f t="shared" si="0"/>
        <v>115746715.02500039</v>
      </c>
      <c r="O7" s="246">
        <f t="shared" si="0"/>
        <v>114802711.47500032</v>
      </c>
    </row>
    <row r="8" spans="1:15" ht="15" thickTop="1" x14ac:dyDescent="0.35">
      <c r="A8" s="5">
        <v>5</v>
      </c>
      <c r="B8" s="2" t="s">
        <v>6</v>
      </c>
      <c r="C8" s="3"/>
      <c r="D8" s="7">
        <v>0</v>
      </c>
      <c r="E8" s="7">
        <v>0</v>
      </c>
      <c r="F8" s="7">
        <v>0</v>
      </c>
      <c r="G8" s="7">
        <v>0</v>
      </c>
      <c r="H8" s="7">
        <v>0</v>
      </c>
      <c r="I8" s="7">
        <v>0</v>
      </c>
      <c r="J8" s="7">
        <v>0</v>
      </c>
      <c r="K8" s="7">
        <v>0</v>
      </c>
      <c r="L8" s="7">
        <v>0</v>
      </c>
      <c r="M8" s="7">
        <v>0</v>
      </c>
      <c r="N8" s="7">
        <v>0</v>
      </c>
      <c r="O8" s="7">
        <v>0</v>
      </c>
    </row>
    <row r="9" spans="1:15" x14ac:dyDescent="0.35">
      <c r="A9" s="5">
        <v>6</v>
      </c>
      <c r="B9" s="2" t="s">
        <v>7</v>
      </c>
      <c r="C9" s="3"/>
      <c r="D9" s="7">
        <v>0</v>
      </c>
      <c r="E9" s="7">
        <v>0</v>
      </c>
      <c r="F9" s="7">
        <v>0</v>
      </c>
      <c r="G9" s="7">
        <v>0</v>
      </c>
      <c r="H9" s="7">
        <v>0</v>
      </c>
      <c r="I9" s="7">
        <v>0</v>
      </c>
      <c r="J9" s="7">
        <v>0</v>
      </c>
      <c r="K9" s="7">
        <v>0</v>
      </c>
      <c r="L9" s="7">
        <v>0</v>
      </c>
      <c r="M9" s="7">
        <v>0</v>
      </c>
      <c r="N9" s="7">
        <v>0</v>
      </c>
      <c r="O9" s="7">
        <v>0</v>
      </c>
    </row>
    <row r="10" spans="1:15" x14ac:dyDescent="0.35">
      <c r="A10" s="5">
        <v>7</v>
      </c>
      <c r="B10" s="2" t="s">
        <v>8</v>
      </c>
      <c r="C10" s="3"/>
      <c r="D10" s="7">
        <v>0</v>
      </c>
      <c r="E10" s="7">
        <v>0</v>
      </c>
      <c r="F10" s="7">
        <v>0</v>
      </c>
      <c r="G10" s="7">
        <v>0</v>
      </c>
      <c r="H10" s="7">
        <v>0</v>
      </c>
      <c r="I10" s="7">
        <v>0</v>
      </c>
      <c r="J10" s="7">
        <v>0</v>
      </c>
      <c r="K10" s="7">
        <v>0</v>
      </c>
      <c r="L10" s="7">
        <v>0</v>
      </c>
      <c r="M10" s="7">
        <v>0</v>
      </c>
      <c r="N10" s="7">
        <v>0</v>
      </c>
      <c r="O10" s="7">
        <v>0</v>
      </c>
    </row>
    <row r="11" spans="1:15" x14ac:dyDescent="0.35">
      <c r="A11" s="5">
        <v>8</v>
      </c>
      <c r="B11" s="2" t="s">
        <v>9</v>
      </c>
      <c r="C11" s="3"/>
      <c r="D11" s="7">
        <v>0</v>
      </c>
      <c r="E11" s="7">
        <v>0</v>
      </c>
      <c r="F11" s="7">
        <v>0</v>
      </c>
      <c r="G11" s="7">
        <v>0</v>
      </c>
      <c r="H11" s="7">
        <v>0</v>
      </c>
      <c r="I11" s="7">
        <v>0</v>
      </c>
      <c r="J11" s="7">
        <v>0</v>
      </c>
      <c r="K11" s="7">
        <v>0</v>
      </c>
      <c r="L11" s="7">
        <v>0</v>
      </c>
      <c r="M11" s="7">
        <v>0</v>
      </c>
      <c r="N11" s="7">
        <v>0</v>
      </c>
      <c r="O11" s="7">
        <v>0</v>
      </c>
    </row>
    <row r="12" spans="1:15" x14ac:dyDescent="0.35">
      <c r="A12" s="5">
        <v>9</v>
      </c>
      <c r="B12" s="2" t="s">
        <v>10</v>
      </c>
      <c r="C12" s="3"/>
      <c r="D12" s="7">
        <v>1113972.24</v>
      </c>
      <c r="E12" s="7">
        <v>1026827.9</v>
      </c>
      <c r="F12" s="7">
        <v>897907.98</v>
      </c>
      <c r="G12" s="7">
        <v>1078360.8799999999</v>
      </c>
      <c r="H12" s="7">
        <v>1089348.17</v>
      </c>
      <c r="I12" s="7">
        <v>1222032.02</v>
      </c>
      <c r="J12" s="7">
        <v>1358741.3</v>
      </c>
      <c r="K12" s="7">
        <v>1185594.6400000001</v>
      </c>
      <c r="L12" s="7">
        <v>1126211.46</v>
      </c>
      <c r="M12" s="7">
        <v>1208024.9099999999</v>
      </c>
      <c r="N12" s="7">
        <v>1080152.6599999999</v>
      </c>
      <c r="O12" s="7">
        <v>1039614.73</v>
      </c>
    </row>
    <row r="13" spans="1:15" x14ac:dyDescent="0.35">
      <c r="A13" s="5">
        <v>10</v>
      </c>
      <c r="B13" s="2" t="s">
        <v>11</v>
      </c>
      <c r="C13" s="3"/>
      <c r="D13" s="7">
        <v>0</v>
      </c>
      <c r="E13" s="7">
        <v>0</v>
      </c>
      <c r="F13" s="7">
        <v>0</v>
      </c>
      <c r="G13" s="7">
        <v>0</v>
      </c>
      <c r="H13" s="7">
        <v>0</v>
      </c>
      <c r="I13" s="7">
        <v>0</v>
      </c>
      <c r="J13" s="7">
        <v>0</v>
      </c>
      <c r="K13" s="7">
        <v>0</v>
      </c>
      <c r="L13" s="7">
        <v>0</v>
      </c>
      <c r="M13" s="7">
        <v>0</v>
      </c>
      <c r="N13" s="7">
        <v>0</v>
      </c>
      <c r="O13" s="7">
        <v>0</v>
      </c>
    </row>
    <row r="14" spans="1:15" x14ac:dyDescent="0.35">
      <c r="A14" s="5">
        <v>11</v>
      </c>
      <c r="B14" s="2" t="s">
        <v>12</v>
      </c>
      <c r="C14" s="3"/>
      <c r="D14" s="7">
        <v>12646.33</v>
      </c>
      <c r="E14" s="7">
        <v>39231.919999999998</v>
      </c>
      <c r="F14" s="7">
        <v>36497.760000000002</v>
      </c>
      <c r="G14" s="7">
        <v>36441.24</v>
      </c>
      <c r="H14" s="7">
        <v>115406.74</v>
      </c>
      <c r="I14" s="7">
        <v>88997.77</v>
      </c>
      <c r="J14" s="7">
        <v>37062.950000000004</v>
      </c>
      <c r="K14" s="7">
        <v>25031.25</v>
      </c>
      <c r="L14" s="7">
        <v>25031.25</v>
      </c>
      <c r="M14" s="7">
        <v>0</v>
      </c>
      <c r="N14" s="7">
        <v>0</v>
      </c>
      <c r="O14" s="7">
        <v>0</v>
      </c>
    </row>
    <row r="15" spans="1:15" x14ac:dyDescent="0.35">
      <c r="A15" s="5">
        <v>12</v>
      </c>
      <c r="B15" s="2" t="s">
        <v>13</v>
      </c>
      <c r="C15" s="3"/>
      <c r="D15" s="7">
        <v>0</v>
      </c>
      <c r="E15" s="7">
        <v>0</v>
      </c>
      <c r="F15" s="7">
        <v>0</v>
      </c>
      <c r="G15" s="7">
        <v>0</v>
      </c>
      <c r="H15" s="7">
        <v>0</v>
      </c>
      <c r="I15" s="7">
        <v>0</v>
      </c>
      <c r="J15" s="7">
        <v>0</v>
      </c>
      <c r="K15" s="7">
        <v>0</v>
      </c>
      <c r="L15" s="7">
        <v>0</v>
      </c>
      <c r="M15" s="7">
        <v>0</v>
      </c>
      <c r="N15" s="7">
        <v>0</v>
      </c>
      <c r="O15" s="7">
        <v>0</v>
      </c>
    </row>
    <row r="16" spans="1:15" x14ac:dyDescent="0.35">
      <c r="A16" s="5">
        <v>13</v>
      </c>
      <c r="B16" s="2" t="s">
        <v>14</v>
      </c>
      <c r="C16" s="3"/>
      <c r="D16" s="7">
        <v>0</v>
      </c>
      <c r="E16" s="7">
        <v>0</v>
      </c>
      <c r="F16" s="7">
        <v>0</v>
      </c>
      <c r="G16" s="7">
        <v>0</v>
      </c>
      <c r="H16" s="7">
        <v>0</v>
      </c>
      <c r="I16" s="7">
        <v>0</v>
      </c>
      <c r="J16" s="7">
        <v>0</v>
      </c>
      <c r="K16" s="7">
        <v>0</v>
      </c>
      <c r="L16" s="7">
        <v>0</v>
      </c>
      <c r="M16" s="7">
        <v>0</v>
      </c>
      <c r="N16" s="7">
        <v>0</v>
      </c>
      <c r="O16" s="7">
        <v>0</v>
      </c>
    </row>
    <row r="17" spans="1:15" x14ac:dyDescent="0.35">
      <c r="A17" s="5">
        <v>14</v>
      </c>
      <c r="B17" s="2" t="s">
        <v>16</v>
      </c>
      <c r="C17" s="3"/>
      <c r="D17" s="12">
        <v>164172.0395528767</v>
      </c>
      <c r="E17" s="12">
        <v>157246.78668273971</v>
      </c>
      <c r="F17" s="12">
        <v>162654.63029917804</v>
      </c>
      <c r="G17" s="12">
        <v>142008.95479671235</v>
      </c>
      <c r="H17" s="12">
        <v>154964.12558465754</v>
      </c>
      <c r="I17" s="12">
        <v>137838.69336109591</v>
      </c>
      <c r="J17" s="12">
        <v>132389.19395945207</v>
      </c>
      <c r="K17" s="12">
        <v>98190.035099178072</v>
      </c>
      <c r="L17" s="12">
        <v>142761.81095013698</v>
      </c>
      <c r="M17" s="12">
        <v>196689.83690520548</v>
      </c>
      <c r="N17" s="12">
        <v>213973.50586301371</v>
      </c>
      <c r="O17" s="12">
        <v>194384.48952109591</v>
      </c>
    </row>
    <row r="18" spans="1:15" x14ac:dyDescent="0.35">
      <c r="A18" s="5">
        <v>15</v>
      </c>
      <c r="B18" s="13" t="s">
        <v>17</v>
      </c>
      <c r="C18" s="3"/>
      <c r="D18" s="28"/>
      <c r="E18" s="28"/>
      <c r="F18" s="28"/>
      <c r="G18" s="28"/>
      <c r="H18" s="28"/>
      <c r="I18" s="28"/>
      <c r="J18" s="28"/>
      <c r="K18" s="28"/>
      <c r="L18" s="28"/>
      <c r="M18" s="28"/>
      <c r="N18" s="28"/>
      <c r="O18" s="28"/>
    </row>
    <row r="19" spans="1:15" x14ac:dyDescent="0.35">
      <c r="A19" s="5">
        <v>16</v>
      </c>
      <c r="B19" s="13" t="s">
        <v>18</v>
      </c>
      <c r="C19" s="3"/>
      <c r="D19" s="28"/>
      <c r="E19" s="28"/>
      <c r="F19" s="28"/>
      <c r="G19" s="28"/>
      <c r="H19" s="28"/>
      <c r="I19" s="28"/>
      <c r="J19" s="28"/>
      <c r="K19" s="28"/>
      <c r="L19" s="28"/>
      <c r="M19" s="28"/>
      <c r="N19" s="28"/>
      <c r="O19" s="28"/>
    </row>
    <row r="20" spans="1:15" ht="15" thickBot="1" x14ac:dyDescent="0.4">
      <c r="A20" s="5">
        <v>17</v>
      </c>
      <c r="B20" s="14" t="s">
        <v>19</v>
      </c>
      <c r="C20" s="15"/>
      <c r="D20" s="246">
        <f t="shared" ref="D20:O20" si="1">D7+D12+D14+D17</f>
        <v>126091987.09455331</v>
      </c>
      <c r="E20" s="246">
        <f t="shared" si="1"/>
        <v>125283362.01168299</v>
      </c>
      <c r="F20" s="246">
        <f t="shared" si="1"/>
        <v>124132299.37529981</v>
      </c>
      <c r="G20" s="246">
        <f t="shared" si="1"/>
        <v>123329032.27979699</v>
      </c>
      <c r="H20" s="246">
        <f t="shared" si="1"/>
        <v>122522483.81058535</v>
      </c>
      <c r="I20" s="246">
        <f t="shared" si="1"/>
        <v>121755783.77836113</v>
      </c>
      <c r="J20" s="246">
        <f t="shared" si="1"/>
        <v>120953637.33896005</v>
      </c>
      <c r="K20" s="246">
        <f t="shared" si="1"/>
        <v>119968064.42009966</v>
      </c>
      <c r="L20" s="246">
        <f t="shared" si="1"/>
        <v>119024053.72595061</v>
      </c>
      <c r="M20" s="246">
        <f t="shared" si="1"/>
        <v>118224775.32190573</v>
      </c>
      <c r="N20" s="246">
        <f t="shared" si="1"/>
        <v>117040841.1908634</v>
      </c>
      <c r="O20" s="246">
        <f t="shared" si="1"/>
        <v>116036710.69452143</v>
      </c>
    </row>
    <row r="21" spans="1:15" ht="15" thickTop="1" x14ac:dyDescent="0.35">
      <c r="A21" s="5">
        <v>18</v>
      </c>
      <c r="B21" s="2" t="s">
        <v>20</v>
      </c>
      <c r="C21" s="29">
        <v>8.2100000000000006E-2</v>
      </c>
      <c r="D21" s="30" t="s">
        <v>39</v>
      </c>
      <c r="E21" s="30" t="s">
        <v>39</v>
      </c>
      <c r="F21" s="30" t="s">
        <v>39</v>
      </c>
      <c r="G21" s="30" t="s">
        <v>39</v>
      </c>
      <c r="H21" s="30" t="s">
        <v>39</v>
      </c>
      <c r="I21" s="30" t="s">
        <v>39</v>
      </c>
      <c r="J21" s="30" t="s">
        <v>39</v>
      </c>
      <c r="K21" s="30" t="s">
        <v>39</v>
      </c>
      <c r="L21" s="30" t="s">
        <v>39</v>
      </c>
      <c r="M21" s="30" t="s">
        <v>39</v>
      </c>
      <c r="N21" s="30"/>
      <c r="O21" s="30"/>
    </row>
    <row r="22" spans="1:15" x14ac:dyDescent="0.35">
      <c r="A22" s="5">
        <v>19</v>
      </c>
      <c r="B22" s="2" t="s">
        <v>21</v>
      </c>
      <c r="C22" s="29">
        <v>8.1600000000000006E-2</v>
      </c>
      <c r="D22" s="249">
        <f>C22/12</f>
        <v>6.8000000000000005E-3</v>
      </c>
      <c r="E22" s="249">
        <f>C22/12</f>
        <v>6.8000000000000005E-3</v>
      </c>
      <c r="F22" s="249">
        <f>C22/12</f>
        <v>6.8000000000000005E-3</v>
      </c>
      <c r="G22" s="249">
        <f>C22/12</f>
        <v>6.8000000000000005E-3</v>
      </c>
      <c r="H22" s="249">
        <f>C22/12</f>
        <v>6.8000000000000005E-3</v>
      </c>
      <c r="I22" s="249">
        <f>C22/12</f>
        <v>6.8000000000000005E-3</v>
      </c>
      <c r="J22" s="249">
        <f>C22/12</f>
        <v>6.8000000000000005E-3</v>
      </c>
      <c r="K22" s="249">
        <f>C22/12</f>
        <v>6.8000000000000005E-3</v>
      </c>
      <c r="L22" s="249">
        <f>C22/12</f>
        <v>6.8000000000000005E-3</v>
      </c>
      <c r="M22" s="249">
        <f>C22/12</f>
        <v>6.8000000000000005E-3</v>
      </c>
      <c r="N22" s="249">
        <f>C22/12</f>
        <v>6.8000000000000005E-3</v>
      </c>
      <c r="O22" s="249">
        <f>C22/12</f>
        <v>6.8000000000000005E-3</v>
      </c>
    </row>
    <row r="23" spans="1:15" x14ac:dyDescent="0.35">
      <c r="A23" s="5">
        <v>20</v>
      </c>
      <c r="B23" s="2" t="s">
        <v>22</v>
      </c>
      <c r="C23" s="3"/>
      <c r="D23" s="31"/>
      <c r="E23" s="31"/>
      <c r="F23" s="31"/>
      <c r="G23" s="31"/>
      <c r="H23" s="31"/>
      <c r="I23" s="31"/>
      <c r="J23" s="31"/>
      <c r="K23" s="31"/>
      <c r="L23" s="31"/>
      <c r="M23" s="31"/>
      <c r="N23" s="31"/>
      <c r="O23" s="31"/>
    </row>
    <row r="24" spans="1:15" x14ac:dyDescent="0.35">
      <c r="A24" s="5">
        <v>21</v>
      </c>
      <c r="B24" s="2" t="s">
        <v>23</v>
      </c>
      <c r="C24" s="3"/>
      <c r="D24" s="248">
        <f>D20*D22</f>
        <v>857425.51224296249</v>
      </c>
      <c r="E24" s="248">
        <f t="shared" ref="E24:O24" si="2">E20*E22</f>
        <v>851926.86167944432</v>
      </c>
      <c r="F24" s="248">
        <f t="shared" si="2"/>
        <v>844099.6357520388</v>
      </c>
      <c r="G24" s="248">
        <f t="shared" si="2"/>
        <v>838637.41950261954</v>
      </c>
      <c r="H24" s="248">
        <f t="shared" si="2"/>
        <v>833152.88991198048</v>
      </c>
      <c r="I24" s="248">
        <f t="shared" si="2"/>
        <v>827939.32969285571</v>
      </c>
      <c r="J24" s="248">
        <f t="shared" si="2"/>
        <v>822484.73390492843</v>
      </c>
      <c r="K24" s="248">
        <f t="shared" si="2"/>
        <v>815782.83805667772</v>
      </c>
      <c r="L24" s="248">
        <f t="shared" si="2"/>
        <v>809363.56533646421</v>
      </c>
      <c r="M24" s="248">
        <f t="shared" si="2"/>
        <v>803928.47218895901</v>
      </c>
      <c r="N24" s="248">
        <f t="shared" si="2"/>
        <v>795877.72009787115</v>
      </c>
      <c r="O24" s="248">
        <f t="shared" si="2"/>
        <v>789049.63272274577</v>
      </c>
    </row>
    <row r="25" spans="1:15" x14ac:dyDescent="0.35">
      <c r="A25" s="5">
        <v>22</v>
      </c>
      <c r="B25" s="2" t="s">
        <v>24</v>
      </c>
      <c r="C25" s="3"/>
      <c r="D25" s="16">
        <v>109349.2</v>
      </c>
      <c r="E25" s="16">
        <v>-35275.94</v>
      </c>
      <c r="F25" s="16">
        <v>-8592.56</v>
      </c>
      <c r="G25" s="16">
        <v>-81920.09</v>
      </c>
      <c r="H25" s="16">
        <v>51061.24</v>
      </c>
      <c r="I25" s="16">
        <v>10006.870000000001</v>
      </c>
      <c r="J25" s="16">
        <v>8947.6200000000008</v>
      </c>
      <c r="K25" s="16">
        <v>-201229.11</v>
      </c>
      <c r="L25" s="16">
        <v>17996.759999999998</v>
      </c>
      <c r="M25" s="16">
        <v>98743.12</v>
      </c>
      <c r="N25" s="16">
        <v>22516.16</v>
      </c>
      <c r="O25" s="16">
        <v>-56484.51</v>
      </c>
    </row>
    <row r="26" spans="1:15" x14ac:dyDescent="0.35">
      <c r="A26" s="5">
        <v>23</v>
      </c>
      <c r="B26" s="2" t="s">
        <v>25</v>
      </c>
      <c r="C26" s="3"/>
      <c r="D26" s="16">
        <v>0</v>
      </c>
      <c r="E26" s="16">
        <v>0</v>
      </c>
      <c r="F26" s="16">
        <v>0</v>
      </c>
      <c r="G26" s="16">
        <v>0</v>
      </c>
      <c r="H26" s="16">
        <v>0</v>
      </c>
      <c r="I26" s="16">
        <v>0</v>
      </c>
      <c r="J26" s="16">
        <v>0</v>
      </c>
      <c r="K26" s="16">
        <v>0</v>
      </c>
      <c r="L26" s="16">
        <v>0</v>
      </c>
      <c r="M26" s="16">
        <v>0</v>
      </c>
      <c r="N26" s="16">
        <v>0</v>
      </c>
      <c r="O26" s="16">
        <v>0</v>
      </c>
    </row>
    <row r="27" spans="1:15" x14ac:dyDescent="0.35">
      <c r="A27" s="5">
        <v>24</v>
      </c>
      <c r="B27" s="2" t="s">
        <v>26</v>
      </c>
      <c r="C27" s="3"/>
      <c r="D27" s="7">
        <v>0</v>
      </c>
      <c r="E27" s="7">
        <v>0</v>
      </c>
      <c r="F27" s="7">
        <v>0</v>
      </c>
      <c r="G27" s="7">
        <v>0</v>
      </c>
      <c r="H27" s="7">
        <v>0</v>
      </c>
      <c r="I27" s="7">
        <v>0</v>
      </c>
      <c r="J27" s="7">
        <v>0</v>
      </c>
      <c r="K27" s="7">
        <v>0</v>
      </c>
      <c r="L27" s="7">
        <v>0</v>
      </c>
      <c r="M27" s="7">
        <v>0</v>
      </c>
      <c r="N27" s="7">
        <v>0</v>
      </c>
      <c r="O27" s="7">
        <v>0</v>
      </c>
    </row>
    <row r="28" spans="1:15" x14ac:dyDescent="0.35">
      <c r="A28" s="5">
        <v>25</v>
      </c>
      <c r="B28" s="2" t="s">
        <v>27</v>
      </c>
      <c r="C28" s="3"/>
      <c r="D28" s="7">
        <v>0</v>
      </c>
      <c r="E28" s="7">
        <v>0</v>
      </c>
      <c r="F28" s="7">
        <v>0</v>
      </c>
      <c r="G28" s="7">
        <v>0</v>
      </c>
      <c r="H28" s="7">
        <v>0</v>
      </c>
      <c r="I28" s="7">
        <v>0</v>
      </c>
      <c r="J28" s="7">
        <v>0</v>
      </c>
      <c r="K28" s="7">
        <v>0</v>
      </c>
      <c r="L28" s="7">
        <v>0</v>
      </c>
      <c r="M28" s="7">
        <v>0</v>
      </c>
      <c r="N28" s="7">
        <v>0</v>
      </c>
      <c r="O28" s="7">
        <v>0</v>
      </c>
    </row>
    <row r="29" spans="1:15" x14ac:dyDescent="0.35">
      <c r="A29" s="5">
        <v>26</v>
      </c>
      <c r="B29" s="2" t="s">
        <v>28</v>
      </c>
      <c r="C29" s="3"/>
      <c r="D29" s="16">
        <v>297633.69</v>
      </c>
      <c r="E29" s="16">
        <v>306248.52</v>
      </c>
      <c r="F29" s="16">
        <v>260968.33000000002</v>
      </c>
      <c r="G29" s="16">
        <v>47978.450000000004</v>
      </c>
      <c r="H29" s="16">
        <v>187378.03</v>
      </c>
      <c r="I29" s="16">
        <v>277619.22000000003</v>
      </c>
      <c r="J29" s="16">
        <v>320071.87</v>
      </c>
      <c r="K29" s="16">
        <v>293674.01</v>
      </c>
      <c r="L29" s="16">
        <v>108042.89</v>
      </c>
      <c r="M29" s="16">
        <v>28337.16</v>
      </c>
      <c r="N29" s="16">
        <v>201531.73</v>
      </c>
      <c r="O29" s="16">
        <v>56715.14</v>
      </c>
    </row>
    <row r="30" spans="1:15" x14ac:dyDescent="0.35">
      <c r="A30" s="5">
        <v>27</v>
      </c>
      <c r="B30" s="2" t="s">
        <v>29</v>
      </c>
      <c r="C30" s="3"/>
      <c r="D30" s="7">
        <v>0</v>
      </c>
      <c r="E30" s="7">
        <v>0</v>
      </c>
      <c r="F30" s="7">
        <v>0</v>
      </c>
      <c r="G30" s="7">
        <v>0</v>
      </c>
      <c r="H30" s="7">
        <v>0</v>
      </c>
      <c r="I30" s="7">
        <v>0</v>
      </c>
      <c r="J30" s="7">
        <v>0</v>
      </c>
      <c r="K30" s="7">
        <v>0</v>
      </c>
      <c r="L30" s="7">
        <v>0</v>
      </c>
      <c r="M30" s="7">
        <v>0</v>
      </c>
      <c r="N30" s="7">
        <v>0</v>
      </c>
      <c r="O30" s="7">
        <v>0</v>
      </c>
    </row>
    <row r="31" spans="1:15" x14ac:dyDescent="0.35">
      <c r="A31" s="5">
        <v>28</v>
      </c>
      <c r="B31" s="2" t="s">
        <v>30</v>
      </c>
      <c r="C31" s="3"/>
      <c r="D31" s="7">
        <v>0</v>
      </c>
      <c r="E31" s="7">
        <v>0</v>
      </c>
      <c r="F31" s="7">
        <v>0</v>
      </c>
      <c r="G31" s="7">
        <v>0</v>
      </c>
      <c r="H31" s="7">
        <v>0</v>
      </c>
      <c r="I31" s="7">
        <v>0</v>
      </c>
      <c r="J31" s="7">
        <v>0</v>
      </c>
      <c r="K31" s="7">
        <v>0</v>
      </c>
      <c r="L31" s="7">
        <v>0</v>
      </c>
      <c r="M31" s="7">
        <v>0</v>
      </c>
      <c r="N31" s="7">
        <v>0</v>
      </c>
      <c r="O31" s="7">
        <v>0</v>
      </c>
    </row>
    <row r="32" spans="1:15" x14ac:dyDescent="0.35">
      <c r="A32" s="5">
        <v>29</v>
      </c>
      <c r="B32" s="2" t="s">
        <v>31</v>
      </c>
      <c r="C32" s="3"/>
      <c r="D32" s="7">
        <v>0</v>
      </c>
      <c r="E32" s="7">
        <v>0</v>
      </c>
      <c r="F32" s="7">
        <v>0</v>
      </c>
      <c r="G32" s="7">
        <v>0</v>
      </c>
      <c r="H32" s="7">
        <v>0</v>
      </c>
      <c r="I32" s="7">
        <v>0</v>
      </c>
      <c r="J32" s="7">
        <v>0</v>
      </c>
      <c r="K32" s="7">
        <v>0</v>
      </c>
      <c r="L32" s="7">
        <v>0</v>
      </c>
      <c r="M32" s="7">
        <v>0</v>
      </c>
      <c r="N32" s="7">
        <v>0</v>
      </c>
      <c r="O32" s="7">
        <v>0</v>
      </c>
    </row>
    <row r="33" spans="1:15" x14ac:dyDescent="0.35">
      <c r="A33" s="5">
        <v>30</v>
      </c>
      <c r="B33" s="2" t="s">
        <v>32</v>
      </c>
      <c r="C33" s="3"/>
      <c r="D33" s="7">
        <v>0</v>
      </c>
      <c r="E33" s="7">
        <v>0</v>
      </c>
      <c r="F33" s="7">
        <v>0</v>
      </c>
      <c r="G33" s="7">
        <v>0</v>
      </c>
      <c r="H33" s="7">
        <v>0</v>
      </c>
      <c r="I33" s="7">
        <v>0</v>
      </c>
      <c r="J33" s="7">
        <v>0</v>
      </c>
      <c r="K33" s="7">
        <v>0</v>
      </c>
      <c r="L33" s="7">
        <v>0</v>
      </c>
      <c r="M33" s="7">
        <v>0</v>
      </c>
      <c r="N33" s="7">
        <v>0</v>
      </c>
      <c r="O33" s="7">
        <v>0</v>
      </c>
    </row>
    <row r="34" spans="1:15" x14ac:dyDescent="0.35">
      <c r="A34" s="5">
        <v>31</v>
      </c>
      <c r="B34" s="2" t="s">
        <v>33</v>
      </c>
      <c r="C34" s="3"/>
      <c r="D34" s="7">
        <v>0</v>
      </c>
      <c r="E34" s="7">
        <v>0</v>
      </c>
      <c r="F34" s="7">
        <v>0</v>
      </c>
      <c r="G34" s="7">
        <v>0</v>
      </c>
      <c r="H34" s="7">
        <v>0</v>
      </c>
      <c r="I34" s="7">
        <v>0</v>
      </c>
      <c r="J34" s="7">
        <v>0</v>
      </c>
      <c r="K34" s="7">
        <v>0</v>
      </c>
      <c r="L34" s="7">
        <v>0</v>
      </c>
      <c r="M34" s="7">
        <v>0</v>
      </c>
      <c r="N34" s="7">
        <v>0</v>
      </c>
      <c r="O34" s="7">
        <v>0</v>
      </c>
    </row>
    <row r="35" spans="1:15" x14ac:dyDescent="0.35">
      <c r="A35" s="5">
        <v>32</v>
      </c>
      <c r="B35" s="2" t="s">
        <v>34</v>
      </c>
      <c r="C35" s="3"/>
      <c r="D35" s="7">
        <v>0</v>
      </c>
      <c r="E35" s="7">
        <v>0</v>
      </c>
      <c r="F35" s="7">
        <v>0</v>
      </c>
      <c r="G35" s="7">
        <v>0</v>
      </c>
      <c r="H35" s="7">
        <v>0</v>
      </c>
      <c r="I35" s="7">
        <v>0</v>
      </c>
      <c r="J35" s="7">
        <v>0</v>
      </c>
      <c r="K35" s="7">
        <v>0</v>
      </c>
      <c r="L35" s="7">
        <v>0</v>
      </c>
      <c r="M35" s="7">
        <v>0</v>
      </c>
      <c r="N35" s="7">
        <v>0</v>
      </c>
      <c r="O35" s="7">
        <v>0</v>
      </c>
    </row>
    <row r="36" spans="1:15" x14ac:dyDescent="0.35">
      <c r="A36" s="5">
        <v>33</v>
      </c>
      <c r="B36" s="2" t="s">
        <v>35</v>
      </c>
      <c r="C36" s="3"/>
      <c r="D36" s="17">
        <v>0</v>
      </c>
      <c r="E36" s="17">
        <v>0</v>
      </c>
      <c r="F36" s="17">
        <v>0</v>
      </c>
      <c r="G36" s="17">
        <v>0</v>
      </c>
      <c r="H36" s="17">
        <v>0</v>
      </c>
      <c r="I36" s="17">
        <v>0</v>
      </c>
      <c r="J36" s="17">
        <v>0</v>
      </c>
      <c r="K36" s="17">
        <v>0</v>
      </c>
      <c r="L36" s="17">
        <v>0</v>
      </c>
      <c r="M36" s="17">
        <v>0</v>
      </c>
      <c r="N36" s="17">
        <v>0</v>
      </c>
      <c r="O36" s="17">
        <v>0</v>
      </c>
    </row>
    <row r="37" spans="1:15" ht="15" thickBot="1" x14ac:dyDescent="0.4">
      <c r="A37" s="5">
        <v>34</v>
      </c>
      <c r="B37" s="14" t="s">
        <v>36</v>
      </c>
      <c r="C37" s="15"/>
      <c r="D37" s="246">
        <f>SUM(D24:D36)</f>
        <v>1264408.4022429625</v>
      </c>
      <c r="E37" s="246">
        <f t="shared" ref="E37:O37" si="3">SUM(E24:E36)</f>
        <v>1122899.4416794444</v>
      </c>
      <c r="F37" s="246">
        <f t="shared" si="3"/>
        <v>1096475.4057520388</v>
      </c>
      <c r="G37" s="246">
        <f t="shared" si="3"/>
        <v>804695.77950261952</v>
      </c>
      <c r="H37" s="246">
        <f t="shared" si="3"/>
        <v>1071592.1599119804</v>
      </c>
      <c r="I37" s="246">
        <f t="shared" si="3"/>
        <v>1115565.4196928558</v>
      </c>
      <c r="J37" s="246">
        <f t="shared" si="3"/>
        <v>1151504.2239049284</v>
      </c>
      <c r="K37" s="246">
        <f t="shared" si="3"/>
        <v>908227.73805667774</v>
      </c>
      <c r="L37" s="246">
        <f t="shared" si="3"/>
        <v>935403.21533646423</v>
      </c>
      <c r="M37" s="246">
        <f t="shared" si="3"/>
        <v>931008.75218895904</v>
      </c>
      <c r="N37" s="246">
        <f t="shared" si="3"/>
        <v>1019925.6100978712</v>
      </c>
      <c r="O37" s="246">
        <f t="shared" si="3"/>
        <v>789280.26272274577</v>
      </c>
    </row>
    <row r="38" spans="1:15" ht="15" thickTop="1" x14ac:dyDescent="0.35">
      <c r="A38" s="5">
        <v>35</v>
      </c>
      <c r="B38" s="2" t="s">
        <v>37</v>
      </c>
      <c r="C38" s="3"/>
      <c r="D38" s="18">
        <v>28958.799999999999</v>
      </c>
      <c r="E38" s="18">
        <v>59314.69</v>
      </c>
      <c r="F38" s="18">
        <v>66485.48</v>
      </c>
      <c r="G38" s="18">
        <v>220578.42</v>
      </c>
      <c r="H38" s="18">
        <v>169377.26</v>
      </c>
      <c r="I38" s="18">
        <v>44214.67</v>
      </c>
      <c r="J38" s="18">
        <v>80703.14</v>
      </c>
      <c r="K38" s="18">
        <v>51967.59</v>
      </c>
      <c r="L38" s="18">
        <v>92855.66</v>
      </c>
      <c r="M38" s="18">
        <v>240929.91</v>
      </c>
      <c r="N38" s="18">
        <v>202895.2</v>
      </c>
      <c r="O38" s="18">
        <v>122444.98</v>
      </c>
    </row>
    <row r="39" spans="1:15" x14ac:dyDescent="0.35">
      <c r="A39" s="5">
        <v>36</v>
      </c>
      <c r="B39" s="2" t="s">
        <v>38</v>
      </c>
      <c r="C39" s="3" t="s">
        <v>39</v>
      </c>
      <c r="D39" s="7">
        <v>0</v>
      </c>
      <c r="E39" s="7">
        <v>0</v>
      </c>
      <c r="F39" s="7">
        <v>0</v>
      </c>
      <c r="G39" s="7">
        <v>0</v>
      </c>
      <c r="H39" s="7">
        <v>0</v>
      </c>
      <c r="I39" s="7">
        <v>0</v>
      </c>
      <c r="J39" s="7">
        <v>0</v>
      </c>
      <c r="K39" s="7">
        <v>0</v>
      </c>
      <c r="L39" s="7">
        <v>0</v>
      </c>
      <c r="M39" s="7">
        <v>0</v>
      </c>
      <c r="N39" s="7">
        <v>0</v>
      </c>
      <c r="O39" s="7">
        <v>0</v>
      </c>
    </row>
    <row r="40" spans="1:15" ht="15" thickBot="1" x14ac:dyDescent="0.4">
      <c r="A40" s="5">
        <v>37</v>
      </c>
      <c r="B40" s="14" t="s">
        <v>40</v>
      </c>
      <c r="C40" s="15"/>
      <c r="D40" s="246">
        <f>SUM(D38:D39)</f>
        <v>28958.799999999999</v>
      </c>
      <c r="E40" s="246">
        <f t="shared" ref="E40:O40" si="4">SUM(E38:E39)</f>
        <v>59314.69</v>
      </c>
      <c r="F40" s="246">
        <f t="shared" si="4"/>
        <v>66485.48</v>
      </c>
      <c r="G40" s="246">
        <f t="shared" si="4"/>
        <v>220578.42</v>
      </c>
      <c r="H40" s="246">
        <f t="shared" si="4"/>
        <v>169377.26</v>
      </c>
      <c r="I40" s="246">
        <f t="shared" si="4"/>
        <v>44214.67</v>
      </c>
      <c r="J40" s="246">
        <f t="shared" si="4"/>
        <v>80703.14</v>
      </c>
      <c r="K40" s="246">
        <f t="shared" si="4"/>
        <v>51967.59</v>
      </c>
      <c r="L40" s="246">
        <f t="shared" si="4"/>
        <v>92855.66</v>
      </c>
      <c r="M40" s="246">
        <f t="shared" si="4"/>
        <v>240929.91</v>
      </c>
      <c r="N40" s="246">
        <f t="shared" si="4"/>
        <v>202895.2</v>
      </c>
      <c r="O40" s="246">
        <f t="shared" si="4"/>
        <v>122444.98</v>
      </c>
    </row>
    <row r="41" spans="1:15" ht="15" thickTop="1" x14ac:dyDescent="0.35">
      <c r="A41" s="5">
        <v>38</v>
      </c>
      <c r="B41" s="2" t="s">
        <v>41</v>
      </c>
      <c r="C41" s="3"/>
      <c r="D41" s="7">
        <v>813166.03148233425</v>
      </c>
      <c r="E41" s="7">
        <v>813183.6025356676</v>
      </c>
      <c r="F41" s="7">
        <v>812936.39880166773</v>
      </c>
      <c r="G41" s="7">
        <v>812984.87928500143</v>
      </c>
      <c r="H41" s="7">
        <v>813075.24505100143</v>
      </c>
      <c r="I41" s="7">
        <v>813076.097481668</v>
      </c>
      <c r="J41" s="7">
        <v>813132.22090700129</v>
      </c>
      <c r="K41" s="7">
        <v>813162.12225966831</v>
      </c>
      <c r="L41" s="7">
        <v>813204.08502033504</v>
      </c>
      <c r="M41" s="7">
        <v>813215.41819433484</v>
      </c>
      <c r="N41" s="7">
        <v>812898.8493270016</v>
      </c>
      <c r="O41" s="7">
        <v>812799.84457900166</v>
      </c>
    </row>
    <row r="42" spans="1:15" x14ac:dyDescent="0.35">
      <c r="A42" s="5">
        <v>39</v>
      </c>
      <c r="B42" s="2" t="s">
        <v>42</v>
      </c>
      <c r="C42" s="3"/>
      <c r="D42" s="7">
        <v>0</v>
      </c>
      <c r="E42" s="7">
        <v>0</v>
      </c>
      <c r="F42" s="7">
        <v>0</v>
      </c>
      <c r="G42" s="7">
        <v>0</v>
      </c>
      <c r="H42" s="7">
        <v>0</v>
      </c>
      <c r="I42" s="7">
        <v>0</v>
      </c>
      <c r="J42" s="7">
        <v>0</v>
      </c>
      <c r="K42" s="7">
        <v>0</v>
      </c>
      <c r="L42" s="7">
        <v>0</v>
      </c>
      <c r="M42" s="7">
        <v>0</v>
      </c>
      <c r="N42" s="7">
        <v>0</v>
      </c>
      <c r="O42" s="7">
        <v>0</v>
      </c>
    </row>
    <row r="43" spans="1:15" x14ac:dyDescent="0.35">
      <c r="A43" s="5">
        <v>40</v>
      </c>
      <c r="B43" s="2" t="s">
        <v>43</v>
      </c>
      <c r="C43" s="3"/>
      <c r="D43" s="7">
        <v>0</v>
      </c>
      <c r="E43" s="7">
        <v>0</v>
      </c>
      <c r="F43" s="7">
        <v>0</v>
      </c>
      <c r="G43" s="7">
        <v>0</v>
      </c>
      <c r="H43" s="7">
        <v>0</v>
      </c>
      <c r="I43" s="7">
        <v>0</v>
      </c>
      <c r="J43" s="7">
        <v>0</v>
      </c>
      <c r="K43" s="7">
        <v>0</v>
      </c>
      <c r="L43" s="7">
        <v>0</v>
      </c>
      <c r="M43" s="7">
        <v>0</v>
      </c>
      <c r="N43" s="7">
        <v>0</v>
      </c>
      <c r="O43" s="7">
        <v>0</v>
      </c>
    </row>
    <row r="44" spans="1:15" x14ac:dyDescent="0.35">
      <c r="A44" s="5">
        <v>41</v>
      </c>
      <c r="B44" s="2" t="s">
        <v>56</v>
      </c>
      <c r="C44" s="3"/>
      <c r="D44" s="7">
        <v>0</v>
      </c>
      <c r="E44" s="7">
        <v>0</v>
      </c>
      <c r="F44" s="7">
        <v>0</v>
      </c>
      <c r="G44" s="7">
        <v>0</v>
      </c>
      <c r="H44" s="7"/>
      <c r="I44" s="7"/>
      <c r="J44" s="7"/>
      <c r="K44" s="7"/>
      <c r="L44" s="7"/>
      <c r="M44" s="7">
        <v>0</v>
      </c>
      <c r="N44" s="7">
        <v>0</v>
      </c>
      <c r="O44" s="7">
        <v>0</v>
      </c>
    </row>
    <row r="45" spans="1:15" x14ac:dyDescent="0.35">
      <c r="A45" s="5">
        <v>42</v>
      </c>
      <c r="B45" s="2" t="s">
        <v>45</v>
      </c>
      <c r="C45" s="3"/>
      <c r="D45" s="7">
        <v>0</v>
      </c>
      <c r="E45" s="7">
        <v>0</v>
      </c>
      <c r="F45" s="7">
        <v>0</v>
      </c>
      <c r="G45" s="7">
        <v>0</v>
      </c>
      <c r="H45" s="7">
        <v>0</v>
      </c>
      <c r="I45" s="7">
        <v>0</v>
      </c>
      <c r="J45" s="7">
        <v>0</v>
      </c>
      <c r="K45" s="7">
        <v>0</v>
      </c>
      <c r="L45" s="7">
        <v>0</v>
      </c>
      <c r="M45" s="7">
        <v>0</v>
      </c>
      <c r="N45" s="7">
        <v>0</v>
      </c>
      <c r="O45" s="7">
        <v>0</v>
      </c>
    </row>
    <row r="46" spans="1:15" x14ac:dyDescent="0.35">
      <c r="A46" s="5">
        <v>43</v>
      </c>
      <c r="B46" s="2" t="s">
        <v>46</v>
      </c>
      <c r="C46" s="3"/>
      <c r="D46" s="7">
        <v>16750.121375520564</v>
      </c>
      <c r="E46" s="7">
        <v>16750.121375520564</v>
      </c>
      <c r="F46" s="7">
        <v>16343.317304016769</v>
      </c>
      <c r="G46" s="7">
        <v>16344.291958274276</v>
      </c>
      <c r="H46" s="7">
        <v>16346.108676518576</v>
      </c>
      <c r="I46" s="7">
        <v>16346.125813830775</v>
      </c>
      <c r="J46" s="7">
        <v>16347.254122207376</v>
      </c>
      <c r="K46" s="7">
        <v>16347.855260617682</v>
      </c>
      <c r="L46" s="7">
        <v>16348.698882226381</v>
      </c>
      <c r="M46" s="7">
        <v>16348.926724969077</v>
      </c>
      <c r="N46" s="7">
        <v>16342.56240734838</v>
      </c>
      <c r="O46" s="7">
        <v>16340.572010542981</v>
      </c>
    </row>
    <row r="47" spans="1:15" ht="15" thickBot="1" x14ac:dyDescent="0.4">
      <c r="A47" s="5">
        <v>44</v>
      </c>
      <c r="B47" s="14" t="s">
        <v>47</v>
      </c>
      <c r="C47" s="15"/>
      <c r="D47" s="246">
        <f>SUM(D41:D46)</f>
        <v>829916.15285785485</v>
      </c>
      <c r="E47" s="246">
        <f t="shared" ref="E47:O47" si="5">SUM(E41:E46)</f>
        <v>829933.72391118819</v>
      </c>
      <c r="F47" s="246">
        <f t="shared" si="5"/>
        <v>829279.71610568452</v>
      </c>
      <c r="G47" s="246">
        <f t="shared" si="5"/>
        <v>829329.17124327575</v>
      </c>
      <c r="H47" s="246">
        <f t="shared" si="5"/>
        <v>829421.35372751998</v>
      </c>
      <c r="I47" s="246">
        <f t="shared" si="5"/>
        <v>829422.22329549876</v>
      </c>
      <c r="J47" s="246">
        <f t="shared" si="5"/>
        <v>829479.4750292087</v>
      </c>
      <c r="K47" s="246">
        <f t="shared" si="5"/>
        <v>829509.97752028599</v>
      </c>
      <c r="L47" s="246">
        <f t="shared" si="5"/>
        <v>829552.78390256141</v>
      </c>
      <c r="M47" s="246">
        <f t="shared" si="5"/>
        <v>829564.3449193039</v>
      </c>
      <c r="N47" s="246">
        <f t="shared" si="5"/>
        <v>829241.41173435003</v>
      </c>
      <c r="O47" s="246">
        <f t="shared" si="5"/>
        <v>829140.41658954462</v>
      </c>
    </row>
    <row r="48" spans="1:15" ht="15" thickTop="1" x14ac:dyDescent="0.35">
      <c r="A48" s="5">
        <v>45</v>
      </c>
      <c r="B48" s="19" t="s">
        <v>48</v>
      </c>
      <c r="C48" s="15"/>
      <c r="D48" s="247">
        <f t="shared" ref="D48:O48" si="6">D37+D40+D47-D24</f>
        <v>1265857.8428578549</v>
      </c>
      <c r="E48" s="247">
        <f t="shared" si="6"/>
        <v>1160220.9939111883</v>
      </c>
      <c r="F48" s="247">
        <f t="shared" si="6"/>
        <v>1148140.9661056844</v>
      </c>
      <c r="G48" s="247">
        <f t="shared" si="6"/>
        <v>1015965.9512432759</v>
      </c>
      <c r="H48" s="247">
        <f t="shared" si="6"/>
        <v>1237237.8837275198</v>
      </c>
      <c r="I48" s="247">
        <f t="shared" si="6"/>
        <v>1161262.9832954986</v>
      </c>
      <c r="J48" s="247">
        <f t="shared" si="6"/>
        <v>1239202.1050292086</v>
      </c>
      <c r="K48" s="247">
        <f t="shared" si="6"/>
        <v>973922.4675202861</v>
      </c>
      <c r="L48" s="247">
        <f t="shared" si="6"/>
        <v>1048448.0939025616</v>
      </c>
      <c r="M48" s="247">
        <f t="shared" si="6"/>
        <v>1197574.5349193038</v>
      </c>
      <c r="N48" s="247">
        <f t="shared" si="6"/>
        <v>1256184.5017343499</v>
      </c>
      <c r="O48" s="247">
        <f t="shared" si="6"/>
        <v>951816.02658954461</v>
      </c>
    </row>
    <row r="49" spans="1:15" x14ac:dyDescent="0.35">
      <c r="A49" s="5">
        <v>46</v>
      </c>
      <c r="B49" s="19" t="s">
        <v>49</v>
      </c>
      <c r="C49" s="15"/>
      <c r="D49" s="20">
        <v>1096894.630967187</v>
      </c>
      <c r="E49" s="20">
        <v>1096894.630967187</v>
      </c>
      <c r="F49" s="20">
        <v>1096894.630967187</v>
      </c>
      <c r="G49" s="20">
        <v>1096894.630967187</v>
      </c>
      <c r="H49" s="20">
        <v>1096894.630967187</v>
      </c>
      <c r="I49" s="20">
        <v>1096894.630967187</v>
      </c>
      <c r="J49" s="20">
        <v>1096894.630967187</v>
      </c>
      <c r="K49" s="20">
        <v>1096894.630967187</v>
      </c>
      <c r="L49" s="20">
        <v>1096894.630967187</v>
      </c>
      <c r="M49" s="20">
        <v>1096894.630967187</v>
      </c>
      <c r="N49" s="20">
        <v>1096895</v>
      </c>
      <c r="O49" s="20">
        <v>1096894.630967187</v>
      </c>
    </row>
    <row r="50" spans="1:15" x14ac:dyDescent="0.35">
      <c r="A50" s="5">
        <v>47</v>
      </c>
      <c r="B50" s="19" t="s">
        <v>50</v>
      </c>
      <c r="C50" s="15"/>
      <c r="D50" s="243">
        <f t="shared" ref="D50:O50" si="7">D48-D49</f>
        <v>168963.21189066791</v>
      </c>
      <c r="E50" s="243">
        <f t="shared" si="7"/>
        <v>63326.362944001332</v>
      </c>
      <c r="F50" s="243">
        <f t="shared" si="7"/>
        <v>51246.335138497408</v>
      </c>
      <c r="G50" s="243">
        <f t="shared" si="7"/>
        <v>-80928.679723911104</v>
      </c>
      <c r="H50" s="243">
        <f t="shared" si="7"/>
        <v>140343.25276033278</v>
      </c>
      <c r="I50" s="243">
        <f t="shared" si="7"/>
        <v>64368.352328311652</v>
      </c>
      <c r="J50" s="243">
        <f t="shared" si="7"/>
        <v>142307.47406202159</v>
      </c>
      <c r="K50" s="243">
        <f t="shared" si="7"/>
        <v>-122972.1634469009</v>
      </c>
      <c r="L50" s="243">
        <f t="shared" si="7"/>
        <v>-48446.537064625416</v>
      </c>
      <c r="M50" s="243">
        <f t="shared" si="7"/>
        <v>100679.90395211685</v>
      </c>
      <c r="N50" s="243">
        <f t="shared" si="7"/>
        <v>159289.50173434988</v>
      </c>
      <c r="O50" s="243">
        <f t="shared" si="7"/>
        <v>-145078.60437764239</v>
      </c>
    </row>
    <row r="51" spans="1:15" ht="15" thickBot="1" x14ac:dyDescent="0.4">
      <c r="A51" s="5">
        <v>48</v>
      </c>
      <c r="B51" s="14" t="s">
        <v>51</v>
      </c>
      <c r="C51" s="325">
        <v>5.5230000000000001E-3</v>
      </c>
      <c r="D51" s="244">
        <f>D50*C51</f>
        <v>933.18381927215887</v>
      </c>
      <c r="E51" s="244">
        <f>E50*C51</f>
        <v>349.75150253971935</v>
      </c>
      <c r="F51" s="244">
        <f>F50*C51</f>
        <v>283.03350896992117</v>
      </c>
      <c r="G51" s="244">
        <f>G50*C51</f>
        <v>-446.96909811516105</v>
      </c>
      <c r="H51" s="244">
        <f>H50*C51</f>
        <v>775.11578499531799</v>
      </c>
      <c r="I51" s="244">
        <f>I50*C51</f>
        <v>355.50640990926524</v>
      </c>
      <c r="J51" s="244">
        <f>J50*C51</f>
        <v>785.96417924454522</v>
      </c>
      <c r="K51" s="244">
        <f>K50*C51</f>
        <v>-679.17525871723365</v>
      </c>
      <c r="L51" s="244">
        <f>L50*C51</f>
        <v>-267.57022420792617</v>
      </c>
      <c r="M51" s="244">
        <f>M50*C51</f>
        <v>556.05510952754139</v>
      </c>
      <c r="N51" s="244">
        <f>N50*C51</f>
        <v>879.75591807881437</v>
      </c>
      <c r="O51" s="244">
        <f>O50*C51</f>
        <v>-801.26913197771898</v>
      </c>
    </row>
    <row r="52" spans="1:15" ht="15.5" thickTop="1" thickBot="1" x14ac:dyDescent="0.4">
      <c r="A52" s="21">
        <v>49</v>
      </c>
      <c r="B52" s="22" t="s">
        <v>52</v>
      </c>
      <c r="C52" s="23"/>
      <c r="D52" s="245">
        <f t="shared" ref="D52:O52" si="8">D37+D40+D47+D51</f>
        <v>2124216.5389200896</v>
      </c>
      <c r="E52" s="245">
        <f t="shared" si="8"/>
        <v>2012497.6070931724</v>
      </c>
      <c r="F52" s="245">
        <f t="shared" si="8"/>
        <v>1992523.6353666931</v>
      </c>
      <c r="G52" s="245">
        <f t="shared" si="8"/>
        <v>1854156.4016477803</v>
      </c>
      <c r="H52" s="245">
        <f t="shared" si="8"/>
        <v>2071165.8894244956</v>
      </c>
      <c r="I52" s="245">
        <f t="shared" si="8"/>
        <v>1989557.8193982637</v>
      </c>
      <c r="J52" s="245">
        <f t="shared" si="8"/>
        <v>2062472.8031133816</v>
      </c>
      <c r="K52" s="245">
        <f t="shared" si="8"/>
        <v>1789026.1303182465</v>
      </c>
      <c r="L52" s="245">
        <f t="shared" si="8"/>
        <v>1857544.089014818</v>
      </c>
      <c r="M52" s="245">
        <f t="shared" si="8"/>
        <v>2002059.0622177904</v>
      </c>
      <c r="N52" s="245">
        <f t="shared" si="8"/>
        <v>2052941.9777503</v>
      </c>
      <c r="O52" s="245">
        <f t="shared" si="8"/>
        <v>1740064.3901803126</v>
      </c>
    </row>
  </sheetData>
  <mergeCells count="15">
    <mergeCell ref="F1:F2"/>
    <mergeCell ref="A1:A2"/>
    <mergeCell ref="B1:B2"/>
    <mergeCell ref="C1:C2"/>
    <mergeCell ref="D1:D2"/>
    <mergeCell ref="E1:E2"/>
    <mergeCell ref="M1:M2"/>
    <mergeCell ref="N1:N2"/>
    <mergeCell ref="O1:O2"/>
    <mergeCell ref="G1:G2"/>
    <mergeCell ref="H1:H2"/>
    <mergeCell ref="I1:I2"/>
    <mergeCell ref="J1:J2"/>
    <mergeCell ref="K1:K2"/>
    <mergeCell ref="L1:L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450DE-FEBD-4F77-9A66-1007E369655D}">
  <dimension ref="A1:M16"/>
  <sheetViews>
    <sheetView workbookViewId="0">
      <selection sqref="A1:XFD1048576"/>
    </sheetView>
  </sheetViews>
  <sheetFormatPr defaultRowHeight="14.5" x14ac:dyDescent="0.35"/>
  <cols>
    <col min="1" max="1" width="33.26953125" bestFit="1" customWidth="1"/>
    <col min="2" max="8" width="11.81640625" bestFit="1" customWidth="1"/>
    <col min="9" max="13" width="10.1796875" bestFit="1" customWidth="1"/>
  </cols>
  <sheetData>
    <row r="1" spans="1:13" x14ac:dyDescent="0.35">
      <c r="A1" s="32" t="s">
        <v>57</v>
      </c>
      <c r="B1" s="33"/>
      <c r="C1" s="33"/>
      <c r="D1" s="33"/>
      <c r="E1" s="33"/>
      <c r="F1" s="33"/>
      <c r="G1" s="33"/>
      <c r="H1" s="33"/>
    </row>
    <row r="2" spans="1:13" x14ac:dyDescent="0.35">
      <c r="A2" s="32" t="s">
        <v>58</v>
      </c>
      <c r="B2" s="34">
        <v>45444</v>
      </c>
      <c r="C2" s="34">
        <v>45474</v>
      </c>
      <c r="D2" s="34">
        <v>45505</v>
      </c>
      <c r="E2" s="34">
        <v>45536</v>
      </c>
      <c r="F2" s="34">
        <v>45566</v>
      </c>
      <c r="G2" s="34">
        <v>45597</v>
      </c>
      <c r="H2" s="34">
        <v>45627</v>
      </c>
      <c r="I2" s="34">
        <v>45658</v>
      </c>
      <c r="J2" s="34">
        <v>45689</v>
      </c>
      <c r="K2" s="34">
        <v>45717</v>
      </c>
      <c r="L2" s="34">
        <v>45748</v>
      </c>
      <c r="M2" s="34">
        <v>45778</v>
      </c>
    </row>
    <row r="3" spans="1:13" x14ac:dyDescent="0.35">
      <c r="A3" s="33"/>
      <c r="B3" s="33"/>
      <c r="C3" s="33"/>
      <c r="D3" s="33"/>
      <c r="E3" s="33"/>
      <c r="F3" s="33"/>
      <c r="G3" s="33"/>
      <c r="H3" s="33"/>
    </row>
    <row r="4" spans="1:13" x14ac:dyDescent="0.35">
      <c r="A4" s="33" t="s">
        <v>59</v>
      </c>
      <c r="B4" s="35">
        <v>48688772.090000004</v>
      </c>
      <c r="C4" s="35">
        <v>54635233.269999996</v>
      </c>
      <c r="D4" s="35">
        <v>56159779.359999999</v>
      </c>
      <c r="E4" s="35">
        <v>53103071.740000002</v>
      </c>
      <c r="F4" s="35">
        <v>46446736.789999999</v>
      </c>
      <c r="G4" s="35">
        <v>44523575.809999995</v>
      </c>
      <c r="H4" s="35">
        <v>64773197.609999992</v>
      </c>
      <c r="I4" s="35">
        <v>69165073.48999998</v>
      </c>
      <c r="J4" s="35">
        <v>67987718.460000008</v>
      </c>
      <c r="K4" s="35">
        <v>60838169.709999993</v>
      </c>
      <c r="L4" s="35">
        <v>47558576.739999987</v>
      </c>
      <c r="M4" s="35">
        <v>48374557.679999992</v>
      </c>
    </row>
    <row r="5" spans="1:13" x14ac:dyDescent="0.35">
      <c r="A5" s="33" t="s">
        <v>60</v>
      </c>
      <c r="B5" s="35">
        <v>390526.37</v>
      </c>
      <c r="C5" s="35">
        <v>412180.18999999994</v>
      </c>
      <c r="D5" s="35">
        <v>407083.99</v>
      </c>
      <c r="E5" s="35">
        <v>323282.73000000004</v>
      </c>
      <c r="F5" s="35">
        <v>353211.11</v>
      </c>
      <c r="G5" s="35">
        <v>386989.44999999995</v>
      </c>
      <c r="H5" s="35">
        <v>561708.29</v>
      </c>
      <c r="I5" s="35">
        <v>645801.42999999993</v>
      </c>
      <c r="J5" s="35">
        <v>467760.92000000004</v>
      </c>
      <c r="K5" s="35">
        <v>458248.80000000005</v>
      </c>
      <c r="L5" s="35">
        <v>454414.69000000006</v>
      </c>
      <c r="M5" s="35">
        <v>803667.57</v>
      </c>
    </row>
    <row r="6" spans="1:13" x14ac:dyDescent="0.35">
      <c r="A6" s="33" t="s">
        <v>61</v>
      </c>
      <c r="B6" s="36">
        <v>0</v>
      </c>
      <c r="C6" s="36">
        <v>0</v>
      </c>
      <c r="D6" s="36">
        <v>0</v>
      </c>
      <c r="E6" s="36">
        <v>0</v>
      </c>
      <c r="F6" s="36">
        <v>0</v>
      </c>
      <c r="G6" s="36">
        <v>0</v>
      </c>
      <c r="H6" s="36">
        <v>0</v>
      </c>
      <c r="I6" s="36">
        <v>0</v>
      </c>
      <c r="J6" s="36">
        <v>0</v>
      </c>
      <c r="K6" s="36">
        <v>0</v>
      </c>
      <c r="L6" s="36">
        <v>0</v>
      </c>
      <c r="M6" s="36">
        <v>0</v>
      </c>
    </row>
    <row r="7" spans="1:13" x14ac:dyDescent="0.35">
      <c r="A7" s="33" t="s">
        <v>62</v>
      </c>
      <c r="B7" s="35">
        <v>3954481.4699999997</v>
      </c>
      <c r="C7" s="35">
        <v>3074711.3399999994</v>
      </c>
      <c r="D7" s="35">
        <v>2228360.21</v>
      </c>
      <c r="E7" s="35">
        <v>452853.14999999997</v>
      </c>
      <c r="F7" s="35">
        <v>1248883.5500000003</v>
      </c>
      <c r="G7" s="35">
        <v>2082132.6900000002</v>
      </c>
      <c r="H7" s="35">
        <v>1538916.5900000003</v>
      </c>
      <c r="I7" s="35">
        <v>2114359.84</v>
      </c>
      <c r="J7" s="35">
        <v>1135326.8699999999</v>
      </c>
      <c r="K7" s="35">
        <v>1320810.81</v>
      </c>
      <c r="L7" s="35">
        <v>1633384.4</v>
      </c>
      <c r="M7" s="35">
        <v>1373645.17</v>
      </c>
    </row>
    <row r="8" spans="1:13" x14ac:dyDescent="0.35">
      <c r="A8" s="37" t="s">
        <v>63</v>
      </c>
      <c r="B8" s="38" t="s">
        <v>63</v>
      </c>
      <c r="C8" s="38" t="s">
        <v>63</v>
      </c>
      <c r="D8" s="38" t="s">
        <v>63</v>
      </c>
      <c r="E8" s="38" t="s">
        <v>63</v>
      </c>
      <c r="F8" s="38" t="s">
        <v>63</v>
      </c>
      <c r="G8" s="38" t="s">
        <v>63</v>
      </c>
      <c r="H8" s="38" t="s">
        <v>63</v>
      </c>
      <c r="I8" s="38" t="s">
        <v>63</v>
      </c>
      <c r="J8" s="38" t="s">
        <v>63</v>
      </c>
      <c r="K8" s="38" t="s">
        <v>63</v>
      </c>
      <c r="L8" s="38" t="s">
        <v>63</v>
      </c>
      <c r="M8" s="38" t="s">
        <v>63</v>
      </c>
    </row>
    <row r="9" spans="1:13" x14ac:dyDescent="0.35">
      <c r="A9" s="33" t="s">
        <v>64</v>
      </c>
      <c r="B9" s="35">
        <f t="shared" ref="B9:H9" si="0">SUM(B4:B7)</f>
        <v>53033779.93</v>
      </c>
      <c r="C9" s="35">
        <f t="shared" si="0"/>
        <v>58122124.79999999</v>
      </c>
      <c r="D9" s="35">
        <f t="shared" si="0"/>
        <v>58795223.560000002</v>
      </c>
      <c r="E9" s="35">
        <f t="shared" si="0"/>
        <v>53879207.619999997</v>
      </c>
      <c r="F9" s="35">
        <f t="shared" si="0"/>
        <v>48048831.449999996</v>
      </c>
      <c r="G9" s="35">
        <f t="shared" si="0"/>
        <v>46992697.949999996</v>
      </c>
      <c r="H9" s="35">
        <f t="shared" si="0"/>
        <v>66873822.489999995</v>
      </c>
      <c r="I9" s="35">
        <f>SUM(I4:I7)</f>
        <v>71925234.75999999</v>
      </c>
      <c r="J9" s="35">
        <f>SUM(J4:J7)</f>
        <v>69590806.250000015</v>
      </c>
      <c r="K9" s="35">
        <f>SUM(K4:K7)</f>
        <v>62617229.319999993</v>
      </c>
      <c r="L9" s="35">
        <f>SUM(L4:L7)</f>
        <v>49646375.829999983</v>
      </c>
      <c r="M9" s="35">
        <f>SUM(M4:M7)</f>
        <v>50551870.419999994</v>
      </c>
    </row>
    <row r="10" spans="1:13" x14ac:dyDescent="0.35">
      <c r="A10" s="33"/>
      <c r="B10" s="33"/>
      <c r="C10" s="33"/>
      <c r="D10" s="33"/>
      <c r="E10" s="33"/>
      <c r="F10" s="33"/>
      <c r="G10" s="33"/>
      <c r="H10" s="33"/>
      <c r="I10" s="33"/>
      <c r="J10" s="33"/>
      <c r="K10" s="33"/>
      <c r="L10" s="33"/>
      <c r="M10" s="33"/>
    </row>
    <row r="11" spans="1:13" x14ac:dyDescent="0.35">
      <c r="A11" s="33"/>
      <c r="B11" s="33"/>
      <c r="C11" s="33"/>
      <c r="D11" s="33"/>
      <c r="E11" s="33"/>
      <c r="F11" s="33"/>
      <c r="G11" s="33"/>
      <c r="H11" s="33"/>
      <c r="I11" s="33"/>
      <c r="J11" s="33"/>
      <c r="K11" s="33"/>
      <c r="L11" s="33"/>
      <c r="M11" s="33"/>
    </row>
    <row r="12" spans="1:13" x14ac:dyDescent="0.35">
      <c r="A12" s="33" t="s">
        <v>65</v>
      </c>
      <c r="B12" s="39">
        <f t="shared" ref="B12:H12" si="1">B4/B9</f>
        <v>0.91807093807503382</v>
      </c>
      <c r="C12" s="39">
        <f t="shared" si="1"/>
        <v>0.94000750072371764</v>
      </c>
      <c r="D12" s="39">
        <f t="shared" si="1"/>
        <v>0.95517587925640668</v>
      </c>
      <c r="E12" s="39">
        <f t="shared" si="1"/>
        <v>0.98559489060281036</v>
      </c>
      <c r="F12" s="39">
        <f t="shared" si="1"/>
        <v>0.96665694853230411</v>
      </c>
      <c r="G12" s="39">
        <f t="shared" si="1"/>
        <v>0.94745732320738141</v>
      </c>
      <c r="H12" s="39">
        <f t="shared" si="1"/>
        <v>0.96858823375448411</v>
      </c>
      <c r="I12" s="39">
        <f>I4/I9</f>
        <v>0.96162457753234853</v>
      </c>
      <c r="J12" s="39">
        <f>J4/J9</f>
        <v>0.97696408654555567</v>
      </c>
      <c r="K12" s="39">
        <f>K4/K9</f>
        <v>0.97158833711871428</v>
      </c>
      <c r="L12" s="39">
        <f>L4/L9</f>
        <v>0.95794659619970901</v>
      </c>
      <c r="M12" s="39">
        <f>M4/M9</f>
        <v>0.95692913591702466</v>
      </c>
    </row>
    <row r="13" spans="1:13" x14ac:dyDescent="0.35">
      <c r="A13" s="33" t="s">
        <v>66</v>
      </c>
      <c r="B13" s="39">
        <f t="shared" ref="B13:H13" si="2">B5/B9</f>
        <v>7.36372875015624E-3</v>
      </c>
      <c r="C13" s="39">
        <f t="shared" si="2"/>
        <v>7.0916228788662598E-3</v>
      </c>
      <c r="D13" s="39">
        <f t="shared" si="2"/>
        <v>6.9237595394900471E-3</v>
      </c>
      <c r="E13" s="39">
        <f t="shared" si="2"/>
        <v>6.0001389085016406E-3</v>
      </c>
      <c r="F13" s="39">
        <f t="shared" si="2"/>
        <v>7.351086370696743E-3</v>
      </c>
      <c r="G13" s="39">
        <f t="shared" si="2"/>
        <v>8.2350975126338748E-3</v>
      </c>
      <c r="H13" s="39">
        <f t="shared" si="2"/>
        <v>8.3995241947474337E-3</v>
      </c>
      <c r="I13" s="39">
        <f>I5/I9</f>
        <v>8.9787879338164012E-3</v>
      </c>
      <c r="J13" s="39">
        <f>J5/J9</f>
        <v>6.7215907561065215E-3</v>
      </c>
      <c r="K13" s="39">
        <f>K5/K9</f>
        <v>7.3182541766285882E-3</v>
      </c>
      <c r="L13" s="39">
        <f>L5/L9</f>
        <v>9.1530284417137529E-3</v>
      </c>
      <c r="M13" s="39">
        <f>M5/M9</f>
        <v>1.5897880005683082E-2</v>
      </c>
    </row>
    <row r="14" spans="1:13" x14ac:dyDescent="0.35">
      <c r="A14" s="33" t="s">
        <v>67</v>
      </c>
      <c r="B14" s="39">
        <v>0</v>
      </c>
      <c r="C14" s="39">
        <v>0</v>
      </c>
      <c r="D14" s="39">
        <v>0</v>
      </c>
      <c r="E14" s="39">
        <v>0</v>
      </c>
      <c r="F14" s="39">
        <v>0</v>
      </c>
      <c r="G14" s="39">
        <v>0</v>
      </c>
      <c r="H14" s="39">
        <v>0</v>
      </c>
      <c r="I14" s="39">
        <v>0</v>
      </c>
      <c r="J14" s="39">
        <v>0</v>
      </c>
      <c r="K14" s="39">
        <v>0</v>
      </c>
      <c r="L14" s="39">
        <v>0</v>
      </c>
      <c r="M14" s="39">
        <v>0</v>
      </c>
    </row>
    <row r="15" spans="1:13" x14ac:dyDescent="0.35">
      <c r="A15" s="33" t="s">
        <v>68</v>
      </c>
      <c r="B15" s="39">
        <f t="shared" ref="B15:H15" si="3">B7/B9</f>
        <v>7.4565333174809956E-2</v>
      </c>
      <c r="C15" s="39">
        <f t="shared" si="3"/>
        <v>5.2900876397416217E-2</v>
      </c>
      <c r="D15" s="39">
        <f t="shared" si="3"/>
        <v>3.7900361204103228E-2</v>
      </c>
      <c r="E15" s="39">
        <f t="shared" si="3"/>
        <v>8.4049704886881189E-3</v>
      </c>
      <c r="F15" s="39">
        <f t="shared" si="3"/>
        <v>2.5991965096999262E-2</v>
      </c>
      <c r="G15" s="39">
        <f t="shared" si="3"/>
        <v>4.4307579279984716E-2</v>
      </c>
      <c r="H15" s="39">
        <f t="shared" si="3"/>
        <v>2.3012242050768413E-2</v>
      </c>
      <c r="I15" s="39">
        <f>I7/I9</f>
        <v>2.9396634533834926E-2</v>
      </c>
      <c r="J15" s="39">
        <f>J7/J9</f>
        <v>1.6314322698337751E-2</v>
      </c>
      <c r="K15" s="39">
        <f>K7/K9</f>
        <v>2.1093408704657139E-2</v>
      </c>
      <c r="L15" s="39">
        <f>L7/L9</f>
        <v>3.2900375358577316E-2</v>
      </c>
      <c r="M15" s="39">
        <f>M7/M9</f>
        <v>2.7172984077292229E-2</v>
      </c>
    </row>
    <row r="16" spans="1:13" x14ac:dyDescent="0.35">
      <c r="A16" s="33" t="s">
        <v>69</v>
      </c>
      <c r="B16" s="39">
        <f t="shared" ref="B16:H16" si="4">SUM(B12:B15)</f>
        <v>1</v>
      </c>
      <c r="C16" s="39">
        <f t="shared" si="4"/>
        <v>1</v>
      </c>
      <c r="D16" s="39">
        <f t="shared" si="4"/>
        <v>1</v>
      </c>
      <c r="E16" s="39">
        <f t="shared" si="4"/>
        <v>1</v>
      </c>
      <c r="F16" s="39">
        <f t="shared" si="4"/>
        <v>1</v>
      </c>
      <c r="G16" s="39">
        <f t="shared" si="4"/>
        <v>1</v>
      </c>
      <c r="H16" s="39">
        <f t="shared" si="4"/>
        <v>1</v>
      </c>
      <c r="I16" s="39">
        <f>SUM(I12:I15)</f>
        <v>0.99999999999999989</v>
      </c>
      <c r="J16" s="39">
        <f>SUM(J12:J15)</f>
        <v>1</v>
      </c>
      <c r="K16" s="39">
        <f>SUM(K12:K15)</f>
        <v>1</v>
      </c>
      <c r="L16" s="39">
        <f>SUM(L12:L15)</f>
        <v>1</v>
      </c>
      <c r="M16" s="39">
        <f>SUM(M12:M15)</f>
        <v>0.99999999999999989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585EB-52FE-4E4E-AE42-D517A8BF23E8}">
  <dimension ref="A1:BA719"/>
  <sheetViews>
    <sheetView topLeftCell="B687" workbookViewId="0">
      <selection activeCell="G708" sqref="G708"/>
    </sheetView>
  </sheetViews>
  <sheetFormatPr defaultColWidth="9.1796875" defaultRowHeight="12.5" outlineLevelRow="2" outlineLevelCol="1" x14ac:dyDescent="0.25"/>
  <cols>
    <col min="1" max="1" width="132.453125" style="339" hidden="1" customWidth="1"/>
    <col min="2" max="2" width="12.7265625" style="339" customWidth="1"/>
    <col min="3" max="3" width="35.26953125" style="339" customWidth="1"/>
    <col min="4" max="4" width="3.1796875" style="359" customWidth="1"/>
    <col min="5" max="5" width="1.1796875" style="468" customWidth="1"/>
    <col min="6" max="7" width="21" style="344" customWidth="1"/>
    <col min="8" max="8" width="19.26953125" style="344" customWidth="1"/>
    <col min="9" max="9" width="12.7265625" style="345" customWidth="1" outlineLevel="1"/>
    <col min="10" max="10" width="2.7265625" style="346" customWidth="1"/>
    <col min="11" max="11" width="19.54296875" style="344" customWidth="1"/>
    <col min="12" max="12" width="18.54296875" style="344" customWidth="1"/>
    <col min="13" max="13" width="19.26953125" style="344" customWidth="1"/>
    <col min="14" max="14" width="12.7265625" style="345" customWidth="1" outlineLevel="1"/>
    <col min="15" max="15" width="40.26953125" style="347" customWidth="1" outlineLevel="1"/>
    <col min="16" max="16" width="2.7265625" style="346" customWidth="1"/>
    <col min="17" max="18" width="21" style="344" customWidth="1"/>
    <col min="19" max="19" width="19.26953125" style="344" customWidth="1"/>
    <col min="20" max="20" width="12.7265625" style="345" customWidth="1" outlineLevel="1"/>
    <col min="21" max="21" width="2.7265625" style="346" customWidth="1"/>
    <col min="22" max="22" width="37.1796875" style="344" bestFit="1" customWidth="1"/>
    <col min="23" max="23" width="21" style="344" customWidth="1"/>
    <col min="24" max="24" width="19.26953125" style="344" customWidth="1"/>
    <col min="25" max="25" width="12.7265625" style="345" customWidth="1" outlineLevel="1"/>
    <col min="26" max="26" width="6.26953125" style="348" customWidth="1"/>
    <col min="27" max="27" width="21.81640625" style="396" customWidth="1"/>
    <col min="28" max="28" width="1" style="344" customWidth="1"/>
    <col min="29" max="40" width="21.81640625" style="344" customWidth="1"/>
    <col min="41" max="41" width="1" style="344" customWidth="1"/>
    <col min="42" max="53" width="21.81640625" style="344" customWidth="1"/>
    <col min="54" max="16384" width="9.1796875" style="339"/>
  </cols>
  <sheetData>
    <row r="1" spans="1:53" ht="11.25" hidden="1" customHeight="1" x14ac:dyDescent="0.25">
      <c r="A1" s="339" t="s">
        <v>70</v>
      </c>
      <c r="B1" s="340" t="s">
        <v>71</v>
      </c>
      <c r="C1" s="341" t="s">
        <v>72</v>
      </c>
      <c r="D1" s="342"/>
      <c r="E1" s="343"/>
      <c r="F1" s="47" t="s">
        <v>73</v>
      </c>
      <c r="G1" s="47" t="s">
        <v>74</v>
      </c>
      <c r="H1" s="344" t="s">
        <v>75</v>
      </c>
      <c r="I1" s="345" t="s">
        <v>75</v>
      </c>
      <c r="K1" s="47" t="s">
        <v>76</v>
      </c>
      <c r="L1" s="47" t="s">
        <v>77</v>
      </c>
      <c r="M1" s="344" t="s">
        <v>75</v>
      </c>
      <c r="N1" s="345" t="s">
        <v>75</v>
      </c>
      <c r="Q1" s="47" t="s">
        <v>78</v>
      </c>
      <c r="R1" s="47" t="s">
        <v>79</v>
      </c>
      <c r="S1" s="344" t="s">
        <v>75</v>
      </c>
      <c r="T1" s="345" t="s">
        <v>75</v>
      </c>
      <c r="V1" s="47" t="s">
        <v>80</v>
      </c>
      <c r="W1" s="47" t="s">
        <v>81</v>
      </c>
      <c r="X1" s="344" t="s">
        <v>75</v>
      </c>
      <c r="Y1" s="345" t="s">
        <v>75</v>
      </c>
      <c r="AA1" s="48" t="s">
        <v>82</v>
      </c>
      <c r="AB1" s="47"/>
      <c r="AC1" s="47" t="s">
        <v>83</v>
      </c>
      <c r="AD1" s="47" t="s">
        <v>84</v>
      </c>
      <c r="AE1" s="47" t="s">
        <v>85</v>
      </c>
      <c r="AF1" s="47" t="s">
        <v>86</v>
      </c>
      <c r="AG1" s="47" t="s">
        <v>87</v>
      </c>
      <c r="AH1" s="47" t="s">
        <v>88</v>
      </c>
      <c r="AI1" s="47" t="s">
        <v>89</v>
      </c>
      <c r="AJ1" s="47" t="s">
        <v>90</v>
      </c>
      <c r="AK1" s="47" t="s">
        <v>91</v>
      </c>
      <c r="AL1" s="47" t="s">
        <v>92</v>
      </c>
      <c r="AM1" s="47" t="s">
        <v>93</v>
      </c>
      <c r="AN1" s="47" t="s">
        <v>94</v>
      </c>
      <c r="AO1" s="47"/>
      <c r="AP1" s="47" t="s">
        <v>95</v>
      </c>
      <c r="AQ1" s="47" t="s">
        <v>96</v>
      </c>
      <c r="AR1" s="47" t="s">
        <v>97</v>
      </c>
      <c r="AS1" s="47" t="s">
        <v>98</v>
      </c>
      <c r="AT1" s="47" t="s">
        <v>99</v>
      </c>
      <c r="AU1" s="47" t="s">
        <v>100</v>
      </c>
      <c r="AV1" s="47" t="s">
        <v>101</v>
      </c>
      <c r="AW1" s="47" t="s">
        <v>102</v>
      </c>
      <c r="AX1" s="47" t="s">
        <v>103</v>
      </c>
      <c r="AY1" s="47" t="s">
        <v>104</v>
      </c>
      <c r="AZ1" s="47" t="s">
        <v>105</v>
      </c>
      <c r="BA1" s="47" t="s">
        <v>106</v>
      </c>
    </row>
    <row r="2" spans="1:53" ht="13" x14ac:dyDescent="0.3">
      <c r="C2" s="349" t="s">
        <v>107</v>
      </c>
      <c r="D2" s="350"/>
      <c r="E2" s="351"/>
      <c r="F2" s="352"/>
      <c r="G2" s="352" t="s">
        <v>107</v>
      </c>
      <c r="H2" s="352"/>
      <c r="I2" s="353"/>
      <c r="J2" s="354"/>
      <c r="K2" s="352"/>
      <c r="L2" s="352" t="s">
        <v>107</v>
      </c>
      <c r="M2" s="352"/>
      <c r="N2" s="353"/>
      <c r="O2" s="355"/>
      <c r="P2" s="354"/>
      <c r="Q2" s="352"/>
      <c r="R2" s="352" t="s">
        <v>107</v>
      </c>
      <c r="S2" s="352"/>
      <c r="T2" s="353"/>
      <c r="U2" s="354"/>
      <c r="V2" s="352"/>
      <c r="W2" s="352" t="s">
        <v>107</v>
      </c>
      <c r="X2" s="352"/>
      <c r="Y2" s="353"/>
      <c r="Z2" s="353"/>
      <c r="AA2" s="356" t="s">
        <v>107</v>
      </c>
      <c r="AC2" s="357"/>
      <c r="AD2" s="357"/>
      <c r="AE2" s="357"/>
      <c r="AF2" s="357"/>
      <c r="AG2" s="357"/>
      <c r="AH2" s="357"/>
      <c r="AI2" s="357"/>
      <c r="AJ2" s="357"/>
      <c r="AN2" s="358"/>
      <c r="AP2" s="352" t="s">
        <v>107</v>
      </c>
      <c r="AQ2" s="352"/>
      <c r="AR2" s="352"/>
      <c r="AS2" s="352"/>
      <c r="AT2" s="352"/>
      <c r="AU2" s="352"/>
      <c r="AV2" s="352"/>
      <c r="AW2" s="352"/>
      <c r="AX2" s="352"/>
      <c r="AY2" s="352"/>
      <c r="AZ2" s="352"/>
      <c r="BA2" s="358"/>
    </row>
    <row r="3" spans="1:53" ht="13" x14ac:dyDescent="0.3">
      <c r="C3" s="349" t="s">
        <v>108</v>
      </c>
      <c r="E3" s="360"/>
      <c r="F3" s="361"/>
      <c r="G3" s="357" t="s">
        <v>109</v>
      </c>
      <c r="H3" s="362"/>
      <c r="I3" s="363"/>
      <c r="K3" s="361"/>
      <c r="L3" s="357" t="s">
        <v>109</v>
      </c>
      <c r="M3" s="362"/>
      <c r="N3" s="363"/>
      <c r="Q3" s="361"/>
      <c r="R3" s="357" t="s">
        <v>109</v>
      </c>
      <c r="S3" s="362"/>
      <c r="T3" s="363"/>
      <c r="V3" s="361">
        <v>198309040.10000002</v>
      </c>
      <c r="W3" s="357" t="s">
        <v>109</v>
      </c>
      <c r="X3" s="362"/>
      <c r="Y3" s="363"/>
      <c r="AA3" s="364" t="s">
        <v>109</v>
      </c>
      <c r="AC3" s="352"/>
      <c r="AD3" s="357"/>
      <c r="AE3" s="357"/>
      <c r="AF3" s="357"/>
      <c r="AG3" s="357"/>
      <c r="AH3" s="357"/>
      <c r="AI3" s="357">
        <v>198309040.10000002</v>
      </c>
      <c r="AJ3" s="357">
        <v>130978919.58999997</v>
      </c>
      <c r="AN3" s="358"/>
      <c r="AP3" s="352"/>
      <c r="AQ3" s="352"/>
      <c r="AR3" s="352"/>
      <c r="AS3" s="352"/>
      <c r="AT3" s="352"/>
      <c r="AU3" s="352"/>
      <c r="AV3" s="352"/>
      <c r="AW3" s="352"/>
      <c r="AX3" s="352"/>
      <c r="AY3" s="352"/>
      <c r="AZ3" s="352"/>
      <c r="BA3" s="358"/>
    </row>
    <row r="4" spans="1:53" ht="13.5" thickBot="1" x14ac:dyDescent="0.35">
      <c r="B4" s="365" t="s">
        <v>110</v>
      </c>
      <c r="C4" s="366"/>
      <c r="D4" s="367"/>
      <c r="E4" s="368"/>
      <c r="F4" s="369"/>
      <c r="G4" s="369"/>
      <c r="H4" s="370"/>
      <c r="I4" s="371"/>
      <c r="J4" s="372"/>
      <c r="K4" s="369"/>
      <c r="L4" s="369"/>
      <c r="M4" s="370"/>
      <c r="N4" s="371"/>
      <c r="O4" s="373"/>
      <c r="P4" s="372"/>
      <c r="Q4" s="369"/>
      <c r="R4" s="369"/>
      <c r="S4" s="370"/>
      <c r="T4" s="371"/>
      <c r="U4" s="372"/>
      <c r="V4" s="369"/>
      <c r="W4" s="369"/>
      <c r="X4" s="370"/>
      <c r="Y4" s="371"/>
      <c r="Z4" s="374"/>
      <c r="AA4" s="375"/>
      <c r="AC4" s="352"/>
      <c r="AD4" s="357"/>
      <c r="AE4" s="357"/>
      <c r="AF4" s="357"/>
      <c r="AG4" s="357"/>
      <c r="AH4" s="357"/>
      <c r="AI4" s="357"/>
      <c r="AJ4" s="357"/>
      <c r="AN4" s="358"/>
      <c r="AP4" s="352">
        <v>0</v>
      </c>
      <c r="AQ4" s="352"/>
      <c r="AR4" s="352"/>
      <c r="AS4" s="352"/>
      <c r="AT4" s="352"/>
      <c r="AU4" s="352"/>
      <c r="AV4" s="352"/>
      <c r="AW4" s="352"/>
      <c r="AX4" s="352"/>
      <c r="AY4" s="352"/>
      <c r="AZ4" s="352"/>
      <c r="BA4" s="358"/>
    </row>
    <row r="5" spans="1:53" ht="13" x14ac:dyDescent="0.3">
      <c r="B5" s="376" t="s">
        <v>111</v>
      </c>
      <c r="C5" s="377" t="s">
        <v>112</v>
      </c>
      <c r="E5" s="378"/>
      <c r="F5" s="379" t="s">
        <v>113</v>
      </c>
      <c r="G5" s="362"/>
      <c r="H5" s="357" t="s">
        <v>114</v>
      </c>
      <c r="I5" s="363"/>
      <c r="J5" s="380"/>
      <c r="K5" s="379" t="s">
        <v>115</v>
      </c>
      <c r="L5" s="362"/>
      <c r="M5" s="357" t="s">
        <v>114</v>
      </c>
      <c r="N5" s="363"/>
      <c r="P5" s="380"/>
      <c r="Q5" s="379" t="s">
        <v>116</v>
      </c>
      <c r="R5" s="362"/>
      <c r="S5" s="357" t="s">
        <v>114</v>
      </c>
      <c r="T5" s="363"/>
      <c r="U5" s="380"/>
      <c r="V5" s="379" t="s">
        <v>117</v>
      </c>
      <c r="W5" s="362"/>
      <c r="X5" s="357" t="s">
        <v>114</v>
      </c>
      <c r="Y5" s="363"/>
      <c r="Z5" s="381"/>
      <c r="AA5" s="382"/>
      <c r="AC5" s="383"/>
      <c r="AD5" s="383"/>
      <c r="AE5" s="383"/>
      <c r="AF5" s="383"/>
      <c r="AG5" s="383"/>
      <c r="AH5" s="383"/>
      <c r="AI5" s="383"/>
      <c r="AJ5" s="383"/>
      <c r="AK5" s="383"/>
      <c r="AL5" s="383"/>
      <c r="AM5" s="383"/>
      <c r="AN5" s="383"/>
      <c r="AP5" s="383"/>
      <c r="AQ5" s="383"/>
      <c r="AR5" s="383"/>
      <c r="AS5" s="383"/>
      <c r="AT5" s="383"/>
      <c r="AU5" s="383"/>
      <c r="AV5" s="383"/>
      <c r="AW5" s="383"/>
      <c r="AX5" s="383"/>
      <c r="AY5" s="383"/>
      <c r="AZ5" s="383"/>
      <c r="BA5" s="383"/>
    </row>
    <row r="6" spans="1:53" s="391" customFormat="1" ht="13.5" thickBot="1" x14ac:dyDescent="0.35">
      <c r="A6" s="339"/>
      <c r="B6" s="384" t="s">
        <v>118</v>
      </c>
      <c r="C6" s="385" t="s">
        <v>119</v>
      </c>
      <c r="D6" s="367"/>
      <c r="E6" s="368"/>
      <c r="F6" s="369" t="s">
        <v>120</v>
      </c>
      <c r="G6" s="386">
        <v>2024</v>
      </c>
      <c r="H6" s="369" t="s">
        <v>121</v>
      </c>
      <c r="I6" s="387" t="s">
        <v>122</v>
      </c>
      <c r="J6" s="388"/>
      <c r="K6" s="369" t="s">
        <v>120</v>
      </c>
      <c r="L6" s="386">
        <v>2024</v>
      </c>
      <c r="M6" s="369" t="s">
        <v>121</v>
      </c>
      <c r="N6" s="387" t="s">
        <v>122</v>
      </c>
      <c r="O6" s="387" t="s">
        <v>123</v>
      </c>
      <c r="P6" s="388"/>
      <c r="Q6" s="369" t="s">
        <v>120</v>
      </c>
      <c r="R6" s="386">
        <v>2024</v>
      </c>
      <c r="S6" s="369" t="s">
        <v>121</v>
      </c>
      <c r="T6" s="387" t="s">
        <v>122</v>
      </c>
      <c r="U6" s="388"/>
      <c r="V6" s="369" t="s">
        <v>120</v>
      </c>
      <c r="W6" s="386">
        <v>2024</v>
      </c>
      <c r="X6" s="369" t="s">
        <v>121</v>
      </c>
      <c r="Y6" s="387" t="s">
        <v>122</v>
      </c>
      <c r="Z6" s="389"/>
      <c r="AA6" s="390" t="s">
        <v>124</v>
      </c>
      <c r="AB6" s="344"/>
      <c r="AC6" s="369" t="s">
        <v>125</v>
      </c>
      <c r="AD6" s="369" t="s">
        <v>126</v>
      </c>
      <c r="AE6" s="369" t="s">
        <v>127</v>
      </c>
      <c r="AF6" s="369" t="s">
        <v>128</v>
      </c>
      <c r="AG6" s="369" t="s">
        <v>129</v>
      </c>
      <c r="AH6" s="369" t="s">
        <v>130</v>
      </c>
      <c r="AI6" s="369" t="s">
        <v>131</v>
      </c>
      <c r="AJ6" s="369" t="s">
        <v>132</v>
      </c>
      <c r="AK6" s="369" t="s">
        <v>133</v>
      </c>
      <c r="AL6" s="369" t="s">
        <v>134</v>
      </c>
      <c r="AM6" s="369" t="s">
        <v>135</v>
      </c>
      <c r="AN6" s="369" t="s">
        <v>136</v>
      </c>
      <c r="AO6" s="344"/>
      <c r="AP6" s="369" t="s">
        <v>137</v>
      </c>
      <c r="AQ6" s="369" t="s">
        <v>138</v>
      </c>
      <c r="AR6" s="369" t="s">
        <v>139</v>
      </c>
      <c r="AS6" s="369" t="s">
        <v>140</v>
      </c>
      <c r="AT6" s="369" t="s">
        <v>108</v>
      </c>
      <c r="AU6" s="369" t="s">
        <v>141</v>
      </c>
      <c r="AV6" s="369" t="s">
        <v>142</v>
      </c>
      <c r="AW6" s="369" t="s">
        <v>143</v>
      </c>
      <c r="AX6" s="369" t="s">
        <v>144</v>
      </c>
      <c r="AY6" s="369" t="s">
        <v>145</v>
      </c>
      <c r="AZ6" s="369" t="s">
        <v>146</v>
      </c>
      <c r="BA6" s="369" t="s">
        <v>147</v>
      </c>
    </row>
    <row r="7" spans="1:53" ht="18.5" thickTop="1" x14ac:dyDescent="0.4">
      <c r="B7" s="339" t="s">
        <v>148</v>
      </c>
      <c r="C7" s="392" t="s">
        <v>149</v>
      </c>
      <c r="E7" s="393"/>
      <c r="H7" s="352"/>
      <c r="I7" s="394"/>
      <c r="J7" s="354"/>
      <c r="M7" s="352"/>
      <c r="N7" s="394"/>
      <c r="O7" s="395"/>
      <c r="P7" s="354"/>
      <c r="S7" s="352"/>
      <c r="T7" s="394"/>
      <c r="U7" s="354"/>
      <c r="X7" s="352"/>
      <c r="Y7" s="394"/>
      <c r="Z7" s="374"/>
    </row>
    <row r="8" spans="1:53" ht="10.5" customHeight="1" outlineLevel="2" x14ac:dyDescent="0.3">
      <c r="B8" s="397"/>
      <c r="C8" s="398"/>
      <c r="E8" s="399"/>
      <c r="F8" s="400"/>
      <c r="G8" s="400"/>
      <c r="H8" s="400"/>
      <c r="I8" s="400"/>
      <c r="J8" s="400"/>
      <c r="K8" s="400"/>
      <c r="L8" s="400"/>
      <c r="M8" s="400"/>
      <c r="N8" s="400"/>
      <c r="O8" s="400"/>
      <c r="P8" s="400"/>
      <c r="Q8" s="400"/>
      <c r="R8" s="400"/>
      <c r="S8" s="400"/>
      <c r="T8" s="400"/>
      <c r="U8" s="400"/>
      <c r="V8" s="400"/>
      <c r="W8" s="400"/>
      <c r="X8" s="400"/>
      <c r="Y8" s="401"/>
      <c r="Z8" s="400"/>
    </row>
    <row r="9" spans="1:53" ht="13" x14ac:dyDescent="0.3">
      <c r="B9" s="397" t="s">
        <v>150</v>
      </c>
      <c r="C9" s="402" t="s">
        <v>151</v>
      </c>
      <c r="D9" s="403"/>
      <c r="E9" s="403"/>
      <c r="F9" s="400"/>
      <c r="G9" s="400"/>
      <c r="H9" s="400"/>
      <c r="I9" s="400"/>
      <c r="J9" s="404"/>
      <c r="K9" s="405"/>
      <c r="L9" s="405"/>
      <c r="M9" s="405"/>
      <c r="N9" s="401"/>
      <c r="O9" s="400"/>
      <c r="P9" s="404"/>
      <c r="Q9" s="400"/>
      <c r="R9" s="400"/>
      <c r="S9" s="400"/>
      <c r="T9" s="400"/>
      <c r="U9" s="404"/>
      <c r="V9" s="400"/>
      <c r="W9" s="400"/>
      <c r="X9" s="400"/>
      <c r="Y9" s="400"/>
      <c r="Z9" s="400"/>
      <c r="AA9" s="406"/>
      <c r="AB9" s="400"/>
      <c r="AC9" s="405"/>
      <c r="AD9" s="405"/>
      <c r="AE9" s="405"/>
      <c r="AF9" s="405"/>
      <c r="AG9" s="405"/>
      <c r="AH9" s="405"/>
      <c r="AI9" s="405"/>
      <c r="AJ9" s="405"/>
      <c r="AK9" s="405"/>
      <c r="AL9" s="405"/>
      <c r="AM9" s="405"/>
      <c r="AN9" s="405"/>
      <c r="AO9" s="400"/>
      <c r="AP9" s="405"/>
      <c r="AQ9" s="405"/>
      <c r="AR9" s="405"/>
      <c r="AS9" s="405"/>
      <c r="AT9" s="405"/>
      <c r="AU9" s="405"/>
      <c r="AV9" s="405"/>
      <c r="AW9" s="405"/>
      <c r="AX9" s="405"/>
      <c r="AY9" s="405"/>
      <c r="AZ9" s="405"/>
      <c r="BA9" s="405"/>
    </row>
    <row r="10" spans="1:53" ht="0.75" customHeight="1" outlineLevel="2" x14ac:dyDescent="0.25">
      <c r="B10" s="397"/>
      <c r="C10" s="398"/>
      <c r="D10" s="407"/>
      <c r="E10" s="407"/>
      <c r="F10" s="399"/>
      <c r="G10" s="399"/>
      <c r="H10" s="399"/>
      <c r="I10" s="408"/>
      <c r="J10" s="409"/>
      <c r="K10" s="399"/>
      <c r="L10" s="399"/>
      <c r="M10" s="399"/>
      <c r="N10" s="40"/>
      <c r="O10" s="410"/>
      <c r="P10" s="410"/>
      <c r="Q10" s="399"/>
      <c r="R10" s="399"/>
      <c r="S10" s="399"/>
      <c r="T10" s="408"/>
      <c r="U10" s="410"/>
      <c r="V10" s="399"/>
      <c r="W10" s="399"/>
      <c r="X10" s="399"/>
      <c r="Y10" s="411"/>
      <c r="Z10" s="339"/>
      <c r="AA10" s="412"/>
      <c r="AB10" s="339"/>
      <c r="AC10" s="399"/>
      <c r="AD10" s="399"/>
      <c r="AE10" s="399"/>
      <c r="AF10" s="399"/>
      <c r="AG10" s="399"/>
      <c r="AH10" s="399"/>
      <c r="AI10" s="399"/>
      <c r="AJ10" s="399"/>
      <c r="AK10" s="399"/>
      <c r="AL10" s="399"/>
      <c r="AM10" s="399"/>
      <c r="AN10" s="399"/>
      <c r="AO10" s="339"/>
      <c r="AP10" s="399"/>
      <c r="AQ10" s="399"/>
      <c r="AR10" s="399"/>
      <c r="AS10" s="399"/>
      <c r="AT10" s="399"/>
      <c r="AU10" s="399"/>
      <c r="AV10" s="399"/>
      <c r="AW10" s="399"/>
      <c r="AX10" s="399"/>
      <c r="AY10" s="399"/>
      <c r="AZ10" s="399"/>
      <c r="BA10" s="399"/>
    </row>
    <row r="11" spans="1:53" outlineLevel="2" x14ac:dyDescent="0.25">
      <c r="A11" s="339" t="s">
        <v>152</v>
      </c>
      <c r="B11" s="340" t="s">
        <v>153</v>
      </c>
      <c r="C11" s="341" t="s">
        <v>154</v>
      </c>
      <c r="D11" s="342"/>
      <c r="E11" s="343"/>
      <c r="F11" s="47">
        <v>7731231.3399999999</v>
      </c>
      <c r="G11" s="47">
        <v>11033109.74</v>
      </c>
      <c r="H11" s="344">
        <v>-3301878.4000000004</v>
      </c>
      <c r="I11" s="345">
        <v>-0.29926996810601836</v>
      </c>
      <c r="K11" s="47">
        <v>71704894.489999995</v>
      </c>
      <c r="L11" s="47">
        <v>62200836.020000003</v>
      </c>
      <c r="Q11" s="47">
        <v>33121412.190000001</v>
      </c>
      <c r="R11" s="47">
        <v>32025388.07</v>
      </c>
      <c r="V11" s="47">
        <v>153257081.51999998</v>
      </c>
      <c r="W11" s="47">
        <v>132179901.44</v>
      </c>
      <c r="X11" s="344">
        <v>21077180.079999983</v>
      </c>
      <c r="Y11" s="345">
        <v>0.15945828261619246</v>
      </c>
      <c r="AA11" s="48">
        <v>10161335.619999999</v>
      </c>
      <c r="AB11" s="47"/>
      <c r="AC11" s="47">
        <v>15558463.529999999</v>
      </c>
      <c r="AD11" s="47">
        <v>14616984.42</v>
      </c>
      <c r="AE11" s="47">
        <v>12136381.5</v>
      </c>
      <c r="AF11" s="47">
        <v>8855896.8300000001</v>
      </c>
      <c r="AG11" s="47">
        <v>11033109.74</v>
      </c>
      <c r="AH11" s="47">
        <v>9725457.1400000006</v>
      </c>
      <c r="AI11" s="47">
        <v>12659626.4</v>
      </c>
      <c r="AJ11" s="47">
        <v>12112246.529999999</v>
      </c>
      <c r="AK11" s="47">
        <v>8693074.2599999998</v>
      </c>
      <c r="AL11" s="47">
        <v>8965160.0800000001</v>
      </c>
      <c r="AM11" s="47">
        <v>10845452.17</v>
      </c>
      <c r="AN11" s="47">
        <v>18551170.449999999</v>
      </c>
      <c r="AO11" s="47"/>
      <c r="AP11" s="47">
        <v>21899121.559999999</v>
      </c>
      <c r="AQ11" s="47">
        <v>16684360.74</v>
      </c>
      <c r="AR11" s="47">
        <v>14995212.24</v>
      </c>
      <c r="AS11" s="47">
        <v>10394968.609999999</v>
      </c>
      <c r="AT11" s="47">
        <v>7731231.3399999999</v>
      </c>
      <c r="AU11" s="47">
        <v>-2035418.9</v>
      </c>
      <c r="AV11" s="47">
        <v>0</v>
      </c>
      <c r="AW11" s="47">
        <v>0</v>
      </c>
      <c r="AX11" s="47">
        <v>0</v>
      </c>
      <c r="AY11" s="47">
        <v>0</v>
      </c>
      <c r="AZ11" s="47">
        <v>0</v>
      </c>
      <c r="BA11" s="47">
        <v>0</v>
      </c>
    </row>
    <row r="12" spans="1:53" outlineLevel="2" x14ac:dyDescent="0.25">
      <c r="A12" s="339" t="s">
        <v>155</v>
      </c>
      <c r="B12" s="340" t="s">
        <v>156</v>
      </c>
      <c r="C12" s="341" t="s">
        <v>157</v>
      </c>
      <c r="D12" s="342"/>
      <c r="E12" s="343"/>
      <c r="F12" s="47">
        <v>3968953.45</v>
      </c>
      <c r="G12" s="47">
        <v>5584685.8200000003</v>
      </c>
      <c r="H12" s="344">
        <v>-1615732.37</v>
      </c>
      <c r="I12" s="345">
        <v>-0.28931481950402715</v>
      </c>
      <c r="K12" s="47">
        <v>28302018.710000001</v>
      </c>
      <c r="L12" s="47">
        <v>25557520.469999999</v>
      </c>
      <c r="Q12" s="47">
        <v>14641836.51</v>
      </c>
      <c r="R12" s="47">
        <v>14460674.970000001</v>
      </c>
      <c r="V12" s="47">
        <v>67434194.450000003</v>
      </c>
      <c r="W12" s="47">
        <v>61978137.259999998</v>
      </c>
      <c r="X12" s="344">
        <v>5456057.1900000051</v>
      </c>
      <c r="Y12" s="345">
        <v>8.8031964676700339E-2</v>
      </c>
      <c r="AA12" s="48">
        <v>4043047.51</v>
      </c>
      <c r="AB12" s="47"/>
      <c r="AC12" s="47">
        <v>5953558.54</v>
      </c>
      <c r="AD12" s="47">
        <v>5143286.96</v>
      </c>
      <c r="AE12" s="47">
        <v>4912591.67</v>
      </c>
      <c r="AF12" s="47">
        <v>3963397.48</v>
      </c>
      <c r="AG12" s="47">
        <v>5584685.8200000003</v>
      </c>
      <c r="AH12" s="47">
        <v>5084746.72</v>
      </c>
      <c r="AI12" s="47">
        <v>7181006.3499999996</v>
      </c>
      <c r="AJ12" s="47">
        <v>6771128.4500000002</v>
      </c>
      <c r="AK12" s="47">
        <v>4778144.21</v>
      </c>
      <c r="AL12" s="47">
        <v>4573201.22</v>
      </c>
      <c r="AM12" s="47">
        <v>4663728.72</v>
      </c>
      <c r="AN12" s="47">
        <v>6080220.0700000003</v>
      </c>
      <c r="AO12" s="47"/>
      <c r="AP12" s="47">
        <v>7798813.7300000004</v>
      </c>
      <c r="AQ12" s="47">
        <v>5861368.4699999997</v>
      </c>
      <c r="AR12" s="47">
        <v>5866308.6699999999</v>
      </c>
      <c r="AS12" s="47">
        <v>4806574.3899999997</v>
      </c>
      <c r="AT12" s="47">
        <v>3968953.45</v>
      </c>
      <c r="AU12" s="47">
        <v>-991759.48</v>
      </c>
      <c r="AV12" s="47">
        <v>0</v>
      </c>
      <c r="AW12" s="47">
        <v>0</v>
      </c>
      <c r="AX12" s="47">
        <v>0</v>
      </c>
      <c r="AY12" s="47">
        <v>0</v>
      </c>
      <c r="AZ12" s="47">
        <v>0</v>
      </c>
      <c r="BA12" s="47">
        <v>0</v>
      </c>
    </row>
    <row r="13" spans="1:53" outlineLevel="2" x14ac:dyDescent="0.25">
      <c r="A13" s="339" t="s">
        <v>158</v>
      </c>
      <c r="B13" s="340" t="s">
        <v>159</v>
      </c>
      <c r="C13" s="341" t="s">
        <v>160</v>
      </c>
      <c r="D13" s="342"/>
      <c r="E13" s="343"/>
      <c r="F13" s="47">
        <v>3153512.74</v>
      </c>
      <c r="G13" s="47">
        <v>4952310.97</v>
      </c>
      <c r="H13" s="344">
        <v>-1798798.2299999995</v>
      </c>
      <c r="I13" s="345">
        <v>-0.36322400610477001</v>
      </c>
      <c r="K13" s="47">
        <v>30986504.960000001</v>
      </c>
      <c r="L13" s="47">
        <v>33047398.539999999</v>
      </c>
      <c r="Q13" s="47">
        <v>13461190.460000001</v>
      </c>
      <c r="R13" s="47">
        <v>14769141.26</v>
      </c>
      <c r="V13" s="47">
        <v>69494343.980000004</v>
      </c>
      <c r="W13" s="47">
        <v>67511979.229999989</v>
      </c>
      <c r="X13" s="344">
        <v>1982364.7500000149</v>
      </c>
      <c r="Y13" s="345">
        <v>2.9363155585270126E-2</v>
      </c>
      <c r="AA13" s="48">
        <v>6848719.21</v>
      </c>
      <c r="AB13" s="47"/>
      <c r="AC13" s="47">
        <v>10126118.470000001</v>
      </c>
      <c r="AD13" s="47">
        <v>8152138.8099999996</v>
      </c>
      <c r="AE13" s="47">
        <v>5903351.8200000003</v>
      </c>
      <c r="AF13" s="47">
        <v>3913478.4699999997</v>
      </c>
      <c r="AG13" s="47">
        <v>4952310.97</v>
      </c>
      <c r="AH13" s="47">
        <v>4053701.51</v>
      </c>
      <c r="AI13" s="47">
        <v>5890701.5600000005</v>
      </c>
      <c r="AJ13" s="47">
        <v>6610214.4100000001</v>
      </c>
      <c r="AK13" s="47">
        <v>4488932.83</v>
      </c>
      <c r="AL13" s="47">
        <v>4340407.1500000004</v>
      </c>
      <c r="AM13" s="47">
        <v>5167578.1399999997</v>
      </c>
      <c r="AN13" s="47">
        <v>7956303.4199999999</v>
      </c>
      <c r="AO13" s="47"/>
      <c r="AP13" s="47">
        <v>11449951.720000001</v>
      </c>
      <c r="AQ13" s="47">
        <v>6075362.7800000003</v>
      </c>
      <c r="AR13" s="47">
        <v>7122520.2699999996</v>
      </c>
      <c r="AS13" s="47">
        <v>3185157.45</v>
      </c>
      <c r="AT13" s="47">
        <v>3153512.74</v>
      </c>
      <c r="AU13" s="47">
        <v>-801134.87</v>
      </c>
      <c r="AV13" s="47">
        <v>0</v>
      </c>
      <c r="AW13" s="47">
        <v>0</v>
      </c>
      <c r="AX13" s="47">
        <v>0</v>
      </c>
      <c r="AY13" s="47">
        <v>0</v>
      </c>
      <c r="AZ13" s="47">
        <v>0</v>
      </c>
      <c r="BA13" s="47">
        <v>0</v>
      </c>
    </row>
    <row r="14" spans="1:53" outlineLevel="1" x14ac:dyDescent="0.25">
      <c r="A14" s="339" t="s">
        <v>161</v>
      </c>
      <c r="B14" s="397"/>
      <c r="C14" s="398" t="s">
        <v>162</v>
      </c>
      <c r="D14" s="407"/>
      <c r="E14" s="407"/>
      <c r="F14" s="399">
        <v>14853697.529999999</v>
      </c>
      <c r="G14" s="399">
        <v>21570106.530000001</v>
      </c>
      <c r="H14" s="393">
        <v>-6716409.0000000019</v>
      </c>
      <c r="I14" s="41">
        <v>-0.3113757918005054</v>
      </c>
      <c r="J14" s="409"/>
      <c r="K14" s="399">
        <v>130993418.16</v>
      </c>
      <c r="L14" s="399">
        <v>120805755.03</v>
      </c>
      <c r="M14" s="399"/>
      <c r="N14" s="40"/>
      <c r="O14" s="410"/>
      <c r="P14" s="410"/>
      <c r="Q14" s="399">
        <v>61224439.160000004</v>
      </c>
      <c r="R14" s="399">
        <v>61255204.299999997</v>
      </c>
      <c r="S14" s="399"/>
      <c r="T14" s="408"/>
      <c r="U14" s="410"/>
      <c r="V14" s="399">
        <v>290185619.95000005</v>
      </c>
      <c r="W14" s="399">
        <v>261670017.93000001</v>
      </c>
      <c r="X14" s="393">
        <v>28515602.020000041</v>
      </c>
      <c r="Y14" s="40">
        <v>0.10897542731711939</v>
      </c>
      <c r="Z14" s="339"/>
      <c r="AA14" s="412">
        <v>21053102.34</v>
      </c>
      <c r="AB14" s="339"/>
      <c r="AC14" s="399">
        <v>31638140.539999999</v>
      </c>
      <c r="AD14" s="399">
        <v>27912410.189999998</v>
      </c>
      <c r="AE14" s="399">
        <v>22952324.990000002</v>
      </c>
      <c r="AF14" s="399">
        <v>16732772.780000001</v>
      </c>
      <c r="AG14" s="399">
        <v>21570106.530000001</v>
      </c>
      <c r="AH14" s="399">
        <v>18863905.369999997</v>
      </c>
      <c r="AI14" s="399">
        <v>25731334.310000002</v>
      </c>
      <c r="AJ14" s="399">
        <v>25493589.390000001</v>
      </c>
      <c r="AK14" s="399">
        <v>17960151.299999997</v>
      </c>
      <c r="AL14" s="399">
        <v>17878768.450000003</v>
      </c>
      <c r="AM14" s="399">
        <v>20676759.030000001</v>
      </c>
      <c r="AN14" s="399">
        <v>32587693.939999998</v>
      </c>
      <c r="AO14" s="339"/>
      <c r="AP14" s="399">
        <v>41147887.009999998</v>
      </c>
      <c r="AQ14" s="399">
        <v>28621091.990000002</v>
      </c>
      <c r="AR14" s="399">
        <v>27984041.18</v>
      </c>
      <c r="AS14" s="399">
        <v>18386700.449999999</v>
      </c>
      <c r="AT14" s="399">
        <v>14853697.529999999</v>
      </c>
      <c r="AU14" s="399">
        <v>-3828313.25</v>
      </c>
      <c r="AV14" s="399">
        <v>0</v>
      </c>
      <c r="AW14" s="399">
        <v>0</v>
      </c>
      <c r="AX14" s="399">
        <v>0</v>
      </c>
      <c r="AY14" s="399">
        <v>0</v>
      </c>
      <c r="AZ14" s="399">
        <v>0</v>
      </c>
      <c r="BA14" s="399">
        <v>0</v>
      </c>
    </row>
    <row r="15" spans="1:53" ht="0.75" customHeight="1" outlineLevel="2" x14ac:dyDescent="0.25">
      <c r="B15" s="397"/>
      <c r="C15" s="398"/>
      <c r="D15" s="407"/>
      <c r="E15" s="407"/>
      <c r="F15" s="399"/>
      <c r="G15" s="399"/>
      <c r="H15" s="399"/>
      <c r="I15" s="408"/>
      <c r="J15" s="409"/>
      <c r="K15" s="399"/>
      <c r="L15" s="399"/>
      <c r="M15" s="399"/>
      <c r="N15" s="40"/>
      <c r="O15" s="410"/>
      <c r="P15" s="410"/>
      <c r="Q15" s="399"/>
      <c r="R15" s="399"/>
      <c r="S15" s="399"/>
      <c r="T15" s="408"/>
      <c r="U15" s="410"/>
      <c r="V15" s="399"/>
      <c r="W15" s="399"/>
      <c r="X15" s="399"/>
      <c r="Y15" s="411"/>
      <c r="Z15" s="339"/>
      <c r="AA15" s="412"/>
      <c r="AB15" s="339"/>
      <c r="AC15" s="399"/>
      <c r="AD15" s="399"/>
      <c r="AE15" s="399"/>
      <c r="AF15" s="399"/>
      <c r="AG15" s="399"/>
      <c r="AH15" s="399"/>
      <c r="AI15" s="399"/>
      <c r="AJ15" s="399"/>
      <c r="AK15" s="399"/>
      <c r="AL15" s="399"/>
      <c r="AM15" s="399"/>
      <c r="AN15" s="399"/>
      <c r="AO15" s="339"/>
      <c r="AP15" s="399"/>
      <c r="AQ15" s="399"/>
      <c r="AR15" s="399"/>
      <c r="AS15" s="399"/>
      <c r="AT15" s="399"/>
      <c r="AU15" s="399"/>
      <c r="AV15" s="399"/>
      <c r="AW15" s="399"/>
      <c r="AX15" s="399"/>
      <c r="AY15" s="399"/>
      <c r="AZ15" s="399"/>
      <c r="BA15" s="399"/>
    </row>
    <row r="16" spans="1:53" outlineLevel="2" x14ac:dyDescent="0.25">
      <c r="A16" s="339" t="s">
        <v>163</v>
      </c>
      <c r="B16" s="340" t="s">
        <v>164</v>
      </c>
      <c r="C16" s="341" t="s">
        <v>165</v>
      </c>
      <c r="D16" s="342"/>
      <c r="E16" s="343"/>
      <c r="F16" s="47">
        <v>6724174.25</v>
      </c>
      <c r="G16" s="47">
        <v>9650181.3200000003</v>
      </c>
      <c r="H16" s="344">
        <v>-2926007.0700000003</v>
      </c>
      <c r="I16" s="345">
        <v>-0.30320747071724452</v>
      </c>
      <c r="K16" s="47">
        <v>41115238.200000003</v>
      </c>
      <c r="L16" s="47">
        <v>40233231.130000003</v>
      </c>
      <c r="Q16" s="47">
        <v>23058507.84</v>
      </c>
      <c r="R16" s="47">
        <v>24441622.079999998</v>
      </c>
      <c r="V16" s="47">
        <v>100812504.76000001</v>
      </c>
      <c r="W16" s="47">
        <v>89022502.200000003</v>
      </c>
      <c r="X16" s="344">
        <v>11790002.560000002</v>
      </c>
      <c r="Y16" s="345">
        <v>0.13243845397102308</v>
      </c>
      <c r="AA16" s="48">
        <v>6338635.5700000003</v>
      </c>
      <c r="AB16" s="47"/>
      <c r="AC16" s="47">
        <v>8345851.0999999996</v>
      </c>
      <c r="AD16" s="47">
        <v>7445757.9500000002</v>
      </c>
      <c r="AE16" s="47">
        <v>8128778.7300000004</v>
      </c>
      <c r="AF16" s="47">
        <v>6662662.0300000003</v>
      </c>
      <c r="AG16" s="47">
        <v>9650181.3200000003</v>
      </c>
      <c r="AH16" s="47">
        <v>7980896.6200000001</v>
      </c>
      <c r="AI16" s="47">
        <v>9205926.1899999995</v>
      </c>
      <c r="AJ16" s="47">
        <v>9172600.0600000005</v>
      </c>
      <c r="AK16" s="47">
        <v>7402720.4900000002</v>
      </c>
      <c r="AL16" s="47">
        <v>7680734.3600000003</v>
      </c>
      <c r="AM16" s="47">
        <v>8271068.0800000001</v>
      </c>
      <c r="AN16" s="47">
        <v>9983320.7599999998</v>
      </c>
      <c r="AO16" s="47"/>
      <c r="AP16" s="47">
        <v>9756331.9800000004</v>
      </c>
      <c r="AQ16" s="47">
        <v>8300398.3799999999</v>
      </c>
      <c r="AR16" s="47">
        <v>8698149.7400000002</v>
      </c>
      <c r="AS16" s="47">
        <v>7636183.8499999996</v>
      </c>
      <c r="AT16" s="47">
        <v>6724174.25</v>
      </c>
      <c r="AU16" s="47">
        <v>-1661840.26</v>
      </c>
      <c r="AV16" s="47">
        <v>0</v>
      </c>
      <c r="AW16" s="47">
        <v>0</v>
      </c>
      <c r="AX16" s="47">
        <v>0</v>
      </c>
      <c r="AY16" s="47">
        <v>0</v>
      </c>
      <c r="AZ16" s="47">
        <v>0</v>
      </c>
      <c r="BA16" s="47">
        <v>0</v>
      </c>
    </row>
    <row r="17" spans="1:53" outlineLevel="2" x14ac:dyDescent="0.25">
      <c r="A17" s="339" t="s">
        <v>166</v>
      </c>
      <c r="B17" s="340" t="s">
        <v>167</v>
      </c>
      <c r="C17" s="341" t="s">
        <v>168</v>
      </c>
      <c r="D17" s="342"/>
      <c r="E17" s="343"/>
      <c r="F17" s="47">
        <v>6842201.0700000003</v>
      </c>
      <c r="G17" s="47">
        <v>5146667.24</v>
      </c>
      <c r="H17" s="344">
        <v>1695533.83</v>
      </c>
      <c r="I17" s="345">
        <v>0.3294430649843218</v>
      </c>
      <c r="K17" s="47">
        <v>32610380.219999999</v>
      </c>
      <c r="L17" s="47">
        <v>27606895.030000001</v>
      </c>
      <c r="Q17" s="47">
        <v>20598152.699999999</v>
      </c>
      <c r="R17" s="47">
        <v>18178302.52</v>
      </c>
      <c r="V17" s="47">
        <v>78934764.49000001</v>
      </c>
      <c r="W17" s="47">
        <v>61764798.539999999</v>
      </c>
      <c r="X17" s="344">
        <v>17169965.95000001</v>
      </c>
      <c r="Y17" s="345">
        <v>0.27798950787284493</v>
      </c>
      <c r="AA17" s="48">
        <v>3979180.9</v>
      </c>
      <c r="AB17" s="47"/>
      <c r="AC17" s="47">
        <v>5743906.2199999997</v>
      </c>
      <c r="AD17" s="47">
        <v>3684686.29</v>
      </c>
      <c r="AE17" s="47">
        <v>5718215.4199999999</v>
      </c>
      <c r="AF17" s="47">
        <v>7313419.8600000003</v>
      </c>
      <c r="AG17" s="47">
        <v>5146667.24</v>
      </c>
      <c r="AH17" s="47">
        <v>6615781.6299999999</v>
      </c>
      <c r="AI17" s="47">
        <v>7539266.1399999997</v>
      </c>
      <c r="AJ17" s="47">
        <v>6382355.8300000001</v>
      </c>
      <c r="AK17" s="47">
        <v>6012759.4900000002</v>
      </c>
      <c r="AL17" s="47">
        <v>6444061.6699999999</v>
      </c>
      <c r="AM17" s="47">
        <v>6011075.4199999999</v>
      </c>
      <c r="AN17" s="47">
        <v>7319084.0899999999</v>
      </c>
      <c r="AO17" s="47"/>
      <c r="AP17" s="47">
        <v>5985417.8700000001</v>
      </c>
      <c r="AQ17" s="47">
        <v>6026809.6500000004</v>
      </c>
      <c r="AR17" s="47">
        <v>7316102.71</v>
      </c>
      <c r="AS17" s="47">
        <v>6439848.9199999999</v>
      </c>
      <c r="AT17" s="47">
        <v>6842201.0700000003</v>
      </c>
      <c r="AU17" s="47">
        <v>-4486292.09</v>
      </c>
      <c r="AV17" s="47">
        <v>0</v>
      </c>
      <c r="AW17" s="47">
        <v>0</v>
      </c>
      <c r="AX17" s="47">
        <v>0</v>
      </c>
      <c r="AY17" s="47">
        <v>0</v>
      </c>
      <c r="AZ17" s="47">
        <v>0</v>
      </c>
      <c r="BA17" s="47">
        <v>0</v>
      </c>
    </row>
    <row r="18" spans="1:53" outlineLevel="2" x14ac:dyDescent="0.25">
      <c r="A18" s="339" t="s">
        <v>169</v>
      </c>
      <c r="B18" s="340" t="s">
        <v>170</v>
      </c>
      <c r="C18" s="341" t="s">
        <v>171</v>
      </c>
      <c r="D18" s="342"/>
      <c r="E18" s="343"/>
      <c r="F18" s="47">
        <v>1131525.3600000001</v>
      </c>
      <c r="G18" s="47">
        <v>1625043.72</v>
      </c>
      <c r="H18" s="344">
        <v>-493518.35999999987</v>
      </c>
      <c r="I18" s="345">
        <v>-0.30369543534496407</v>
      </c>
      <c r="K18" s="47">
        <v>6958388.9900000002</v>
      </c>
      <c r="L18" s="47">
        <v>7733210.6100000003</v>
      </c>
      <c r="Q18" s="47">
        <v>4008822.73</v>
      </c>
      <c r="R18" s="47">
        <v>4767521.3899999997</v>
      </c>
      <c r="V18" s="47">
        <v>16829833.149999999</v>
      </c>
      <c r="W18" s="47">
        <v>17811548.300000001</v>
      </c>
      <c r="X18" s="344">
        <v>-981715.15000000224</v>
      </c>
      <c r="Y18" s="345">
        <v>-5.5116777804207075E-2</v>
      </c>
      <c r="AA18" s="48">
        <v>1477857.3599999999</v>
      </c>
      <c r="AB18" s="47"/>
      <c r="AC18" s="47">
        <v>1481484.38</v>
      </c>
      <c r="AD18" s="47">
        <v>1484204.84</v>
      </c>
      <c r="AE18" s="47">
        <v>1661825.57</v>
      </c>
      <c r="AF18" s="47">
        <v>1480652.1</v>
      </c>
      <c r="AG18" s="47">
        <v>1625043.72</v>
      </c>
      <c r="AH18" s="47">
        <v>1539571.9300000002</v>
      </c>
      <c r="AI18" s="47">
        <v>1393684.33</v>
      </c>
      <c r="AJ18" s="47">
        <v>1489306.8599999999</v>
      </c>
      <c r="AK18" s="47">
        <v>1325048.3900000001</v>
      </c>
      <c r="AL18" s="47">
        <v>1413776.87</v>
      </c>
      <c r="AM18" s="47">
        <v>1378309.47</v>
      </c>
      <c r="AN18" s="47">
        <v>1331746.31</v>
      </c>
      <c r="AO18" s="47"/>
      <c r="AP18" s="47">
        <v>1548190.26</v>
      </c>
      <c r="AQ18" s="47">
        <v>1401376</v>
      </c>
      <c r="AR18" s="47">
        <v>1465250.3599999999</v>
      </c>
      <c r="AS18" s="47">
        <v>1412047.01</v>
      </c>
      <c r="AT18" s="47">
        <v>1131525.3600000001</v>
      </c>
      <c r="AU18" s="47">
        <v>-265277.19</v>
      </c>
      <c r="AV18" s="47">
        <v>0</v>
      </c>
      <c r="AW18" s="47">
        <v>0</v>
      </c>
      <c r="AX18" s="47">
        <v>0</v>
      </c>
      <c r="AY18" s="47">
        <v>0</v>
      </c>
      <c r="AZ18" s="47">
        <v>0</v>
      </c>
      <c r="BA18" s="47">
        <v>0</v>
      </c>
    </row>
    <row r="19" spans="1:53" outlineLevel="2" x14ac:dyDescent="0.25">
      <c r="A19" s="339" t="s">
        <v>172</v>
      </c>
      <c r="B19" s="340" t="s">
        <v>173</v>
      </c>
      <c r="C19" s="341" t="s">
        <v>174</v>
      </c>
      <c r="D19" s="342"/>
      <c r="E19" s="343"/>
      <c r="F19" s="47">
        <v>1136607.26</v>
      </c>
      <c r="G19" s="47">
        <v>1584554.35</v>
      </c>
      <c r="H19" s="344">
        <v>-447947.09000000008</v>
      </c>
      <c r="I19" s="345">
        <v>-0.28269594539310061</v>
      </c>
      <c r="K19" s="47">
        <v>6958924.0499999998</v>
      </c>
      <c r="L19" s="47">
        <v>6739538.4500000002</v>
      </c>
      <c r="Q19" s="47">
        <v>3942034.54</v>
      </c>
      <c r="R19" s="47">
        <v>4086407.32</v>
      </c>
      <c r="V19" s="47">
        <v>16116280.93</v>
      </c>
      <c r="W19" s="47">
        <v>14386052.370000001</v>
      </c>
      <c r="X19" s="344">
        <v>1730228.5599999987</v>
      </c>
      <c r="Y19" s="345">
        <v>0.12027125409387054</v>
      </c>
      <c r="AA19" s="48">
        <v>1092216.57</v>
      </c>
      <c r="AB19" s="47"/>
      <c r="AC19" s="47">
        <v>1348315.06</v>
      </c>
      <c r="AD19" s="47">
        <v>1304816.07</v>
      </c>
      <c r="AE19" s="47">
        <v>1389899.2</v>
      </c>
      <c r="AF19" s="47">
        <v>1111953.77</v>
      </c>
      <c r="AG19" s="47">
        <v>1584554.35</v>
      </c>
      <c r="AH19" s="47">
        <v>1184675.99</v>
      </c>
      <c r="AI19" s="47">
        <v>1128956.25</v>
      </c>
      <c r="AJ19" s="47">
        <v>1379601.12</v>
      </c>
      <c r="AK19" s="47">
        <v>1316027.6000000001</v>
      </c>
      <c r="AL19" s="47">
        <v>1349260.9</v>
      </c>
      <c r="AM19" s="47">
        <v>1374729.87</v>
      </c>
      <c r="AN19" s="47">
        <v>1424105.15</v>
      </c>
      <c r="AO19" s="47"/>
      <c r="AP19" s="47">
        <v>1608928.8599999999</v>
      </c>
      <c r="AQ19" s="47">
        <v>1407960.65</v>
      </c>
      <c r="AR19" s="47">
        <v>1507545.47</v>
      </c>
      <c r="AS19" s="47">
        <v>1297881.81</v>
      </c>
      <c r="AT19" s="47">
        <v>1136607.26</v>
      </c>
      <c r="AU19" s="47">
        <v>-260104.19</v>
      </c>
      <c r="AV19" s="47">
        <v>0</v>
      </c>
      <c r="AW19" s="47">
        <v>0</v>
      </c>
      <c r="AX19" s="47">
        <v>0</v>
      </c>
      <c r="AY19" s="47">
        <v>0</v>
      </c>
      <c r="AZ19" s="47">
        <v>0</v>
      </c>
      <c r="BA19" s="47">
        <v>0</v>
      </c>
    </row>
    <row r="20" spans="1:53" outlineLevel="2" x14ac:dyDescent="0.25">
      <c r="A20" s="339" t="s">
        <v>175</v>
      </c>
      <c r="B20" s="340" t="s">
        <v>176</v>
      </c>
      <c r="C20" s="341" t="s">
        <v>177</v>
      </c>
      <c r="D20" s="342"/>
      <c r="E20" s="343"/>
      <c r="F20" s="47">
        <v>1332337.03</v>
      </c>
      <c r="G20" s="47">
        <v>1949357.3900000001</v>
      </c>
      <c r="H20" s="344">
        <v>-617020.3600000001</v>
      </c>
      <c r="I20" s="345">
        <v>-0.3165250062226917</v>
      </c>
      <c r="K20" s="47">
        <v>8151240.6399999997</v>
      </c>
      <c r="L20" s="47">
        <v>8025399.6200000001</v>
      </c>
      <c r="Q20" s="47">
        <v>4649115.01</v>
      </c>
      <c r="R20" s="47">
        <v>4918549.46</v>
      </c>
      <c r="V20" s="47">
        <v>20095318.359999999</v>
      </c>
      <c r="W20" s="47">
        <v>17483353.670000002</v>
      </c>
      <c r="X20" s="344">
        <v>2611964.6899999976</v>
      </c>
      <c r="Y20" s="345">
        <v>0.14939723460962265</v>
      </c>
      <c r="AA20" s="48">
        <v>1263523.93</v>
      </c>
      <c r="AB20" s="47"/>
      <c r="AC20" s="47">
        <v>1625209.8399999999</v>
      </c>
      <c r="AD20" s="47">
        <v>1481640.32</v>
      </c>
      <c r="AE20" s="47">
        <v>1604444.33</v>
      </c>
      <c r="AF20" s="47">
        <v>1364747.74</v>
      </c>
      <c r="AG20" s="47">
        <v>1949357.3900000001</v>
      </c>
      <c r="AH20" s="47">
        <v>1692556.8599999999</v>
      </c>
      <c r="AI20" s="47">
        <v>1710047.62</v>
      </c>
      <c r="AJ20" s="47">
        <v>1742768.85</v>
      </c>
      <c r="AK20" s="47">
        <v>1413494.1600000001</v>
      </c>
      <c r="AL20" s="47">
        <v>1606073.52</v>
      </c>
      <c r="AM20" s="47">
        <v>1691468.5</v>
      </c>
      <c r="AN20" s="47">
        <v>2087668.21</v>
      </c>
      <c r="AO20" s="47"/>
      <c r="AP20" s="47">
        <v>1955065.23</v>
      </c>
      <c r="AQ20" s="47">
        <v>1547060.4</v>
      </c>
      <c r="AR20" s="47">
        <v>1738135.35</v>
      </c>
      <c r="AS20" s="47">
        <v>1578642.63</v>
      </c>
      <c r="AT20" s="47">
        <v>1332337.03</v>
      </c>
      <c r="AU20" s="47">
        <v>-321982.22000000003</v>
      </c>
      <c r="AV20" s="47">
        <v>0</v>
      </c>
      <c r="AW20" s="47">
        <v>0</v>
      </c>
      <c r="AX20" s="47">
        <v>0</v>
      </c>
      <c r="AY20" s="47">
        <v>0</v>
      </c>
      <c r="AZ20" s="47">
        <v>0</v>
      </c>
      <c r="BA20" s="47">
        <v>0</v>
      </c>
    </row>
    <row r="21" spans="1:53" outlineLevel="2" x14ac:dyDescent="0.25">
      <c r="A21" s="339" t="s">
        <v>178</v>
      </c>
      <c r="B21" s="340" t="s">
        <v>179</v>
      </c>
      <c r="C21" s="341" t="s">
        <v>180</v>
      </c>
      <c r="D21" s="342"/>
      <c r="E21" s="343"/>
      <c r="F21" s="47">
        <v>3670709.4</v>
      </c>
      <c r="G21" s="47">
        <v>5033803.37</v>
      </c>
      <c r="H21" s="344">
        <v>-1363093.9700000002</v>
      </c>
      <c r="I21" s="345">
        <v>-0.27078808404071614</v>
      </c>
      <c r="K21" s="47">
        <v>20906286.870000001</v>
      </c>
      <c r="L21" s="47">
        <v>23677091.649999999</v>
      </c>
      <c r="Q21" s="47">
        <v>11745311.039999999</v>
      </c>
      <c r="R21" s="47">
        <v>13301869.449999999</v>
      </c>
      <c r="V21" s="47">
        <v>52365225.329999998</v>
      </c>
      <c r="W21" s="47">
        <v>51967946.549999997</v>
      </c>
      <c r="X21" s="344">
        <v>397278.78000000119</v>
      </c>
      <c r="Y21" s="345">
        <v>7.6446888202089487E-3</v>
      </c>
      <c r="AA21" s="48">
        <v>3939619.44</v>
      </c>
      <c r="AB21" s="47"/>
      <c r="AC21" s="47">
        <v>5358153.1500000004</v>
      </c>
      <c r="AD21" s="47">
        <v>5017069.05</v>
      </c>
      <c r="AE21" s="47">
        <v>4533391.09</v>
      </c>
      <c r="AF21" s="47">
        <v>3734674.99</v>
      </c>
      <c r="AG21" s="47">
        <v>5033803.37</v>
      </c>
      <c r="AH21" s="47">
        <v>3804664.63</v>
      </c>
      <c r="AI21" s="47">
        <v>4171264.46</v>
      </c>
      <c r="AJ21" s="47">
        <v>5163497.42</v>
      </c>
      <c r="AK21" s="47">
        <v>4358019.2</v>
      </c>
      <c r="AL21" s="47">
        <v>4666589.91</v>
      </c>
      <c r="AM21" s="47">
        <v>4740589.8</v>
      </c>
      <c r="AN21" s="47">
        <v>4554313.04</v>
      </c>
      <c r="AO21" s="47"/>
      <c r="AP21" s="47">
        <v>5862942.9800000004</v>
      </c>
      <c r="AQ21" s="47">
        <v>3298032.85</v>
      </c>
      <c r="AR21" s="47">
        <v>4842141.8600000003</v>
      </c>
      <c r="AS21" s="47">
        <v>3232459.78</v>
      </c>
      <c r="AT21" s="47">
        <v>3670709.4</v>
      </c>
      <c r="AU21" s="47">
        <v>-1087088.6599999999</v>
      </c>
      <c r="AV21" s="47">
        <v>0</v>
      </c>
      <c r="AW21" s="47">
        <v>0</v>
      </c>
      <c r="AX21" s="47">
        <v>0</v>
      </c>
      <c r="AY21" s="47">
        <v>0</v>
      </c>
      <c r="AZ21" s="47">
        <v>0</v>
      </c>
      <c r="BA21" s="47">
        <v>0</v>
      </c>
    </row>
    <row r="22" spans="1:53" outlineLevel="2" x14ac:dyDescent="0.25">
      <c r="A22" s="339" t="s">
        <v>181</v>
      </c>
      <c r="B22" s="340" t="s">
        <v>182</v>
      </c>
      <c r="C22" s="341" t="s">
        <v>183</v>
      </c>
      <c r="D22" s="342"/>
      <c r="E22" s="343"/>
      <c r="F22" s="47">
        <v>6534812.2199999997</v>
      </c>
      <c r="G22" s="47">
        <v>6481963.4900000002</v>
      </c>
      <c r="H22" s="344">
        <v>52848.729999999516</v>
      </c>
      <c r="I22" s="345">
        <v>8.153197728054392E-3</v>
      </c>
      <c r="K22" s="47">
        <v>29506551.170000002</v>
      </c>
      <c r="L22" s="47">
        <v>32441186.539999999</v>
      </c>
      <c r="Q22" s="47">
        <v>17642747.57</v>
      </c>
      <c r="R22" s="47">
        <v>19971993.82</v>
      </c>
      <c r="V22" s="47">
        <v>73174017.560000002</v>
      </c>
      <c r="W22" s="47">
        <v>73363021.049999997</v>
      </c>
      <c r="X22" s="344">
        <v>-189003.48999999464</v>
      </c>
      <c r="Y22" s="345">
        <v>-2.5762773573784641E-3</v>
      </c>
      <c r="AA22" s="48">
        <v>5647944.8700000001</v>
      </c>
      <c r="AB22" s="47"/>
      <c r="AC22" s="47">
        <v>6390830.9299999997</v>
      </c>
      <c r="AD22" s="47">
        <v>6078361.79</v>
      </c>
      <c r="AE22" s="47">
        <v>7046107.0599999996</v>
      </c>
      <c r="AF22" s="47">
        <v>6443923.2699999996</v>
      </c>
      <c r="AG22" s="47">
        <v>6481963.4900000002</v>
      </c>
      <c r="AH22" s="47">
        <v>6040359.6100000003</v>
      </c>
      <c r="AI22" s="47">
        <v>5194685.0599999996</v>
      </c>
      <c r="AJ22" s="47">
        <v>6822963.9299999997</v>
      </c>
      <c r="AK22" s="47">
        <v>6292137.0800000001</v>
      </c>
      <c r="AL22" s="47">
        <v>6596663.46</v>
      </c>
      <c r="AM22" s="47">
        <v>6564621.0300000003</v>
      </c>
      <c r="AN22" s="47">
        <v>6156036.2199999997</v>
      </c>
      <c r="AO22" s="47"/>
      <c r="AP22" s="47">
        <v>6561407.2199999997</v>
      </c>
      <c r="AQ22" s="47">
        <v>5302396.38</v>
      </c>
      <c r="AR22" s="47">
        <v>5793588.2400000002</v>
      </c>
      <c r="AS22" s="47">
        <v>5314347.1100000003</v>
      </c>
      <c r="AT22" s="47">
        <v>6534812.2199999997</v>
      </c>
      <c r="AU22" s="47">
        <v>-5091259.4000000004</v>
      </c>
      <c r="AV22" s="47">
        <v>0</v>
      </c>
      <c r="AW22" s="47">
        <v>0</v>
      </c>
      <c r="AX22" s="47">
        <v>0</v>
      </c>
      <c r="AY22" s="47">
        <v>0</v>
      </c>
      <c r="AZ22" s="47">
        <v>0</v>
      </c>
      <c r="BA22" s="47">
        <v>0</v>
      </c>
    </row>
    <row r="23" spans="1:53" outlineLevel="1" x14ac:dyDescent="0.25">
      <c r="A23" s="339" t="s">
        <v>184</v>
      </c>
      <c r="B23" s="397"/>
      <c r="C23" s="398" t="s">
        <v>165</v>
      </c>
      <c r="D23" s="407"/>
      <c r="E23" s="407"/>
      <c r="F23" s="399">
        <v>27372366.589999996</v>
      </c>
      <c r="G23" s="399">
        <v>31471570.880000003</v>
      </c>
      <c r="H23" s="393">
        <v>-4099204.2900000066</v>
      </c>
      <c r="I23" s="41">
        <v>-0.13025102260164034</v>
      </c>
      <c r="J23" s="409"/>
      <c r="K23" s="399">
        <v>146207010.13999999</v>
      </c>
      <c r="L23" s="399">
        <v>146456553.03</v>
      </c>
      <c r="M23" s="399"/>
      <c r="N23" s="40"/>
      <c r="O23" s="410"/>
      <c r="P23" s="410"/>
      <c r="Q23" s="399">
        <v>85644691.429999977</v>
      </c>
      <c r="R23" s="399">
        <v>89666266.039999992</v>
      </c>
      <c r="S23" s="399"/>
      <c r="T23" s="408"/>
      <c r="U23" s="410"/>
      <c r="V23" s="399">
        <v>358327944.58000004</v>
      </c>
      <c r="W23" s="399">
        <v>325799222.67999995</v>
      </c>
      <c r="X23" s="393">
        <v>32528721.900000095</v>
      </c>
      <c r="Y23" s="40">
        <v>9.9842846868759452E-2</v>
      </c>
      <c r="Z23" s="339"/>
      <c r="AA23" s="412">
        <v>23738978.640000001</v>
      </c>
      <c r="AB23" s="339"/>
      <c r="AC23" s="399">
        <v>30293750.68</v>
      </c>
      <c r="AD23" s="399">
        <v>26496536.309999999</v>
      </c>
      <c r="AE23" s="399">
        <v>30082661.399999999</v>
      </c>
      <c r="AF23" s="399">
        <v>28112033.760000002</v>
      </c>
      <c r="AG23" s="399">
        <v>31471570.880000003</v>
      </c>
      <c r="AH23" s="399">
        <v>28858507.269999996</v>
      </c>
      <c r="AI23" s="399">
        <v>30343830.049999997</v>
      </c>
      <c r="AJ23" s="399">
        <v>32153094.07</v>
      </c>
      <c r="AK23" s="399">
        <v>28120206.410000004</v>
      </c>
      <c r="AL23" s="399">
        <v>29757160.690000001</v>
      </c>
      <c r="AM23" s="399">
        <v>30031862.170000002</v>
      </c>
      <c r="AN23" s="399">
        <v>32856273.779999997</v>
      </c>
      <c r="AO23" s="339"/>
      <c r="AP23" s="399">
        <v>33278284.400000002</v>
      </c>
      <c r="AQ23" s="399">
        <v>27284034.309999999</v>
      </c>
      <c r="AR23" s="399">
        <v>31360913.729999997</v>
      </c>
      <c r="AS23" s="399">
        <v>26911411.109999999</v>
      </c>
      <c r="AT23" s="399">
        <v>27372366.589999996</v>
      </c>
      <c r="AU23" s="399">
        <v>-13173844.010000002</v>
      </c>
      <c r="AV23" s="399">
        <v>0</v>
      </c>
      <c r="AW23" s="399">
        <v>0</v>
      </c>
      <c r="AX23" s="399">
        <v>0</v>
      </c>
      <c r="AY23" s="399">
        <v>0</v>
      </c>
      <c r="AZ23" s="399">
        <v>0</v>
      </c>
      <c r="BA23" s="399">
        <v>0</v>
      </c>
    </row>
    <row r="24" spans="1:53" ht="0.75" customHeight="1" outlineLevel="2" x14ac:dyDescent="0.25">
      <c r="B24" s="397"/>
      <c r="C24" s="398"/>
      <c r="D24" s="407"/>
      <c r="E24" s="407"/>
      <c r="F24" s="399"/>
      <c r="G24" s="399"/>
      <c r="H24" s="399"/>
      <c r="I24" s="408"/>
      <c r="J24" s="409"/>
      <c r="K24" s="399"/>
      <c r="L24" s="399"/>
      <c r="M24" s="399"/>
      <c r="N24" s="40"/>
      <c r="O24" s="410"/>
      <c r="P24" s="410"/>
      <c r="Q24" s="399"/>
      <c r="R24" s="399"/>
      <c r="S24" s="399"/>
      <c r="T24" s="408"/>
      <c r="U24" s="410"/>
      <c r="V24" s="399"/>
      <c r="W24" s="399"/>
      <c r="X24" s="399"/>
      <c r="Y24" s="411"/>
      <c r="Z24" s="339"/>
      <c r="AA24" s="412"/>
      <c r="AB24" s="339"/>
      <c r="AC24" s="399"/>
      <c r="AD24" s="399"/>
      <c r="AE24" s="399"/>
      <c r="AF24" s="399"/>
      <c r="AG24" s="399"/>
      <c r="AH24" s="399"/>
      <c r="AI24" s="399"/>
      <c r="AJ24" s="399"/>
      <c r="AK24" s="399"/>
      <c r="AL24" s="399"/>
      <c r="AM24" s="399"/>
      <c r="AN24" s="399"/>
      <c r="AO24" s="339"/>
      <c r="AP24" s="399"/>
      <c r="AQ24" s="399"/>
      <c r="AR24" s="399"/>
      <c r="AS24" s="399"/>
      <c r="AT24" s="399"/>
      <c r="AU24" s="399"/>
      <c r="AV24" s="399"/>
      <c r="AW24" s="399"/>
      <c r="AX24" s="399"/>
      <c r="AY24" s="399"/>
      <c r="AZ24" s="399"/>
      <c r="BA24" s="399"/>
    </row>
    <row r="25" spans="1:53" outlineLevel="2" x14ac:dyDescent="0.25">
      <c r="A25" s="339" t="s">
        <v>185</v>
      </c>
      <c r="B25" s="340" t="s">
        <v>186</v>
      </c>
      <c r="C25" s="341" t="s">
        <v>187</v>
      </c>
      <c r="D25" s="342"/>
      <c r="E25" s="343"/>
      <c r="F25" s="47">
        <v>151371.38</v>
      </c>
      <c r="G25" s="47">
        <v>156727.94</v>
      </c>
      <c r="H25" s="344">
        <v>-5356.5599999999977</v>
      </c>
      <c r="I25" s="345">
        <v>-3.417744149511566E-2</v>
      </c>
      <c r="K25" s="47">
        <v>778852.04</v>
      </c>
      <c r="L25" s="47">
        <v>746092.56</v>
      </c>
      <c r="Q25" s="47">
        <v>459152.13</v>
      </c>
      <c r="R25" s="47">
        <v>453648.25</v>
      </c>
      <c r="V25" s="47">
        <v>1833522.56</v>
      </c>
      <c r="W25" s="47">
        <v>1687939.67</v>
      </c>
      <c r="X25" s="344">
        <v>145582.89000000013</v>
      </c>
      <c r="Y25" s="345">
        <v>8.6248870494287352E-2</v>
      </c>
      <c r="AA25" s="48">
        <v>133483.41</v>
      </c>
      <c r="AB25" s="47"/>
      <c r="AC25" s="47">
        <v>149348.45000000001</v>
      </c>
      <c r="AD25" s="47">
        <v>143095.86000000002</v>
      </c>
      <c r="AE25" s="47">
        <v>150018.58000000002</v>
      </c>
      <c r="AF25" s="47">
        <v>146901.73000000001</v>
      </c>
      <c r="AG25" s="47">
        <v>156727.94</v>
      </c>
      <c r="AH25" s="47">
        <v>151699.30000000002</v>
      </c>
      <c r="AI25" s="47">
        <v>148594.26</v>
      </c>
      <c r="AJ25" s="47">
        <v>150985.30000000002</v>
      </c>
      <c r="AK25" s="47">
        <v>146263.20000000001</v>
      </c>
      <c r="AL25" s="47">
        <v>149276.38</v>
      </c>
      <c r="AM25" s="47">
        <v>154347.63</v>
      </c>
      <c r="AN25" s="47">
        <v>153504.45000000001</v>
      </c>
      <c r="AO25" s="47"/>
      <c r="AP25" s="47">
        <v>158477.95000000001</v>
      </c>
      <c r="AQ25" s="47">
        <v>161221.96</v>
      </c>
      <c r="AR25" s="47">
        <v>151538.38</v>
      </c>
      <c r="AS25" s="47">
        <v>156242.37</v>
      </c>
      <c r="AT25" s="47">
        <v>151371.38</v>
      </c>
      <c r="AU25" s="47">
        <v>-4139.3</v>
      </c>
      <c r="AV25" s="47">
        <v>0</v>
      </c>
      <c r="AW25" s="47">
        <v>0</v>
      </c>
      <c r="AX25" s="47">
        <v>0</v>
      </c>
      <c r="AY25" s="47">
        <v>0</v>
      </c>
      <c r="AZ25" s="47">
        <v>0</v>
      </c>
      <c r="BA25" s="47">
        <v>0</v>
      </c>
    </row>
    <row r="26" spans="1:53" outlineLevel="2" x14ac:dyDescent="0.25">
      <c r="A26" s="339" t="s">
        <v>188</v>
      </c>
      <c r="B26" s="340" t="s">
        <v>189</v>
      </c>
      <c r="C26" s="341" t="s">
        <v>190</v>
      </c>
      <c r="D26" s="342"/>
      <c r="E26" s="343"/>
      <c r="F26" s="47">
        <v>22593.3</v>
      </c>
      <c r="G26" s="47">
        <v>24487.5</v>
      </c>
      <c r="H26" s="344">
        <v>-1894.2000000000007</v>
      </c>
      <c r="I26" s="345">
        <v>-7.7353751914241986E-2</v>
      </c>
      <c r="K26" s="47">
        <v>129715.18000000001</v>
      </c>
      <c r="L26" s="47">
        <v>150508.81</v>
      </c>
      <c r="Q26" s="47">
        <v>71763.520000000004</v>
      </c>
      <c r="R26" s="47">
        <v>79976.34</v>
      </c>
      <c r="V26" s="47">
        <v>319256.87</v>
      </c>
      <c r="W26" s="47">
        <v>335448.84999999998</v>
      </c>
      <c r="X26" s="344">
        <v>-16191.979999999981</v>
      </c>
      <c r="Y26" s="345">
        <v>-4.8269594604363621E-2</v>
      </c>
      <c r="AA26" s="48">
        <v>33330.370000000003</v>
      </c>
      <c r="AB26" s="47"/>
      <c r="AC26" s="47">
        <v>35272.550000000003</v>
      </c>
      <c r="AD26" s="47">
        <v>35259.919999999998</v>
      </c>
      <c r="AE26" s="47">
        <v>32659.83</v>
      </c>
      <c r="AF26" s="47">
        <v>22829.010000000002</v>
      </c>
      <c r="AG26" s="47">
        <v>24487.5</v>
      </c>
      <c r="AH26" s="47">
        <v>18668.990000000002</v>
      </c>
      <c r="AI26" s="47">
        <v>16831.28</v>
      </c>
      <c r="AJ26" s="47">
        <v>25369.7</v>
      </c>
      <c r="AK26" s="47">
        <v>28272.89</v>
      </c>
      <c r="AL26" s="47">
        <v>30719.47</v>
      </c>
      <c r="AM26" s="47">
        <v>35187.550000000003</v>
      </c>
      <c r="AN26" s="47">
        <v>34491.81</v>
      </c>
      <c r="AO26" s="47"/>
      <c r="AP26" s="47">
        <v>36592.550000000003</v>
      </c>
      <c r="AQ26" s="47">
        <v>21359.11</v>
      </c>
      <c r="AR26" s="47">
        <v>31209.55</v>
      </c>
      <c r="AS26" s="47">
        <v>17960.670000000002</v>
      </c>
      <c r="AT26" s="47">
        <v>22593.3</v>
      </c>
      <c r="AU26" s="47">
        <v>-507.06</v>
      </c>
      <c r="AV26" s="47">
        <v>0</v>
      </c>
      <c r="AW26" s="47">
        <v>0</v>
      </c>
      <c r="AX26" s="47">
        <v>0</v>
      </c>
      <c r="AY26" s="47">
        <v>0</v>
      </c>
      <c r="AZ26" s="47">
        <v>0</v>
      </c>
      <c r="BA26" s="47">
        <v>0</v>
      </c>
    </row>
    <row r="27" spans="1:53" outlineLevel="1" x14ac:dyDescent="0.25">
      <c r="A27" s="339" t="s">
        <v>191</v>
      </c>
      <c r="B27" s="397"/>
      <c r="C27" s="398" t="s">
        <v>192</v>
      </c>
      <c r="D27" s="407"/>
      <c r="E27" s="407"/>
      <c r="F27" s="399">
        <v>173964.68</v>
      </c>
      <c r="G27" s="399">
        <v>181215.44</v>
      </c>
      <c r="H27" s="393">
        <v>-7250.7600000000093</v>
      </c>
      <c r="I27" s="41">
        <v>-4.0011822392175905E-2</v>
      </c>
      <c r="J27" s="409"/>
      <c r="K27" s="399">
        <v>908567.22000000009</v>
      </c>
      <c r="L27" s="399">
        <v>896601.37000000011</v>
      </c>
      <c r="M27" s="399"/>
      <c r="N27" s="40"/>
      <c r="O27" s="410"/>
      <c r="P27" s="410"/>
      <c r="Q27" s="399">
        <v>530915.65</v>
      </c>
      <c r="R27" s="399">
        <v>533624.59</v>
      </c>
      <c r="S27" s="399"/>
      <c r="T27" s="408"/>
      <c r="U27" s="410"/>
      <c r="V27" s="399">
        <v>2152779.4300000002</v>
      </c>
      <c r="W27" s="399">
        <v>2023388.52</v>
      </c>
      <c r="X27" s="393">
        <v>129390.91000000015</v>
      </c>
      <c r="Y27" s="40">
        <v>6.3947634733046793E-2</v>
      </c>
      <c r="Z27" s="339"/>
      <c r="AA27" s="412">
        <v>166813.78</v>
      </c>
      <c r="AB27" s="339"/>
      <c r="AC27" s="399">
        <v>184621</v>
      </c>
      <c r="AD27" s="399">
        <v>178355.78000000003</v>
      </c>
      <c r="AE27" s="399">
        <v>182678.41000000003</v>
      </c>
      <c r="AF27" s="399">
        <v>169730.74000000002</v>
      </c>
      <c r="AG27" s="399">
        <v>181215.44</v>
      </c>
      <c r="AH27" s="399">
        <v>170368.29</v>
      </c>
      <c r="AI27" s="399">
        <v>165425.54</v>
      </c>
      <c r="AJ27" s="399">
        <v>176355.00000000003</v>
      </c>
      <c r="AK27" s="399">
        <v>174536.09000000003</v>
      </c>
      <c r="AL27" s="399">
        <v>179995.85</v>
      </c>
      <c r="AM27" s="399">
        <v>189535.18</v>
      </c>
      <c r="AN27" s="399">
        <v>187996.26</v>
      </c>
      <c r="AO27" s="339"/>
      <c r="AP27" s="399">
        <v>195070.5</v>
      </c>
      <c r="AQ27" s="399">
        <v>182581.07</v>
      </c>
      <c r="AR27" s="399">
        <v>182747.93</v>
      </c>
      <c r="AS27" s="399">
        <v>174203.04</v>
      </c>
      <c r="AT27" s="399">
        <v>173964.68</v>
      </c>
      <c r="AU27" s="399">
        <v>-4646.3600000000006</v>
      </c>
      <c r="AV27" s="399">
        <v>0</v>
      </c>
      <c r="AW27" s="399">
        <v>0</v>
      </c>
      <c r="AX27" s="399">
        <v>0</v>
      </c>
      <c r="AY27" s="399">
        <v>0</v>
      </c>
      <c r="AZ27" s="399">
        <v>0</v>
      </c>
      <c r="BA27" s="399">
        <v>0</v>
      </c>
    </row>
    <row r="28" spans="1:53" ht="0.75" customHeight="1" outlineLevel="2" x14ac:dyDescent="0.25">
      <c r="B28" s="397"/>
      <c r="C28" s="398"/>
      <c r="D28" s="407"/>
      <c r="E28" s="407"/>
      <c r="F28" s="399"/>
      <c r="G28" s="399"/>
      <c r="H28" s="399"/>
      <c r="I28" s="408"/>
      <c r="J28" s="409"/>
      <c r="K28" s="399"/>
      <c r="L28" s="399"/>
      <c r="M28" s="399"/>
      <c r="N28" s="40"/>
      <c r="O28" s="410"/>
      <c r="P28" s="410"/>
      <c r="Q28" s="399"/>
      <c r="R28" s="399"/>
      <c r="S28" s="399"/>
      <c r="T28" s="408"/>
      <c r="U28" s="410"/>
      <c r="V28" s="399"/>
      <c r="W28" s="399"/>
      <c r="X28" s="399"/>
      <c r="Y28" s="411"/>
      <c r="Z28" s="339"/>
      <c r="AA28" s="412"/>
      <c r="AB28" s="339"/>
      <c r="AC28" s="399"/>
      <c r="AD28" s="399"/>
      <c r="AE28" s="399"/>
      <c r="AF28" s="399"/>
      <c r="AG28" s="399"/>
      <c r="AH28" s="399"/>
      <c r="AI28" s="399"/>
      <c r="AJ28" s="399"/>
      <c r="AK28" s="399"/>
      <c r="AL28" s="399"/>
      <c r="AM28" s="399"/>
      <c r="AN28" s="399"/>
      <c r="AO28" s="339"/>
      <c r="AP28" s="399"/>
      <c r="AQ28" s="399"/>
      <c r="AR28" s="399"/>
      <c r="AS28" s="399"/>
      <c r="AT28" s="399"/>
      <c r="AU28" s="399"/>
      <c r="AV28" s="399"/>
      <c r="AW28" s="399"/>
      <c r="AX28" s="399"/>
      <c r="AY28" s="399"/>
      <c r="AZ28" s="399"/>
      <c r="BA28" s="399"/>
    </row>
    <row r="29" spans="1:53" outlineLevel="2" x14ac:dyDescent="0.25">
      <c r="A29" s="339" t="s">
        <v>193</v>
      </c>
      <c r="B29" s="340" t="s">
        <v>194</v>
      </c>
      <c r="C29" s="341" t="s">
        <v>195</v>
      </c>
      <c r="D29" s="342"/>
      <c r="E29" s="343"/>
      <c r="F29" s="47">
        <v>0</v>
      </c>
      <c r="G29" s="47">
        <v>0</v>
      </c>
      <c r="H29" s="344">
        <v>0</v>
      </c>
      <c r="I29" s="345">
        <v>0</v>
      </c>
      <c r="K29" s="47">
        <v>0</v>
      </c>
      <c r="L29" s="47">
        <v>0</v>
      </c>
      <c r="Q29" s="47">
        <v>0</v>
      </c>
      <c r="R29" s="47">
        <v>0</v>
      </c>
      <c r="V29" s="47">
        <v>0</v>
      </c>
      <c r="W29" s="47">
        <v>8.67</v>
      </c>
      <c r="X29" s="344">
        <v>-8.67</v>
      </c>
      <c r="Y29" s="345" t="s">
        <v>196</v>
      </c>
      <c r="AA29" s="48">
        <v>0</v>
      </c>
      <c r="AB29" s="47"/>
      <c r="AC29" s="47">
        <v>0</v>
      </c>
      <c r="AD29" s="47">
        <v>0</v>
      </c>
      <c r="AE29" s="47">
        <v>0</v>
      </c>
      <c r="AF29" s="47">
        <v>0</v>
      </c>
      <c r="AG29" s="47">
        <v>0</v>
      </c>
      <c r="AH29" s="47">
        <v>0</v>
      </c>
      <c r="AI29" s="47">
        <v>0</v>
      </c>
      <c r="AJ29" s="47">
        <v>0</v>
      </c>
      <c r="AK29" s="47">
        <v>0</v>
      </c>
      <c r="AL29" s="47">
        <v>0</v>
      </c>
      <c r="AM29" s="47">
        <v>0</v>
      </c>
      <c r="AN29" s="47">
        <v>0</v>
      </c>
      <c r="AO29" s="47"/>
      <c r="AP29" s="47">
        <v>0</v>
      </c>
      <c r="AQ29" s="47">
        <v>0</v>
      </c>
      <c r="AR29" s="47">
        <v>0</v>
      </c>
      <c r="AS29" s="47">
        <v>0</v>
      </c>
      <c r="AT29" s="47">
        <v>0</v>
      </c>
      <c r="AU29" s="47">
        <v>0</v>
      </c>
      <c r="AV29" s="47">
        <v>0</v>
      </c>
      <c r="AW29" s="47">
        <v>0</v>
      </c>
      <c r="AX29" s="47">
        <v>0</v>
      </c>
      <c r="AY29" s="47">
        <v>0</v>
      </c>
      <c r="AZ29" s="47">
        <v>0</v>
      </c>
      <c r="BA29" s="47">
        <v>0</v>
      </c>
    </row>
    <row r="30" spans="1:53" outlineLevel="2" x14ac:dyDescent="0.25">
      <c r="A30" s="339" t="s">
        <v>197</v>
      </c>
      <c r="B30" s="340" t="s">
        <v>198</v>
      </c>
      <c r="C30" s="341" t="s">
        <v>199</v>
      </c>
      <c r="D30" s="342"/>
      <c r="E30" s="343"/>
      <c r="F30" s="47">
        <v>0</v>
      </c>
      <c r="G30" s="47">
        <v>6.84</v>
      </c>
      <c r="H30" s="344">
        <v>-6.84</v>
      </c>
      <c r="I30" s="345" t="s">
        <v>196</v>
      </c>
      <c r="K30" s="47">
        <v>0</v>
      </c>
      <c r="L30" s="47">
        <v>-18.93</v>
      </c>
      <c r="Q30" s="47">
        <v>0</v>
      </c>
      <c r="R30" s="47">
        <v>-21.04</v>
      </c>
      <c r="V30" s="47">
        <v>0</v>
      </c>
      <c r="W30" s="47">
        <v>-684.70999999999992</v>
      </c>
      <c r="X30" s="344">
        <v>684.70999999999992</v>
      </c>
      <c r="Y30" s="345" t="s">
        <v>196</v>
      </c>
      <c r="AA30" s="48">
        <v>-313.5</v>
      </c>
      <c r="AB30" s="47"/>
      <c r="AC30" s="47">
        <v>0</v>
      </c>
      <c r="AD30" s="47">
        <v>2.11</v>
      </c>
      <c r="AE30" s="47">
        <v>-28.400000000000002</v>
      </c>
      <c r="AF30" s="47">
        <v>0.52</v>
      </c>
      <c r="AG30" s="47">
        <v>6.84</v>
      </c>
      <c r="AH30" s="47">
        <v>0</v>
      </c>
      <c r="AI30" s="47">
        <v>0</v>
      </c>
      <c r="AJ30" s="47">
        <v>0</v>
      </c>
      <c r="AK30" s="47">
        <v>0</v>
      </c>
      <c r="AL30" s="47">
        <v>0</v>
      </c>
      <c r="AM30" s="47">
        <v>0</v>
      </c>
      <c r="AN30" s="47">
        <v>0</v>
      </c>
      <c r="AO30" s="47"/>
      <c r="AP30" s="47">
        <v>0</v>
      </c>
      <c r="AQ30" s="47">
        <v>0</v>
      </c>
      <c r="AR30" s="47">
        <v>0</v>
      </c>
      <c r="AS30" s="47">
        <v>0</v>
      </c>
      <c r="AT30" s="47">
        <v>0</v>
      </c>
      <c r="AU30" s="47">
        <v>0</v>
      </c>
      <c r="AV30" s="47">
        <v>0</v>
      </c>
      <c r="AW30" s="47">
        <v>0</v>
      </c>
      <c r="AX30" s="47">
        <v>0</v>
      </c>
      <c r="AY30" s="47">
        <v>0</v>
      </c>
      <c r="AZ30" s="47">
        <v>0</v>
      </c>
      <c r="BA30" s="47">
        <v>0</v>
      </c>
    </row>
    <row r="31" spans="1:53" outlineLevel="2" x14ac:dyDescent="0.25">
      <c r="A31" s="339" t="s">
        <v>200</v>
      </c>
      <c r="B31" s="340" t="s">
        <v>201</v>
      </c>
      <c r="C31" s="341" t="s">
        <v>202</v>
      </c>
      <c r="D31" s="342"/>
      <c r="E31" s="343"/>
      <c r="F31" s="47">
        <v>290721.96000000002</v>
      </c>
      <c r="G31" s="47">
        <v>177337.66</v>
      </c>
      <c r="H31" s="344">
        <v>113384.30000000002</v>
      </c>
      <c r="I31" s="345">
        <v>0.63936955072036028</v>
      </c>
      <c r="K31" s="47">
        <v>1515111.43</v>
      </c>
      <c r="L31" s="47">
        <v>1154126.08</v>
      </c>
      <c r="Q31" s="47">
        <v>874454.25</v>
      </c>
      <c r="R31" s="47">
        <v>650568.18000000005</v>
      </c>
      <c r="V31" s="47">
        <v>2956196.36</v>
      </c>
      <c r="W31" s="47">
        <v>2875385.81</v>
      </c>
      <c r="X31" s="344">
        <v>80810.549999999814</v>
      </c>
      <c r="Y31" s="345">
        <v>2.8104245948128891E-2</v>
      </c>
      <c r="AA31" s="48">
        <v>284739.77</v>
      </c>
      <c r="AB31" s="47"/>
      <c r="AC31" s="47">
        <v>325320.14</v>
      </c>
      <c r="AD31" s="47">
        <v>178237.76</v>
      </c>
      <c r="AE31" s="47">
        <v>214530.6</v>
      </c>
      <c r="AF31" s="47">
        <v>258699.92</v>
      </c>
      <c r="AG31" s="47">
        <v>177337.66</v>
      </c>
      <c r="AH31" s="47">
        <v>149156.43</v>
      </c>
      <c r="AI31" s="47">
        <v>204696.31</v>
      </c>
      <c r="AJ31" s="47">
        <v>200685.45</v>
      </c>
      <c r="AK31" s="47">
        <v>153711.57</v>
      </c>
      <c r="AL31" s="47">
        <v>205487.08000000002</v>
      </c>
      <c r="AM31" s="47">
        <v>224672.77000000002</v>
      </c>
      <c r="AN31" s="47">
        <v>302675.32</v>
      </c>
      <c r="AO31" s="47"/>
      <c r="AP31" s="47">
        <v>377771.11</v>
      </c>
      <c r="AQ31" s="47">
        <v>262886.07</v>
      </c>
      <c r="AR31" s="47">
        <v>281774.76</v>
      </c>
      <c r="AS31" s="47">
        <v>301957.53000000003</v>
      </c>
      <c r="AT31" s="47">
        <v>290721.96000000002</v>
      </c>
      <c r="AU31" s="47">
        <v>-271642.40000000002</v>
      </c>
      <c r="AV31" s="47">
        <v>0</v>
      </c>
      <c r="AW31" s="47">
        <v>0</v>
      </c>
      <c r="AX31" s="47">
        <v>0</v>
      </c>
      <c r="AY31" s="47">
        <v>0</v>
      </c>
      <c r="AZ31" s="47">
        <v>0</v>
      </c>
      <c r="BA31" s="47">
        <v>0</v>
      </c>
    </row>
    <row r="32" spans="1:53" outlineLevel="2" x14ac:dyDescent="0.25">
      <c r="A32" s="339" t="s">
        <v>203</v>
      </c>
      <c r="B32" s="340" t="s">
        <v>204</v>
      </c>
      <c r="C32" s="341" t="s">
        <v>205</v>
      </c>
      <c r="D32" s="342"/>
      <c r="E32" s="343"/>
      <c r="F32" s="47">
        <v>516121.55</v>
      </c>
      <c r="G32" s="47">
        <v>-244832.2</v>
      </c>
      <c r="H32" s="344">
        <v>760953.75</v>
      </c>
      <c r="I32" s="345">
        <v>3.1080623790498145</v>
      </c>
      <c r="K32" s="47">
        <v>1324922.26</v>
      </c>
      <c r="L32" s="47">
        <v>583492.84</v>
      </c>
      <c r="Q32" s="47">
        <v>846098.96</v>
      </c>
      <c r="R32" s="47">
        <v>111959.6</v>
      </c>
      <c r="V32" s="47">
        <v>2569858.8899999997</v>
      </c>
      <c r="W32" s="47">
        <v>1984318.15</v>
      </c>
      <c r="X32" s="344">
        <v>585540.73999999976</v>
      </c>
      <c r="Y32" s="345">
        <v>0.2950841023149437</v>
      </c>
      <c r="AA32" s="48">
        <v>-238971.46</v>
      </c>
      <c r="AB32" s="47"/>
      <c r="AC32" s="47">
        <v>267406.81</v>
      </c>
      <c r="AD32" s="47">
        <v>204126.43</v>
      </c>
      <c r="AE32" s="47">
        <v>191179.59</v>
      </c>
      <c r="AF32" s="47">
        <v>165612.21</v>
      </c>
      <c r="AG32" s="47">
        <v>-244832.2</v>
      </c>
      <c r="AH32" s="47">
        <v>191012.26</v>
      </c>
      <c r="AI32" s="47">
        <v>198670.67</v>
      </c>
      <c r="AJ32" s="47">
        <v>196902.49</v>
      </c>
      <c r="AK32" s="47">
        <v>159775.08000000002</v>
      </c>
      <c r="AL32" s="47">
        <v>137342.51999999999</v>
      </c>
      <c r="AM32" s="47">
        <v>152721.97</v>
      </c>
      <c r="AN32" s="47">
        <v>208511.64</v>
      </c>
      <c r="AO32" s="47"/>
      <c r="AP32" s="47">
        <v>270507.72000000003</v>
      </c>
      <c r="AQ32" s="47">
        <v>208315.58000000002</v>
      </c>
      <c r="AR32" s="47">
        <v>176363.15</v>
      </c>
      <c r="AS32" s="47">
        <v>153614.26</v>
      </c>
      <c r="AT32" s="47">
        <v>516121.55</v>
      </c>
      <c r="AU32" s="47">
        <v>-140095.55000000002</v>
      </c>
      <c r="AV32" s="47">
        <v>0</v>
      </c>
      <c r="AW32" s="47">
        <v>0</v>
      </c>
      <c r="AX32" s="47">
        <v>0</v>
      </c>
      <c r="AY32" s="47">
        <v>0</v>
      </c>
      <c r="AZ32" s="47">
        <v>0</v>
      </c>
      <c r="BA32" s="47">
        <v>0</v>
      </c>
    </row>
    <row r="33" spans="1:53" outlineLevel="2" x14ac:dyDescent="0.25">
      <c r="A33" s="339" t="s">
        <v>206</v>
      </c>
      <c r="B33" s="340" t="s">
        <v>207</v>
      </c>
      <c r="C33" s="341" t="s">
        <v>208</v>
      </c>
      <c r="D33" s="342"/>
      <c r="E33" s="343"/>
      <c r="F33" s="47">
        <v>0</v>
      </c>
      <c r="G33" s="47">
        <v>0</v>
      </c>
      <c r="H33" s="344">
        <v>0</v>
      </c>
      <c r="I33" s="345">
        <v>0</v>
      </c>
      <c r="K33" s="47">
        <v>0</v>
      </c>
      <c r="L33" s="47">
        <v>0</v>
      </c>
      <c r="Q33" s="47">
        <v>0</v>
      </c>
      <c r="R33" s="47">
        <v>0</v>
      </c>
      <c r="V33" s="47">
        <v>0</v>
      </c>
      <c r="W33" s="47">
        <v>0</v>
      </c>
      <c r="X33" s="344">
        <v>0</v>
      </c>
      <c r="Y33" s="345">
        <v>0</v>
      </c>
      <c r="AA33" s="48">
        <v>0</v>
      </c>
      <c r="AB33" s="47"/>
      <c r="AC33" s="47">
        <v>0</v>
      </c>
      <c r="AD33" s="47">
        <v>0</v>
      </c>
      <c r="AE33" s="47">
        <v>0</v>
      </c>
      <c r="AF33" s="47">
        <v>0</v>
      </c>
      <c r="AG33" s="47">
        <v>0</v>
      </c>
      <c r="AH33" s="47">
        <v>0</v>
      </c>
      <c r="AI33" s="47">
        <v>0</v>
      </c>
      <c r="AJ33" s="47">
        <v>0</v>
      </c>
      <c r="AK33" s="47">
        <v>0</v>
      </c>
      <c r="AL33" s="47">
        <v>0</v>
      </c>
      <c r="AM33" s="47">
        <v>0</v>
      </c>
      <c r="AN33" s="47">
        <v>0</v>
      </c>
      <c r="AO33" s="47"/>
      <c r="AP33" s="47">
        <v>0</v>
      </c>
      <c r="AQ33" s="47">
        <v>0</v>
      </c>
      <c r="AR33" s="47">
        <v>0</v>
      </c>
      <c r="AS33" s="47">
        <v>0</v>
      </c>
      <c r="AT33" s="47">
        <v>0</v>
      </c>
      <c r="AU33" s="47">
        <v>173220151.84999999</v>
      </c>
      <c r="AV33" s="47">
        <v>0</v>
      </c>
      <c r="AW33" s="47">
        <v>0</v>
      </c>
      <c r="AX33" s="47">
        <v>0</v>
      </c>
      <c r="AY33" s="47">
        <v>0</v>
      </c>
      <c r="AZ33" s="47">
        <v>0</v>
      </c>
      <c r="BA33" s="47">
        <v>0</v>
      </c>
    </row>
    <row r="34" spans="1:53" outlineLevel="2" x14ac:dyDescent="0.25">
      <c r="A34" s="339" t="s">
        <v>209</v>
      </c>
      <c r="B34" s="340" t="s">
        <v>210</v>
      </c>
      <c r="C34" s="341" t="s">
        <v>211</v>
      </c>
      <c r="D34" s="342"/>
      <c r="E34" s="343"/>
      <c r="F34" s="47">
        <v>-158.6</v>
      </c>
      <c r="G34" s="47">
        <v>-1173.58</v>
      </c>
      <c r="H34" s="344">
        <v>1014.9799999999999</v>
      </c>
      <c r="I34" s="345">
        <v>0.86485795599788673</v>
      </c>
      <c r="K34" s="47">
        <v>-2026.4</v>
      </c>
      <c r="L34" s="47">
        <v>-2800.43</v>
      </c>
      <c r="Q34" s="47">
        <v>-869.39</v>
      </c>
      <c r="R34" s="47">
        <v>-2466.79</v>
      </c>
      <c r="V34" s="47">
        <v>-6097.6100000000006</v>
      </c>
      <c r="W34" s="47">
        <v>-5935.35</v>
      </c>
      <c r="X34" s="344">
        <v>-162.26000000000022</v>
      </c>
      <c r="Y34" s="345">
        <v>-2.7337899197183015E-2</v>
      </c>
      <c r="AA34" s="48">
        <v>-465.8</v>
      </c>
      <c r="AB34" s="47"/>
      <c r="AC34" s="47">
        <v>-179.98</v>
      </c>
      <c r="AD34" s="47">
        <v>-153.66</v>
      </c>
      <c r="AE34" s="47">
        <v>-453.16</v>
      </c>
      <c r="AF34" s="47">
        <v>-840.05000000000007</v>
      </c>
      <c r="AG34" s="47">
        <v>-1173.58</v>
      </c>
      <c r="AH34" s="47">
        <v>-301.65000000000003</v>
      </c>
      <c r="AI34" s="47">
        <v>-195.99</v>
      </c>
      <c r="AJ34" s="47">
        <v>-323.53000000000003</v>
      </c>
      <c r="AK34" s="47">
        <v>-1106.97</v>
      </c>
      <c r="AL34" s="47">
        <v>-1020.5500000000001</v>
      </c>
      <c r="AM34" s="47">
        <v>-783.53</v>
      </c>
      <c r="AN34" s="47">
        <v>-338.99</v>
      </c>
      <c r="AO34" s="47"/>
      <c r="AP34" s="47">
        <v>-200.53</v>
      </c>
      <c r="AQ34" s="47">
        <v>-956.48</v>
      </c>
      <c r="AR34" s="47">
        <v>-211.94</v>
      </c>
      <c r="AS34" s="47">
        <v>-498.85</v>
      </c>
      <c r="AT34" s="47">
        <v>-158.6</v>
      </c>
      <c r="AU34" s="47">
        <v>0</v>
      </c>
      <c r="AV34" s="47">
        <v>0</v>
      </c>
      <c r="AW34" s="47">
        <v>0</v>
      </c>
      <c r="AX34" s="47">
        <v>0</v>
      </c>
      <c r="AY34" s="47">
        <v>0</v>
      </c>
      <c r="AZ34" s="47">
        <v>0</v>
      </c>
      <c r="BA34" s="47">
        <v>0</v>
      </c>
    </row>
    <row r="35" spans="1:53" outlineLevel="2" x14ac:dyDescent="0.25">
      <c r="A35" s="339" t="s">
        <v>212</v>
      </c>
      <c r="B35" s="340" t="s">
        <v>213</v>
      </c>
      <c r="C35" s="341" t="s">
        <v>214</v>
      </c>
      <c r="D35" s="342"/>
      <c r="E35" s="343"/>
      <c r="F35" s="47">
        <v>81981.73</v>
      </c>
      <c r="G35" s="47">
        <v>102214.41</v>
      </c>
      <c r="H35" s="344">
        <v>-20232.680000000008</v>
      </c>
      <c r="I35" s="345">
        <v>-0.19794351892262554</v>
      </c>
      <c r="K35" s="47">
        <v>343834.37</v>
      </c>
      <c r="L35" s="47">
        <v>129812.68000000001</v>
      </c>
      <c r="Q35" s="47">
        <v>-48533.37</v>
      </c>
      <c r="R35" s="47">
        <v>-100097.71</v>
      </c>
      <c r="V35" s="47">
        <v>256959.65</v>
      </c>
      <c r="W35" s="47">
        <v>-558833.96</v>
      </c>
      <c r="X35" s="344">
        <v>815793.61</v>
      </c>
      <c r="Y35" s="345">
        <v>1.459813949030585</v>
      </c>
      <c r="AA35" s="48">
        <v>-321028.62</v>
      </c>
      <c r="AB35" s="47"/>
      <c r="AC35" s="47">
        <v>261613.80000000002</v>
      </c>
      <c r="AD35" s="47">
        <v>-31703.41</v>
      </c>
      <c r="AE35" s="47">
        <v>-173736.1</v>
      </c>
      <c r="AF35" s="47">
        <v>-28576.02</v>
      </c>
      <c r="AG35" s="47">
        <v>102214.41</v>
      </c>
      <c r="AH35" s="47">
        <v>689542.48</v>
      </c>
      <c r="AI35" s="47">
        <v>-84888.49</v>
      </c>
      <c r="AJ35" s="47">
        <v>-278872.66000000003</v>
      </c>
      <c r="AK35" s="47">
        <v>-87254.51</v>
      </c>
      <c r="AL35" s="47">
        <v>-125157.40000000001</v>
      </c>
      <c r="AM35" s="47">
        <v>-36291.760000000002</v>
      </c>
      <c r="AN35" s="47">
        <v>-163952.38</v>
      </c>
      <c r="AO35" s="47"/>
      <c r="AP35" s="47">
        <v>215057.19</v>
      </c>
      <c r="AQ35" s="47">
        <v>177310.55000000002</v>
      </c>
      <c r="AR35" s="47">
        <v>-104566.51000000001</v>
      </c>
      <c r="AS35" s="47">
        <v>-25948.59</v>
      </c>
      <c r="AT35" s="47">
        <v>81981.73</v>
      </c>
      <c r="AU35" s="47">
        <v>-87641.35</v>
      </c>
      <c r="AV35" s="47">
        <v>0</v>
      </c>
      <c r="AW35" s="47">
        <v>0</v>
      </c>
      <c r="AX35" s="47">
        <v>0</v>
      </c>
      <c r="AY35" s="47">
        <v>0</v>
      </c>
      <c r="AZ35" s="47">
        <v>0</v>
      </c>
      <c r="BA35" s="47">
        <v>0</v>
      </c>
    </row>
    <row r="36" spans="1:53" outlineLevel="2" x14ac:dyDescent="0.25">
      <c r="A36" s="339" t="s">
        <v>215</v>
      </c>
      <c r="B36" s="340" t="s">
        <v>216</v>
      </c>
      <c r="C36" s="341" t="s">
        <v>217</v>
      </c>
      <c r="D36" s="342"/>
      <c r="E36" s="343"/>
      <c r="F36" s="47">
        <v>-8662.52</v>
      </c>
      <c r="G36" s="47">
        <v>55.77</v>
      </c>
      <c r="H36" s="344">
        <v>-8718.2900000000009</v>
      </c>
      <c r="I36" s="345" t="s">
        <v>196</v>
      </c>
      <c r="K36" s="47">
        <v>-34578.020000000004</v>
      </c>
      <c r="L36" s="47">
        <v>-525.94000000000005</v>
      </c>
      <c r="Q36" s="47">
        <v>-18712.77</v>
      </c>
      <c r="R36" s="47">
        <v>-1178.25</v>
      </c>
      <c r="V36" s="47">
        <v>-79130.040000000008</v>
      </c>
      <c r="W36" s="47">
        <v>-25946.55</v>
      </c>
      <c r="X36" s="344">
        <v>-53183.490000000005</v>
      </c>
      <c r="Y36" s="345">
        <v>-2.0497326234123614</v>
      </c>
      <c r="AA36" s="48">
        <v>-1107.42</v>
      </c>
      <c r="AB36" s="47"/>
      <c r="AC36" s="47">
        <v>-1195.8900000000001</v>
      </c>
      <c r="AD36" s="47">
        <v>1848.2</v>
      </c>
      <c r="AE36" s="47">
        <v>-18.38</v>
      </c>
      <c r="AF36" s="47">
        <v>-1215.6400000000001</v>
      </c>
      <c r="AG36" s="47">
        <v>55.77</v>
      </c>
      <c r="AH36" s="47">
        <v>-13580.61</v>
      </c>
      <c r="AI36" s="47">
        <v>-12961.6</v>
      </c>
      <c r="AJ36" s="47">
        <v>-4116.63</v>
      </c>
      <c r="AK36" s="47">
        <v>-4991.76</v>
      </c>
      <c r="AL36" s="47">
        <v>-1774.44</v>
      </c>
      <c r="AM36" s="47">
        <v>-1998.79</v>
      </c>
      <c r="AN36" s="47">
        <v>-5128.1900000000005</v>
      </c>
      <c r="AO36" s="47"/>
      <c r="AP36" s="47">
        <v>-6943.64</v>
      </c>
      <c r="AQ36" s="47">
        <v>-8921.61</v>
      </c>
      <c r="AR36" s="47">
        <v>-3947.07</v>
      </c>
      <c r="AS36" s="47">
        <v>-6103.18</v>
      </c>
      <c r="AT36" s="47">
        <v>-8662.52</v>
      </c>
      <c r="AU36" s="47">
        <v>-1020.91</v>
      </c>
      <c r="AV36" s="47">
        <v>0</v>
      </c>
      <c r="AW36" s="47">
        <v>0</v>
      </c>
      <c r="AX36" s="47">
        <v>0</v>
      </c>
      <c r="AY36" s="47">
        <v>0</v>
      </c>
      <c r="AZ36" s="47">
        <v>0</v>
      </c>
      <c r="BA36" s="47">
        <v>0</v>
      </c>
    </row>
    <row r="37" spans="1:53" outlineLevel="2" x14ac:dyDescent="0.25">
      <c r="A37" s="339" t="s">
        <v>218</v>
      </c>
      <c r="B37" s="340" t="s">
        <v>219</v>
      </c>
      <c r="C37" s="341" t="s">
        <v>220</v>
      </c>
      <c r="D37" s="342"/>
      <c r="E37" s="343"/>
      <c r="F37" s="47">
        <v>-10445.76</v>
      </c>
      <c r="G37" s="47">
        <v>0</v>
      </c>
      <c r="H37" s="344">
        <v>-10445.76</v>
      </c>
      <c r="I37" s="345" t="s">
        <v>196</v>
      </c>
      <c r="K37" s="47">
        <v>-50880.99</v>
      </c>
      <c r="L37" s="47">
        <v>0</v>
      </c>
      <c r="Q37" s="47">
        <v>-31000.32</v>
      </c>
      <c r="R37" s="47">
        <v>0</v>
      </c>
      <c r="V37" s="47">
        <v>-122922.10999999999</v>
      </c>
      <c r="W37" s="47">
        <v>0</v>
      </c>
      <c r="X37" s="344">
        <v>-122922.10999999999</v>
      </c>
      <c r="Y37" s="345" t="s">
        <v>196</v>
      </c>
      <c r="AA37" s="48">
        <v>0</v>
      </c>
      <c r="AB37" s="47"/>
      <c r="AC37" s="47">
        <v>0</v>
      </c>
      <c r="AD37" s="47">
        <v>0</v>
      </c>
      <c r="AE37" s="47">
        <v>0</v>
      </c>
      <c r="AF37" s="47">
        <v>0</v>
      </c>
      <c r="AG37" s="47">
        <v>0</v>
      </c>
      <c r="AH37" s="47">
        <v>0</v>
      </c>
      <c r="AI37" s="47">
        <v>-20520.400000000001</v>
      </c>
      <c r="AJ37" s="47">
        <v>-10428.4</v>
      </c>
      <c r="AK37" s="47">
        <v>-10092</v>
      </c>
      <c r="AL37" s="47">
        <v>-10092</v>
      </c>
      <c r="AM37" s="47">
        <v>-10125.6</v>
      </c>
      <c r="AN37" s="47">
        <v>-10782.72</v>
      </c>
      <c r="AO37" s="47"/>
      <c r="AP37" s="47">
        <v>-10445.790000000001</v>
      </c>
      <c r="AQ37" s="47">
        <v>-9434.880000000001</v>
      </c>
      <c r="AR37" s="47">
        <v>-10445.76</v>
      </c>
      <c r="AS37" s="47">
        <v>-10108.800000000001</v>
      </c>
      <c r="AT37" s="47">
        <v>-10445.76</v>
      </c>
      <c r="AU37" s="47">
        <v>10445.76</v>
      </c>
      <c r="AV37" s="47">
        <v>0</v>
      </c>
      <c r="AW37" s="47">
        <v>0</v>
      </c>
      <c r="AX37" s="47">
        <v>0</v>
      </c>
      <c r="AY37" s="47">
        <v>0</v>
      </c>
      <c r="AZ37" s="47">
        <v>0</v>
      </c>
      <c r="BA37" s="47">
        <v>0</v>
      </c>
    </row>
    <row r="38" spans="1:53" outlineLevel="2" x14ac:dyDescent="0.25">
      <c r="A38" s="339" t="s">
        <v>221</v>
      </c>
      <c r="B38" s="340" t="s">
        <v>222</v>
      </c>
      <c r="C38" s="341" t="s">
        <v>223</v>
      </c>
      <c r="D38" s="342"/>
      <c r="E38" s="343"/>
      <c r="F38" s="47">
        <v>30678.54</v>
      </c>
      <c r="G38" s="47">
        <v>7298.6100000000006</v>
      </c>
      <c r="H38" s="344">
        <v>23379.93</v>
      </c>
      <c r="I38" s="345">
        <v>3.2033400880441616</v>
      </c>
      <c r="K38" s="47">
        <v>77726.02</v>
      </c>
      <c r="L38" s="47">
        <v>58213.93</v>
      </c>
      <c r="Q38" s="47">
        <v>40914.07</v>
      </c>
      <c r="R38" s="47">
        <v>42802.07</v>
      </c>
      <c r="V38" s="47">
        <v>265086.08000000002</v>
      </c>
      <c r="W38" s="47">
        <v>77998.81</v>
      </c>
      <c r="X38" s="344">
        <v>187087.27000000002</v>
      </c>
      <c r="Y38" s="345">
        <v>2.3985913374832259</v>
      </c>
      <c r="AA38" s="48">
        <v>1473.8600000000001</v>
      </c>
      <c r="AB38" s="47"/>
      <c r="AC38" s="47">
        <v>9568.4</v>
      </c>
      <c r="AD38" s="47">
        <v>5843.46</v>
      </c>
      <c r="AE38" s="47">
        <v>10205.81</v>
      </c>
      <c r="AF38" s="47">
        <v>25297.65</v>
      </c>
      <c r="AG38" s="47">
        <v>7298.6100000000006</v>
      </c>
      <c r="AH38" s="47">
        <v>13245.300000000001</v>
      </c>
      <c r="AI38" s="47">
        <v>68307.100000000006</v>
      </c>
      <c r="AJ38" s="47">
        <v>11874.73</v>
      </c>
      <c r="AK38" s="47">
        <v>3877</v>
      </c>
      <c r="AL38" s="47">
        <v>40996.85</v>
      </c>
      <c r="AM38" s="47">
        <v>14337.35</v>
      </c>
      <c r="AN38" s="47">
        <v>34721.730000000003</v>
      </c>
      <c r="AO38" s="47"/>
      <c r="AP38" s="47">
        <v>24879.79</v>
      </c>
      <c r="AQ38" s="47">
        <v>11932.16</v>
      </c>
      <c r="AR38" s="47">
        <v>202.03</v>
      </c>
      <c r="AS38" s="47">
        <v>10033.5</v>
      </c>
      <c r="AT38" s="47">
        <v>30678.54</v>
      </c>
      <c r="AU38" s="47">
        <v>-29626.440000000002</v>
      </c>
      <c r="AV38" s="47">
        <v>0</v>
      </c>
      <c r="AW38" s="47">
        <v>0</v>
      </c>
      <c r="AX38" s="47">
        <v>0</v>
      </c>
      <c r="AY38" s="47">
        <v>0</v>
      </c>
      <c r="AZ38" s="47">
        <v>0</v>
      </c>
      <c r="BA38" s="47">
        <v>0</v>
      </c>
    </row>
    <row r="39" spans="1:53" outlineLevel="2" x14ac:dyDescent="0.25">
      <c r="A39" s="339" t="s">
        <v>224</v>
      </c>
      <c r="B39" s="340" t="s">
        <v>225</v>
      </c>
      <c r="C39" s="341" t="s">
        <v>226</v>
      </c>
      <c r="D39" s="342"/>
      <c r="E39" s="343"/>
      <c r="F39" s="47">
        <v>879855.67</v>
      </c>
      <c r="G39" s="47">
        <v>779140.37</v>
      </c>
      <c r="H39" s="344">
        <v>100715.30000000005</v>
      </c>
      <c r="I39" s="345">
        <v>0.129264640721928</v>
      </c>
      <c r="K39" s="47">
        <v>4942738.6399999997</v>
      </c>
      <c r="L39" s="47">
        <v>2280518.9700000002</v>
      </c>
      <c r="Q39" s="47">
        <v>2890377.7199999997</v>
      </c>
      <c r="R39" s="47">
        <v>1876108.9500000002</v>
      </c>
      <c r="V39" s="47">
        <v>16811411.030000001</v>
      </c>
      <c r="W39" s="47">
        <v>13398770.810000001</v>
      </c>
      <c r="X39" s="344">
        <v>3412640.2200000007</v>
      </c>
      <c r="Y39" s="345">
        <v>0.25469800688381211</v>
      </c>
      <c r="AA39" s="48">
        <v>1199569.48</v>
      </c>
      <c r="AB39" s="47"/>
      <c r="AC39" s="47">
        <v>-483429.14</v>
      </c>
      <c r="AD39" s="47">
        <v>887839.16</v>
      </c>
      <c r="AE39" s="47">
        <v>982515.39</v>
      </c>
      <c r="AF39" s="47">
        <v>114453.19</v>
      </c>
      <c r="AG39" s="47">
        <v>779140.37</v>
      </c>
      <c r="AH39" s="47">
        <v>2934629.29</v>
      </c>
      <c r="AI39" s="47">
        <v>2822146.42</v>
      </c>
      <c r="AJ39" s="47">
        <v>1874172.77</v>
      </c>
      <c r="AK39" s="47">
        <v>376802.18</v>
      </c>
      <c r="AL39" s="47">
        <v>1063464.6100000001</v>
      </c>
      <c r="AM39" s="47">
        <v>1446841.1600000001</v>
      </c>
      <c r="AN39" s="47">
        <v>1350615.96</v>
      </c>
      <c r="AO39" s="47"/>
      <c r="AP39" s="47">
        <v>1294412.92</v>
      </c>
      <c r="AQ39" s="47">
        <v>757948</v>
      </c>
      <c r="AR39" s="47">
        <v>928576.47</v>
      </c>
      <c r="AS39" s="47">
        <v>1081945.58</v>
      </c>
      <c r="AT39" s="47">
        <v>879855.67</v>
      </c>
      <c r="AU39" s="47">
        <v>-937017.19000000006</v>
      </c>
      <c r="AV39" s="47">
        <v>0</v>
      </c>
      <c r="AW39" s="47">
        <v>0</v>
      </c>
      <c r="AX39" s="47">
        <v>0</v>
      </c>
      <c r="AY39" s="47">
        <v>0</v>
      </c>
      <c r="AZ39" s="47">
        <v>0</v>
      </c>
      <c r="BA39" s="47">
        <v>0</v>
      </c>
    </row>
    <row r="40" spans="1:53" outlineLevel="2" x14ac:dyDescent="0.25">
      <c r="A40" s="339" t="s">
        <v>227</v>
      </c>
      <c r="B40" s="340" t="s">
        <v>228</v>
      </c>
      <c r="C40" s="341" t="s">
        <v>229</v>
      </c>
      <c r="D40" s="342"/>
      <c r="E40" s="343"/>
      <c r="F40" s="47">
        <v>0</v>
      </c>
      <c r="G40" s="47">
        <v>0</v>
      </c>
      <c r="H40" s="344">
        <v>0</v>
      </c>
      <c r="I40" s="345">
        <v>0</v>
      </c>
      <c r="K40" s="47">
        <v>0</v>
      </c>
      <c r="L40" s="47">
        <v>3.52</v>
      </c>
      <c r="Q40" s="47">
        <v>0</v>
      </c>
      <c r="R40" s="47">
        <v>0</v>
      </c>
      <c r="V40" s="47">
        <v>0</v>
      </c>
      <c r="W40" s="47">
        <v>3.52</v>
      </c>
      <c r="X40" s="344">
        <v>-3.52</v>
      </c>
      <c r="Y40" s="345" t="s">
        <v>196</v>
      </c>
      <c r="AA40" s="48">
        <v>0</v>
      </c>
      <c r="AB40" s="47"/>
      <c r="AC40" s="47">
        <v>0</v>
      </c>
      <c r="AD40" s="47">
        <v>3.52</v>
      </c>
      <c r="AE40" s="47">
        <v>0</v>
      </c>
      <c r="AF40" s="47">
        <v>0</v>
      </c>
      <c r="AG40" s="47">
        <v>0</v>
      </c>
      <c r="AH40" s="47">
        <v>0</v>
      </c>
      <c r="AI40" s="47">
        <v>0</v>
      </c>
      <c r="AJ40" s="47">
        <v>0</v>
      </c>
      <c r="AK40" s="47">
        <v>0</v>
      </c>
      <c r="AL40" s="47">
        <v>0</v>
      </c>
      <c r="AM40" s="47">
        <v>0</v>
      </c>
      <c r="AN40" s="47">
        <v>0</v>
      </c>
      <c r="AO40" s="47"/>
      <c r="AP40" s="47">
        <v>0</v>
      </c>
      <c r="AQ40" s="47">
        <v>0</v>
      </c>
      <c r="AR40" s="47">
        <v>0</v>
      </c>
      <c r="AS40" s="47">
        <v>0</v>
      </c>
      <c r="AT40" s="47">
        <v>0</v>
      </c>
      <c r="AU40" s="47">
        <v>0</v>
      </c>
      <c r="AV40" s="47">
        <v>0</v>
      </c>
      <c r="AW40" s="47">
        <v>0</v>
      </c>
      <c r="AX40" s="47">
        <v>0</v>
      </c>
      <c r="AY40" s="47">
        <v>0</v>
      </c>
      <c r="AZ40" s="47">
        <v>0</v>
      </c>
      <c r="BA40" s="47">
        <v>0</v>
      </c>
    </row>
    <row r="41" spans="1:53" outlineLevel="2" x14ac:dyDescent="0.25">
      <c r="A41" s="339" t="s">
        <v>230</v>
      </c>
      <c r="B41" s="340" t="s">
        <v>231</v>
      </c>
      <c r="C41" s="341" t="s">
        <v>232</v>
      </c>
      <c r="D41" s="342"/>
      <c r="E41" s="343"/>
      <c r="F41" s="47">
        <v>12.76</v>
      </c>
      <c r="G41" s="47">
        <v>-3161.04</v>
      </c>
      <c r="H41" s="344">
        <v>3173.8</v>
      </c>
      <c r="I41" s="345">
        <v>1.0040366461670842</v>
      </c>
      <c r="K41" s="47">
        <v>-9956.93</v>
      </c>
      <c r="L41" s="47">
        <v>-7189.1900000000005</v>
      </c>
      <c r="Q41" s="47">
        <v>-9387.5</v>
      </c>
      <c r="R41" s="47">
        <v>-5579.21</v>
      </c>
      <c r="V41" s="47">
        <v>37825.29</v>
      </c>
      <c r="W41" s="47">
        <v>2349.6100000000006</v>
      </c>
      <c r="X41" s="344">
        <v>35475.68</v>
      </c>
      <c r="Y41" s="345" t="s">
        <v>196</v>
      </c>
      <c r="AA41" s="48">
        <v>-617.57000000000005</v>
      </c>
      <c r="AB41" s="47"/>
      <c r="AC41" s="47">
        <v>194.38</v>
      </c>
      <c r="AD41" s="47">
        <v>-1804.3600000000001</v>
      </c>
      <c r="AE41" s="47">
        <v>-1565.45</v>
      </c>
      <c r="AF41" s="47">
        <v>-852.72</v>
      </c>
      <c r="AG41" s="47">
        <v>-3161.04</v>
      </c>
      <c r="AH41" s="47">
        <v>-1507.9</v>
      </c>
      <c r="AI41" s="47">
        <v>-91.69</v>
      </c>
      <c r="AJ41" s="47">
        <v>43986.91</v>
      </c>
      <c r="AK41" s="47">
        <v>7010.38</v>
      </c>
      <c r="AL41" s="47">
        <v>-356.2</v>
      </c>
      <c r="AM41" s="47">
        <v>-725.32</v>
      </c>
      <c r="AN41" s="47">
        <v>-533.96</v>
      </c>
      <c r="AO41" s="47"/>
      <c r="AP41" s="47">
        <v>-925.65</v>
      </c>
      <c r="AQ41" s="47">
        <v>356.22</v>
      </c>
      <c r="AR41" s="47">
        <v>-9292.75</v>
      </c>
      <c r="AS41" s="47">
        <v>-107.51</v>
      </c>
      <c r="AT41" s="47">
        <v>12.76</v>
      </c>
      <c r="AU41" s="47">
        <v>0.05</v>
      </c>
      <c r="AV41" s="47">
        <v>0</v>
      </c>
      <c r="AW41" s="47">
        <v>0</v>
      </c>
      <c r="AX41" s="47">
        <v>0</v>
      </c>
      <c r="AY41" s="47">
        <v>0</v>
      </c>
      <c r="AZ41" s="47">
        <v>0</v>
      </c>
      <c r="BA41" s="47">
        <v>0</v>
      </c>
    </row>
    <row r="42" spans="1:53" outlineLevel="2" x14ac:dyDescent="0.25">
      <c r="A42" s="339" t="s">
        <v>233</v>
      </c>
      <c r="B42" s="340" t="s">
        <v>234</v>
      </c>
      <c r="C42" s="341" t="s">
        <v>235</v>
      </c>
      <c r="D42" s="342"/>
      <c r="E42" s="343"/>
      <c r="F42" s="47">
        <v>249.32</v>
      </c>
      <c r="G42" s="47">
        <v>-64356.700000000004</v>
      </c>
      <c r="H42" s="344">
        <v>64606.020000000004</v>
      </c>
      <c r="I42" s="345">
        <v>1.0038740333174323</v>
      </c>
      <c r="K42" s="47">
        <v>-166064</v>
      </c>
      <c r="L42" s="47">
        <v>-184290.7</v>
      </c>
      <c r="Q42" s="47">
        <v>-170856.81</v>
      </c>
      <c r="R42" s="47">
        <v>-82509.34</v>
      </c>
      <c r="V42" s="47">
        <v>264533.87</v>
      </c>
      <c r="W42" s="47">
        <v>-596685.10000000009</v>
      </c>
      <c r="X42" s="344">
        <v>861218.97000000009</v>
      </c>
      <c r="Y42" s="345">
        <v>1.4433391582930426</v>
      </c>
      <c r="AA42" s="48">
        <v>-31033.97</v>
      </c>
      <c r="AB42" s="47"/>
      <c r="AC42" s="47">
        <v>-34385.550000000003</v>
      </c>
      <c r="AD42" s="47">
        <v>-67395.81</v>
      </c>
      <c r="AE42" s="47">
        <v>1521.9</v>
      </c>
      <c r="AF42" s="47">
        <v>-19674.54</v>
      </c>
      <c r="AG42" s="47">
        <v>-64356.700000000004</v>
      </c>
      <c r="AH42" s="47">
        <v>-11537.66</v>
      </c>
      <c r="AI42" s="47">
        <v>-722.26</v>
      </c>
      <c r="AJ42" s="47">
        <v>399310.91000000003</v>
      </c>
      <c r="AK42" s="47">
        <v>81898.070000000007</v>
      </c>
      <c r="AL42" s="47">
        <v>-21483.88</v>
      </c>
      <c r="AM42" s="47">
        <v>-4229.12</v>
      </c>
      <c r="AN42" s="47">
        <v>-12638.19</v>
      </c>
      <c r="AO42" s="47"/>
      <c r="AP42" s="47">
        <v>-17119.72</v>
      </c>
      <c r="AQ42" s="47">
        <v>21912.53</v>
      </c>
      <c r="AR42" s="47">
        <v>-153176</v>
      </c>
      <c r="AS42" s="47">
        <v>-17930.13</v>
      </c>
      <c r="AT42" s="47">
        <v>249.32</v>
      </c>
      <c r="AU42" s="47">
        <v>1.42</v>
      </c>
      <c r="AV42" s="47">
        <v>0</v>
      </c>
      <c r="AW42" s="47">
        <v>0</v>
      </c>
      <c r="AX42" s="47">
        <v>0</v>
      </c>
      <c r="AY42" s="47">
        <v>0</v>
      </c>
      <c r="AZ42" s="47">
        <v>0</v>
      </c>
      <c r="BA42" s="47">
        <v>0</v>
      </c>
    </row>
    <row r="43" spans="1:53" outlineLevel="2" x14ac:dyDescent="0.25">
      <c r="A43" s="339" t="s">
        <v>236</v>
      </c>
      <c r="B43" s="340" t="s">
        <v>237</v>
      </c>
      <c r="C43" s="341" t="s">
        <v>238</v>
      </c>
      <c r="D43" s="342"/>
      <c r="E43" s="343"/>
      <c r="F43" s="47">
        <v>-3811.11</v>
      </c>
      <c r="G43" s="47">
        <v>-6104.13</v>
      </c>
      <c r="H43" s="344">
        <v>2293.02</v>
      </c>
      <c r="I43" s="345">
        <v>0.37565058411272367</v>
      </c>
      <c r="K43" s="47">
        <v>-46315.81</v>
      </c>
      <c r="L43" s="47">
        <v>-19712.71</v>
      </c>
      <c r="Q43" s="47">
        <v>-11064.130000000001</v>
      </c>
      <c r="R43" s="47">
        <v>-16701.650000000001</v>
      </c>
      <c r="V43" s="47">
        <v>-342789.3</v>
      </c>
      <c r="W43" s="47">
        <v>-150305.53</v>
      </c>
      <c r="X43" s="344">
        <v>-192483.77</v>
      </c>
      <c r="Y43" s="345">
        <v>-1.2806166878889951</v>
      </c>
      <c r="AA43" s="48">
        <v>-4286.13</v>
      </c>
      <c r="AB43" s="47"/>
      <c r="AC43" s="47">
        <v>1744.1200000000001</v>
      </c>
      <c r="AD43" s="47">
        <v>-4755.18</v>
      </c>
      <c r="AE43" s="47">
        <v>2797.4</v>
      </c>
      <c r="AF43" s="47">
        <v>-13394.92</v>
      </c>
      <c r="AG43" s="47">
        <v>-6104.13</v>
      </c>
      <c r="AH43" s="47">
        <v>-59111.360000000001</v>
      </c>
      <c r="AI43" s="47">
        <v>-210852.93</v>
      </c>
      <c r="AJ43" s="47">
        <v>-6600.35</v>
      </c>
      <c r="AK43" s="47">
        <v>-2555.5100000000002</v>
      </c>
      <c r="AL43" s="47">
        <v>-63.63</v>
      </c>
      <c r="AM43" s="47">
        <v>-1484.64</v>
      </c>
      <c r="AN43" s="47">
        <v>-15805.07</v>
      </c>
      <c r="AO43" s="47"/>
      <c r="AP43" s="47">
        <v>-13135.32</v>
      </c>
      <c r="AQ43" s="47">
        <v>-22116.36</v>
      </c>
      <c r="AR43" s="47">
        <v>-7024.68</v>
      </c>
      <c r="AS43" s="47">
        <v>-228.34</v>
      </c>
      <c r="AT43" s="47">
        <v>-3811.11</v>
      </c>
      <c r="AU43" s="47">
        <v>1483.19</v>
      </c>
      <c r="AV43" s="47">
        <v>0</v>
      </c>
      <c r="AW43" s="47">
        <v>0</v>
      </c>
      <c r="AX43" s="47">
        <v>0</v>
      </c>
      <c r="AY43" s="47">
        <v>0</v>
      </c>
      <c r="AZ43" s="47">
        <v>0</v>
      </c>
      <c r="BA43" s="47">
        <v>0</v>
      </c>
    </row>
    <row r="44" spans="1:53" outlineLevel="2" x14ac:dyDescent="0.25">
      <c r="A44" s="339" t="s">
        <v>239</v>
      </c>
      <c r="B44" s="340" t="s">
        <v>240</v>
      </c>
      <c r="C44" s="341" t="s">
        <v>241</v>
      </c>
      <c r="D44" s="342"/>
      <c r="E44" s="343"/>
      <c r="F44" s="47">
        <v>0</v>
      </c>
      <c r="G44" s="47">
        <v>0</v>
      </c>
      <c r="H44" s="344">
        <v>0</v>
      </c>
      <c r="I44" s="345">
        <v>0</v>
      </c>
      <c r="K44" s="47">
        <v>0</v>
      </c>
      <c r="L44" s="47">
        <v>0</v>
      </c>
      <c r="Q44" s="47">
        <v>0</v>
      </c>
      <c r="R44" s="47">
        <v>0</v>
      </c>
      <c r="V44" s="47">
        <v>0</v>
      </c>
      <c r="W44" s="47">
        <v>24.05</v>
      </c>
      <c r="X44" s="344">
        <v>-24.05</v>
      </c>
      <c r="Y44" s="345" t="s">
        <v>196</v>
      </c>
      <c r="AA44" s="48">
        <v>0</v>
      </c>
      <c r="AB44" s="47"/>
      <c r="AC44" s="47">
        <v>0</v>
      </c>
      <c r="AD44" s="47">
        <v>0</v>
      </c>
      <c r="AE44" s="47">
        <v>0</v>
      </c>
      <c r="AF44" s="47">
        <v>0</v>
      </c>
      <c r="AG44" s="47">
        <v>0</v>
      </c>
      <c r="AH44" s="47">
        <v>0</v>
      </c>
      <c r="AI44" s="47">
        <v>0</v>
      </c>
      <c r="AJ44" s="47">
        <v>0</v>
      </c>
      <c r="AK44" s="47">
        <v>0</v>
      </c>
      <c r="AL44" s="47">
        <v>0</v>
      </c>
      <c r="AM44" s="47">
        <v>0</v>
      </c>
      <c r="AN44" s="47">
        <v>0</v>
      </c>
      <c r="AO44" s="47"/>
      <c r="AP44" s="47">
        <v>0</v>
      </c>
      <c r="AQ44" s="47">
        <v>0</v>
      </c>
      <c r="AR44" s="47">
        <v>0</v>
      </c>
      <c r="AS44" s="47">
        <v>0</v>
      </c>
      <c r="AT44" s="47">
        <v>0</v>
      </c>
      <c r="AU44" s="47">
        <v>0</v>
      </c>
      <c r="AV44" s="47">
        <v>0</v>
      </c>
      <c r="AW44" s="47">
        <v>0</v>
      </c>
      <c r="AX44" s="47">
        <v>0</v>
      </c>
      <c r="AY44" s="47">
        <v>0</v>
      </c>
      <c r="AZ44" s="47">
        <v>0</v>
      </c>
      <c r="BA44" s="47">
        <v>0</v>
      </c>
    </row>
    <row r="45" spans="1:53" outlineLevel="2" x14ac:dyDescent="0.25">
      <c r="A45" s="339" t="s">
        <v>242</v>
      </c>
      <c r="B45" s="340" t="s">
        <v>243</v>
      </c>
      <c r="C45" s="341" t="s">
        <v>244</v>
      </c>
      <c r="D45" s="342"/>
      <c r="E45" s="343"/>
      <c r="F45" s="47">
        <v>-3175.94</v>
      </c>
      <c r="G45" s="47">
        <v>9884.7800000000007</v>
      </c>
      <c r="H45" s="344">
        <v>-13060.720000000001</v>
      </c>
      <c r="I45" s="345">
        <v>-1.3212959721915916</v>
      </c>
      <c r="K45" s="47">
        <v>-10140.280000000001</v>
      </c>
      <c r="L45" s="47">
        <v>48281.07</v>
      </c>
      <c r="Q45" s="47">
        <v>-4222.1499999999996</v>
      </c>
      <c r="R45" s="47">
        <v>31641.690000000002</v>
      </c>
      <c r="V45" s="47">
        <v>138820.29</v>
      </c>
      <c r="W45" s="47">
        <v>126889.73999999999</v>
      </c>
      <c r="X45" s="344">
        <v>11930.550000000017</v>
      </c>
      <c r="Y45" s="345">
        <v>9.402296828727065E-2</v>
      </c>
      <c r="AA45" s="48">
        <v>66081.009999999995</v>
      </c>
      <c r="AB45" s="47"/>
      <c r="AC45" s="47">
        <v>3905.78</v>
      </c>
      <c r="AD45" s="47">
        <v>12733.6</v>
      </c>
      <c r="AE45" s="47">
        <v>12277.29</v>
      </c>
      <c r="AF45" s="47">
        <v>9479.6200000000008</v>
      </c>
      <c r="AG45" s="47">
        <v>9884.7800000000007</v>
      </c>
      <c r="AH45" s="47">
        <v>50357.68</v>
      </c>
      <c r="AI45" s="47">
        <v>8813.2100000000009</v>
      </c>
      <c r="AJ45" s="47">
        <v>9496.0500000000011</v>
      </c>
      <c r="AK45" s="47">
        <v>9796.08</v>
      </c>
      <c r="AL45" s="47">
        <v>10381.51</v>
      </c>
      <c r="AM45" s="47">
        <v>9594.7100000000009</v>
      </c>
      <c r="AN45" s="47">
        <v>50521.33</v>
      </c>
      <c r="AO45" s="47"/>
      <c r="AP45" s="47">
        <v>-2477.4</v>
      </c>
      <c r="AQ45" s="47">
        <v>-3440.73</v>
      </c>
      <c r="AR45" s="47">
        <v>110.89</v>
      </c>
      <c r="AS45" s="47">
        <v>-1157.1000000000001</v>
      </c>
      <c r="AT45" s="47">
        <v>-3175.94</v>
      </c>
      <c r="AU45" s="47">
        <v>-2674.03</v>
      </c>
      <c r="AV45" s="47">
        <v>0</v>
      </c>
      <c r="AW45" s="47">
        <v>0</v>
      </c>
      <c r="AX45" s="47">
        <v>0</v>
      </c>
      <c r="AY45" s="47">
        <v>0</v>
      </c>
      <c r="AZ45" s="47">
        <v>0</v>
      </c>
      <c r="BA45" s="47">
        <v>0</v>
      </c>
    </row>
    <row r="46" spans="1:53" outlineLevel="2" x14ac:dyDescent="0.25">
      <c r="A46" s="339" t="s">
        <v>245</v>
      </c>
      <c r="B46" s="340" t="s">
        <v>246</v>
      </c>
      <c r="C46" s="341" t="s">
        <v>247</v>
      </c>
      <c r="D46" s="342"/>
      <c r="E46" s="343"/>
      <c r="F46" s="47">
        <v>0</v>
      </c>
      <c r="G46" s="47">
        <v>0</v>
      </c>
      <c r="H46" s="344">
        <v>0</v>
      </c>
      <c r="I46" s="345">
        <v>0</v>
      </c>
      <c r="K46" s="47">
        <v>0</v>
      </c>
      <c r="L46" s="47">
        <v>0</v>
      </c>
      <c r="Q46" s="47">
        <v>0</v>
      </c>
      <c r="R46" s="47">
        <v>0</v>
      </c>
      <c r="V46" s="47">
        <v>0</v>
      </c>
      <c r="W46" s="47">
        <v>0</v>
      </c>
      <c r="X46" s="344">
        <v>0</v>
      </c>
      <c r="Y46" s="345">
        <v>0</v>
      </c>
      <c r="AA46" s="48">
        <v>0</v>
      </c>
      <c r="AB46" s="47"/>
      <c r="AC46" s="47">
        <v>0</v>
      </c>
      <c r="AD46" s="47">
        <v>0</v>
      </c>
      <c r="AE46" s="47">
        <v>0</v>
      </c>
      <c r="AF46" s="47">
        <v>0</v>
      </c>
      <c r="AG46" s="47">
        <v>0</v>
      </c>
      <c r="AH46" s="47">
        <v>114212.59</v>
      </c>
      <c r="AI46" s="47">
        <v>-114212.59</v>
      </c>
      <c r="AJ46" s="47">
        <v>0</v>
      </c>
      <c r="AK46" s="47">
        <v>0</v>
      </c>
      <c r="AL46" s="47">
        <v>0</v>
      </c>
      <c r="AM46" s="47">
        <v>0</v>
      </c>
      <c r="AN46" s="47">
        <v>0</v>
      </c>
      <c r="AO46" s="47"/>
      <c r="AP46" s="47">
        <v>0</v>
      </c>
      <c r="AQ46" s="47">
        <v>0</v>
      </c>
      <c r="AR46" s="47">
        <v>0</v>
      </c>
      <c r="AS46" s="47">
        <v>0</v>
      </c>
      <c r="AT46" s="47">
        <v>0</v>
      </c>
      <c r="AU46" s="47">
        <v>0</v>
      </c>
      <c r="AV46" s="47">
        <v>0</v>
      </c>
      <c r="AW46" s="47">
        <v>0</v>
      </c>
      <c r="AX46" s="47">
        <v>0</v>
      </c>
      <c r="AY46" s="47">
        <v>0</v>
      </c>
      <c r="AZ46" s="47">
        <v>0</v>
      </c>
      <c r="BA46" s="47">
        <v>0</v>
      </c>
    </row>
    <row r="47" spans="1:53" outlineLevel="2" x14ac:dyDescent="0.25">
      <c r="A47" s="339" t="s">
        <v>248</v>
      </c>
      <c r="B47" s="340" t="s">
        <v>249</v>
      </c>
      <c r="C47" s="341" t="s">
        <v>250</v>
      </c>
      <c r="D47" s="342"/>
      <c r="E47" s="343"/>
      <c r="F47" s="47">
        <v>502089.86</v>
      </c>
      <c r="G47" s="47">
        <v>317544.69</v>
      </c>
      <c r="H47" s="344">
        <v>184545.16999999998</v>
      </c>
      <c r="I47" s="345">
        <v>0.58116282782118001</v>
      </c>
      <c r="K47" s="47">
        <v>2672803.65</v>
      </c>
      <c r="L47" s="47">
        <v>1995900.76</v>
      </c>
      <c r="Q47" s="47">
        <v>1456313.6400000001</v>
      </c>
      <c r="R47" s="47">
        <v>1122748.1599999999</v>
      </c>
      <c r="V47" s="47">
        <v>5468028.8799999999</v>
      </c>
      <c r="W47" s="47">
        <v>2706706.39</v>
      </c>
      <c r="X47" s="344">
        <v>2761322.4899999998</v>
      </c>
      <c r="Y47" s="345">
        <v>1.0201780659334829</v>
      </c>
      <c r="AA47" s="48">
        <v>-65555.47</v>
      </c>
      <c r="AB47" s="47"/>
      <c r="AC47" s="47">
        <v>598138.27</v>
      </c>
      <c r="AD47" s="47">
        <v>275014.33</v>
      </c>
      <c r="AE47" s="47">
        <v>387592.33</v>
      </c>
      <c r="AF47" s="47">
        <v>417611.14</v>
      </c>
      <c r="AG47" s="47">
        <v>317544.69</v>
      </c>
      <c r="AH47" s="47">
        <v>1148271.3400000001</v>
      </c>
      <c r="AI47" s="47">
        <v>158039.16</v>
      </c>
      <c r="AJ47" s="47">
        <v>372252.49</v>
      </c>
      <c r="AK47" s="47">
        <v>81714.5</v>
      </c>
      <c r="AL47" s="47">
        <v>191423.2</v>
      </c>
      <c r="AM47" s="47">
        <v>638016.43000000005</v>
      </c>
      <c r="AN47" s="47">
        <v>205508.11000000002</v>
      </c>
      <c r="AO47" s="47"/>
      <c r="AP47" s="47">
        <v>-599338.57999999996</v>
      </c>
      <c r="AQ47" s="47">
        <v>1815828.5899999999</v>
      </c>
      <c r="AR47" s="47">
        <v>395082.68</v>
      </c>
      <c r="AS47" s="47">
        <v>559141.1</v>
      </c>
      <c r="AT47" s="47">
        <v>502089.86</v>
      </c>
      <c r="AU47" s="47">
        <v>0</v>
      </c>
      <c r="AV47" s="47">
        <v>0</v>
      </c>
      <c r="AW47" s="47">
        <v>0</v>
      </c>
      <c r="AX47" s="47">
        <v>0</v>
      </c>
      <c r="AY47" s="47">
        <v>0</v>
      </c>
      <c r="AZ47" s="47">
        <v>0</v>
      </c>
      <c r="BA47" s="47">
        <v>0</v>
      </c>
    </row>
    <row r="48" spans="1:53" outlineLevel="2" x14ac:dyDescent="0.25">
      <c r="A48" s="339" t="s">
        <v>251</v>
      </c>
      <c r="B48" s="340" t="s">
        <v>252</v>
      </c>
      <c r="C48" s="341" t="s">
        <v>253</v>
      </c>
      <c r="D48" s="342"/>
      <c r="E48" s="343"/>
      <c r="F48" s="47">
        <v>-502089.86</v>
      </c>
      <c r="G48" s="47">
        <v>-317544.69</v>
      </c>
      <c r="H48" s="344">
        <v>-184545.16999999998</v>
      </c>
      <c r="I48" s="345">
        <v>-0.58116282782118001</v>
      </c>
      <c r="K48" s="47">
        <v>-2672803.65</v>
      </c>
      <c r="L48" s="47">
        <v>-1995900.76</v>
      </c>
      <c r="Q48" s="47">
        <v>-1456313.6400000001</v>
      </c>
      <c r="R48" s="47">
        <v>-1122748.1599999999</v>
      </c>
      <c r="V48" s="47">
        <v>-5468028.8799999999</v>
      </c>
      <c r="W48" s="47">
        <v>-2706706.39</v>
      </c>
      <c r="X48" s="344">
        <v>-2761322.4899999998</v>
      </c>
      <c r="Y48" s="345">
        <v>-1.0201780659334829</v>
      </c>
      <c r="AA48" s="48">
        <v>65555.47</v>
      </c>
      <c r="AB48" s="47"/>
      <c r="AC48" s="47">
        <v>-598138.27</v>
      </c>
      <c r="AD48" s="47">
        <v>-275014.33</v>
      </c>
      <c r="AE48" s="47">
        <v>-387592.33</v>
      </c>
      <c r="AF48" s="47">
        <v>-417611.14</v>
      </c>
      <c r="AG48" s="47">
        <v>-317544.69</v>
      </c>
      <c r="AH48" s="47">
        <v>-1148271.3400000001</v>
      </c>
      <c r="AI48" s="47">
        <v>-158039.16</v>
      </c>
      <c r="AJ48" s="47">
        <v>-372252.49</v>
      </c>
      <c r="AK48" s="47">
        <v>-81714.5</v>
      </c>
      <c r="AL48" s="47">
        <v>-191423.2</v>
      </c>
      <c r="AM48" s="47">
        <v>-638016.43000000005</v>
      </c>
      <c r="AN48" s="47">
        <v>-205508.11000000002</v>
      </c>
      <c r="AO48" s="47"/>
      <c r="AP48" s="47">
        <v>599338.57999999996</v>
      </c>
      <c r="AQ48" s="47">
        <v>-1815828.5899999999</v>
      </c>
      <c r="AR48" s="47">
        <v>-395082.68</v>
      </c>
      <c r="AS48" s="47">
        <v>-559141.1</v>
      </c>
      <c r="AT48" s="47">
        <v>-502089.86</v>
      </c>
      <c r="AU48" s="47">
        <v>0</v>
      </c>
      <c r="AV48" s="47">
        <v>0</v>
      </c>
      <c r="AW48" s="47">
        <v>0</v>
      </c>
      <c r="AX48" s="47">
        <v>0</v>
      </c>
      <c r="AY48" s="47">
        <v>0</v>
      </c>
      <c r="AZ48" s="47">
        <v>0</v>
      </c>
      <c r="BA48" s="47">
        <v>0</v>
      </c>
    </row>
    <row r="49" spans="1:53" outlineLevel="2" x14ac:dyDescent="0.25">
      <c r="A49" s="339" t="s">
        <v>254</v>
      </c>
      <c r="B49" s="340" t="s">
        <v>255</v>
      </c>
      <c r="C49" s="341" t="s">
        <v>256</v>
      </c>
      <c r="D49" s="342"/>
      <c r="E49" s="343"/>
      <c r="F49" s="47">
        <v>2024.79</v>
      </c>
      <c r="G49" s="47">
        <v>907.47</v>
      </c>
      <c r="H49" s="344">
        <v>1117.32</v>
      </c>
      <c r="I49" s="345">
        <v>1.231247313960792</v>
      </c>
      <c r="K49" s="47">
        <v>48298.83</v>
      </c>
      <c r="L49" s="47">
        <v>16418.27</v>
      </c>
      <c r="Q49" s="47">
        <v>15931.01</v>
      </c>
      <c r="R49" s="47">
        <v>11509.74</v>
      </c>
      <c r="V49" s="47">
        <v>117696</v>
      </c>
      <c r="W49" s="47">
        <v>54315.479999999996</v>
      </c>
      <c r="X49" s="344">
        <v>63380.520000000004</v>
      </c>
      <c r="Y49" s="345">
        <v>1.1668960671985227</v>
      </c>
      <c r="AA49" s="48">
        <v>456.34000000000003</v>
      </c>
      <c r="AB49" s="47"/>
      <c r="AC49" s="47">
        <v>2683.59</v>
      </c>
      <c r="AD49" s="47">
        <v>2224.94</v>
      </c>
      <c r="AE49" s="47">
        <v>5199.6900000000005</v>
      </c>
      <c r="AF49" s="47">
        <v>5402.58</v>
      </c>
      <c r="AG49" s="47">
        <v>907.47</v>
      </c>
      <c r="AH49" s="47">
        <v>10272.65</v>
      </c>
      <c r="AI49" s="47">
        <v>32435.38</v>
      </c>
      <c r="AJ49" s="47">
        <v>4848.83</v>
      </c>
      <c r="AK49" s="47">
        <v>3503.77</v>
      </c>
      <c r="AL49" s="47">
        <v>459.29</v>
      </c>
      <c r="AM49" s="47">
        <v>1422.84</v>
      </c>
      <c r="AN49" s="47">
        <v>16454.41</v>
      </c>
      <c r="AO49" s="47"/>
      <c r="AP49" s="47">
        <v>10543.07</v>
      </c>
      <c r="AQ49" s="47">
        <v>21824.75</v>
      </c>
      <c r="AR49" s="47">
        <v>10767.14</v>
      </c>
      <c r="AS49" s="47">
        <v>3139.08</v>
      </c>
      <c r="AT49" s="47">
        <v>2024.79</v>
      </c>
      <c r="AU49" s="47">
        <v>-2061.87</v>
      </c>
      <c r="AV49" s="47">
        <v>0</v>
      </c>
      <c r="AW49" s="47">
        <v>0</v>
      </c>
      <c r="AX49" s="47">
        <v>0</v>
      </c>
      <c r="AY49" s="47">
        <v>0</v>
      </c>
      <c r="AZ49" s="47">
        <v>0</v>
      </c>
      <c r="BA49" s="47">
        <v>0</v>
      </c>
    </row>
    <row r="50" spans="1:53" outlineLevel="2" x14ac:dyDescent="0.25">
      <c r="A50" s="339" t="s">
        <v>257</v>
      </c>
      <c r="B50" s="340" t="s">
        <v>258</v>
      </c>
      <c r="C50" s="341" t="s">
        <v>259</v>
      </c>
      <c r="D50" s="342"/>
      <c r="E50" s="343"/>
      <c r="F50" s="47">
        <v>-2680.15</v>
      </c>
      <c r="G50" s="47">
        <v>-5638.3</v>
      </c>
      <c r="H50" s="344">
        <v>2958.15</v>
      </c>
      <c r="I50" s="345">
        <v>0.52465282088572796</v>
      </c>
      <c r="K50" s="47">
        <v>-74932.67</v>
      </c>
      <c r="L50" s="47">
        <v>-40850.840000000004</v>
      </c>
      <c r="Q50" s="47">
        <v>-24829.14</v>
      </c>
      <c r="R50" s="47">
        <v>-27691.98</v>
      </c>
      <c r="V50" s="47">
        <v>-242451.91999999998</v>
      </c>
      <c r="W50" s="47">
        <v>-230583.69</v>
      </c>
      <c r="X50" s="344">
        <v>-11868.229999999981</v>
      </c>
      <c r="Y50" s="345">
        <v>-5.147037936638095E-2</v>
      </c>
      <c r="AA50" s="48">
        <v>-1720.43</v>
      </c>
      <c r="AB50" s="47"/>
      <c r="AC50" s="47">
        <v>-6642.43</v>
      </c>
      <c r="AD50" s="47">
        <v>-6516.43</v>
      </c>
      <c r="AE50" s="47">
        <v>-13665.09</v>
      </c>
      <c r="AF50" s="47">
        <v>-8388.59</v>
      </c>
      <c r="AG50" s="47">
        <v>-5638.3</v>
      </c>
      <c r="AH50" s="47">
        <v>-36227.81</v>
      </c>
      <c r="AI50" s="47">
        <v>-67435.240000000005</v>
      </c>
      <c r="AJ50" s="47">
        <v>-20367.52</v>
      </c>
      <c r="AK50" s="47">
        <v>-7653.67</v>
      </c>
      <c r="AL50" s="47">
        <v>-1312.68</v>
      </c>
      <c r="AM50" s="47">
        <v>-4869.6900000000005</v>
      </c>
      <c r="AN50" s="47">
        <v>-29652.639999999999</v>
      </c>
      <c r="AO50" s="47"/>
      <c r="AP50" s="47">
        <v>-18613.39</v>
      </c>
      <c r="AQ50" s="47">
        <v>-31490.14</v>
      </c>
      <c r="AR50" s="47">
        <v>-16648.45</v>
      </c>
      <c r="AS50" s="47">
        <v>-5500.54</v>
      </c>
      <c r="AT50" s="47">
        <v>-2680.15</v>
      </c>
      <c r="AU50" s="47">
        <v>2672.92</v>
      </c>
      <c r="AV50" s="47">
        <v>0</v>
      </c>
      <c r="AW50" s="47">
        <v>0</v>
      </c>
      <c r="AX50" s="47">
        <v>0</v>
      </c>
      <c r="AY50" s="47">
        <v>0</v>
      </c>
      <c r="AZ50" s="47">
        <v>0</v>
      </c>
      <c r="BA50" s="47">
        <v>0</v>
      </c>
    </row>
    <row r="51" spans="1:53" outlineLevel="2" x14ac:dyDescent="0.25">
      <c r="A51" s="339" t="s">
        <v>260</v>
      </c>
      <c r="B51" s="340" t="s">
        <v>261</v>
      </c>
      <c r="C51" s="341" t="s">
        <v>262</v>
      </c>
      <c r="D51" s="342"/>
      <c r="E51" s="343"/>
      <c r="F51" s="47">
        <v>0</v>
      </c>
      <c r="G51" s="47">
        <v>0</v>
      </c>
      <c r="H51" s="344">
        <v>0</v>
      </c>
      <c r="I51" s="345">
        <v>0</v>
      </c>
      <c r="K51" s="47">
        <v>0</v>
      </c>
      <c r="L51" s="47">
        <v>2730.93</v>
      </c>
      <c r="Q51" s="47">
        <v>0</v>
      </c>
      <c r="R51" s="47">
        <v>180.5</v>
      </c>
      <c r="V51" s="47">
        <v>0</v>
      </c>
      <c r="W51" s="47">
        <v>2730.93</v>
      </c>
      <c r="X51" s="344">
        <v>-2730.93</v>
      </c>
      <c r="Y51" s="345" t="s">
        <v>196</v>
      </c>
      <c r="AA51" s="48">
        <v>0</v>
      </c>
      <c r="AB51" s="47"/>
      <c r="AC51" s="47">
        <v>0</v>
      </c>
      <c r="AD51" s="47">
        <v>2550.4299999999998</v>
      </c>
      <c r="AE51" s="47">
        <v>180.5</v>
      </c>
      <c r="AF51" s="47">
        <v>0</v>
      </c>
      <c r="AG51" s="47">
        <v>0</v>
      </c>
      <c r="AH51" s="47">
        <v>0</v>
      </c>
      <c r="AI51" s="47">
        <v>0</v>
      </c>
      <c r="AJ51" s="47">
        <v>0</v>
      </c>
      <c r="AK51" s="47">
        <v>0</v>
      </c>
      <c r="AL51" s="47">
        <v>0</v>
      </c>
      <c r="AM51" s="47">
        <v>0</v>
      </c>
      <c r="AN51" s="47">
        <v>0</v>
      </c>
      <c r="AO51" s="47"/>
      <c r="AP51" s="47">
        <v>0</v>
      </c>
      <c r="AQ51" s="47">
        <v>0</v>
      </c>
      <c r="AR51" s="47">
        <v>0</v>
      </c>
      <c r="AS51" s="47">
        <v>0</v>
      </c>
      <c r="AT51" s="47">
        <v>0</v>
      </c>
      <c r="AU51" s="47">
        <v>0</v>
      </c>
      <c r="AV51" s="47">
        <v>0</v>
      </c>
      <c r="AW51" s="47">
        <v>0</v>
      </c>
      <c r="AX51" s="47">
        <v>0</v>
      </c>
      <c r="AY51" s="47">
        <v>0</v>
      </c>
      <c r="AZ51" s="47">
        <v>0</v>
      </c>
      <c r="BA51" s="47">
        <v>0</v>
      </c>
    </row>
    <row r="52" spans="1:53" outlineLevel="2" x14ac:dyDescent="0.25">
      <c r="A52" s="339" t="s">
        <v>263</v>
      </c>
      <c r="B52" s="340" t="s">
        <v>264</v>
      </c>
      <c r="C52" s="341" t="s">
        <v>265</v>
      </c>
      <c r="D52" s="342"/>
      <c r="E52" s="343"/>
      <c r="F52" s="47">
        <v>410211.49</v>
      </c>
      <c r="G52" s="47">
        <v>209408.67</v>
      </c>
      <c r="H52" s="344">
        <v>200802.81999999998</v>
      </c>
      <c r="I52" s="345">
        <v>0.95890404155663644</v>
      </c>
      <c r="K52" s="47">
        <v>2397691.23</v>
      </c>
      <c r="L52" s="47">
        <v>1858003.8900000001</v>
      </c>
      <c r="Q52" s="47">
        <v>1537917.99</v>
      </c>
      <c r="R52" s="47">
        <v>1209427.01</v>
      </c>
      <c r="V52" s="47">
        <v>5548370.0099999998</v>
      </c>
      <c r="W52" s="47">
        <v>3533618.5300000003</v>
      </c>
      <c r="X52" s="344">
        <v>2014751.4799999995</v>
      </c>
      <c r="Y52" s="345">
        <v>0.57016666142510841</v>
      </c>
      <c r="AA52" s="48">
        <v>254131.51</v>
      </c>
      <c r="AB52" s="47"/>
      <c r="AC52" s="47">
        <v>342235.67</v>
      </c>
      <c r="AD52" s="47">
        <v>306341.21000000002</v>
      </c>
      <c r="AE52" s="47">
        <v>557469.28</v>
      </c>
      <c r="AF52" s="47">
        <v>442549.06</v>
      </c>
      <c r="AG52" s="47">
        <v>209408.67</v>
      </c>
      <c r="AH52" s="47">
        <v>444043.5</v>
      </c>
      <c r="AI52" s="47">
        <v>563751.85</v>
      </c>
      <c r="AJ52" s="47">
        <v>623841.85</v>
      </c>
      <c r="AK52" s="47">
        <v>183073.24</v>
      </c>
      <c r="AL52" s="47">
        <v>285996.47000000003</v>
      </c>
      <c r="AM52" s="47">
        <v>677522.23</v>
      </c>
      <c r="AN52" s="47">
        <v>372449.64</v>
      </c>
      <c r="AO52" s="47"/>
      <c r="AP52" s="47">
        <v>627126.57999999996</v>
      </c>
      <c r="AQ52" s="47">
        <v>232646.66</v>
      </c>
      <c r="AR52" s="47">
        <v>541674.88</v>
      </c>
      <c r="AS52" s="47">
        <v>586031.62</v>
      </c>
      <c r="AT52" s="47">
        <v>410211.49</v>
      </c>
      <c r="AU52" s="47">
        <v>-444148.61</v>
      </c>
      <c r="AV52" s="47">
        <v>0</v>
      </c>
      <c r="AW52" s="47">
        <v>0</v>
      </c>
      <c r="AX52" s="47">
        <v>0</v>
      </c>
      <c r="AY52" s="47">
        <v>0</v>
      </c>
      <c r="AZ52" s="47">
        <v>0</v>
      </c>
      <c r="BA52" s="47">
        <v>0</v>
      </c>
    </row>
    <row r="53" spans="1:53" outlineLevel="2" x14ac:dyDescent="0.25">
      <c r="A53" s="339" t="s">
        <v>266</v>
      </c>
      <c r="B53" s="340" t="s">
        <v>267</v>
      </c>
      <c r="C53" s="341" t="s">
        <v>268</v>
      </c>
      <c r="D53" s="342"/>
      <c r="E53" s="343"/>
      <c r="F53" s="47">
        <v>7290.1900000000005</v>
      </c>
      <c r="G53" s="47">
        <v>17364.36</v>
      </c>
      <c r="H53" s="344">
        <v>-10074.17</v>
      </c>
      <c r="I53" s="345">
        <v>-0.58016362250033982</v>
      </c>
      <c r="K53" s="47">
        <v>49348.15</v>
      </c>
      <c r="L53" s="47">
        <v>22495.57</v>
      </c>
      <c r="Q53" s="47">
        <v>18798.23</v>
      </c>
      <c r="R53" s="47">
        <v>24283.600000000002</v>
      </c>
      <c r="V53" s="47">
        <v>95031.450000000012</v>
      </c>
      <c r="W53" s="47">
        <v>38358.300000000003</v>
      </c>
      <c r="X53" s="344">
        <v>56673.150000000009</v>
      </c>
      <c r="Y53" s="345">
        <v>1.4774677188509397</v>
      </c>
      <c r="AA53" s="48">
        <v>7173.88</v>
      </c>
      <c r="AB53" s="47"/>
      <c r="AC53" s="47">
        <v>-5814.89</v>
      </c>
      <c r="AD53" s="47">
        <v>4026.86</v>
      </c>
      <c r="AE53" s="47">
        <v>5223.67</v>
      </c>
      <c r="AF53" s="47">
        <v>1695.57</v>
      </c>
      <c r="AG53" s="47">
        <v>17364.36</v>
      </c>
      <c r="AH53" s="47">
        <v>1156.82</v>
      </c>
      <c r="AI53" s="47">
        <v>9288.58</v>
      </c>
      <c r="AJ53" s="47">
        <v>13358.470000000001</v>
      </c>
      <c r="AK53" s="47">
        <v>-1058.94</v>
      </c>
      <c r="AL53" s="47">
        <v>5831.7300000000005</v>
      </c>
      <c r="AM53" s="47">
        <v>7426.7300000000005</v>
      </c>
      <c r="AN53" s="47">
        <v>9679.91</v>
      </c>
      <c r="AO53" s="47"/>
      <c r="AP53" s="47">
        <v>8819.0300000000007</v>
      </c>
      <c r="AQ53" s="47">
        <v>21730.89</v>
      </c>
      <c r="AR53" s="47">
        <v>-1858.28</v>
      </c>
      <c r="AS53" s="47">
        <v>13366.32</v>
      </c>
      <c r="AT53" s="47">
        <v>7290.1900000000005</v>
      </c>
      <c r="AU53" s="47">
        <v>-6541.89</v>
      </c>
      <c r="AV53" s="47">
        <v>0</v>
      </c>
      <c r="AW53" s="47">
        <v>0</v>
      </c>
      <c r="AX53" s="47">
        <v>0</v>
      </c>
      <c r="AY53" s="47">
        <v>0</v>
      </c>
      <c r="AZ53" s="47">
        <v>0</v>
      </c>
      <c r="BA53" s="47">
        <v>0</v>
      </c>
    </row>
    <row r="54" spans="1:53" outlineLevel="1" x14ac:dyDescent="0.25">
      <c r="A54" s="339" t="s">
        <v>269</v>
      </c>
      <c r="B54" s="397"/>
      <c r="C54" s="398" t="s">
        <v>270</v>
      </c>
      <c r="D54" s="407"/>
      <c r="E54" s="407"/>
      <c r="F54" s="399">
        <v>2190213.9200000004</v>
      </c>
      <c r="G54" s="399">
        <v>978352.99</v>
      </c>
      <c r="H54" s="393">
        <v>1211860.9300000004</v>
      </c>
      <c r="I54" s="41">
        <v>1.2386745299362762</v>
      </c>
      <c r="J54" s="409"/>
      <c r="K54" s="399">
        <v>10304775.83</v>
      </c>
      <c r="L54" s="399">
        <v>5898709.0099999998</v>
      </c>
      <c r="M54" s="399"/>
      <c r="N54" s="40"/>
      <c r="O54" s="410"/>
      <c r="P54" s="410"/>
      <c r="Q54" s="399">
        <v>5905016.6499999994</v>
      </c>
      <c r="R54" s="399">
        <v>3722235.3700000006</v>
      </c>
      <c r="S54" s="399"/>
      <c r="T54" s="408"/>
      <c r="U54" s="410"/>
      <c r="V54" s="399">
        <v>28268397.940000001</v>
      </c>
      <c r="W54" s="399">
        <v>20525797.520000003</v>
      </c>
      <c r="X54" s="393">
        <v>7742600.4199999981</v>
      </c>
      <c r="Y54" s="40">
        <v>0.37721313446923238</v>
      </c>
      <c r="Z54" s="339"/>
      <c r="AA54" s="412">
        <v>1214080.95</v>
      </c>
      <c r="AB54" s="339"/>
      <c r="AC54" s="399">
        <v>683024.81000000017</v>
      </c>
      <c r="AD54" s="399">
        <v>1493448.83</v>
      </c>
      <c r="AE54" s="399">
        <v>1793634.5399999998</v>
      </c>
      <c r="AF54" s="399">
        <v>950247.84</v>
      </c>
      <c r="AG54" s="399">
        <v>978352.99</v>
      </c>
      <c r="AH54" s="399">
        <v>4475362.0100000007</v>
      </c>
      <c r="AI54" s="399">
        <v>3396228.33</v>
      </c>
      <c r="AJ54" s="399">
        <v>3057769.3699999996</v>
      </c>
      <c r="AK54" s="399">
        <v>864734.01</v>
      </c>
      <c r="AL54" s="399">
        <v>1588699.2800000005</v>
      </c>
      <c r="AM54" s="399">
        <v>2474031.31</v>
      </c>
      <c r="AN54" s="399">
        <v>2106797.8000000003</v>
      </c>
      <c r="AO54" s="339"/>
      <c r="AP54" s="399">
        <v>2759255.9699999997</v>
      </c>
      <c r="AQ54" s="399">
        <v>1640503.2099999997</v>
      </c>
      <c r="AR54" s="399">
        <v>1632297.8799999997</v>
      </c>
      <c r="AS54" s="399">
        <v>2082504.8500000003</v>
      </c>
      <c r="AT54" s="399">
        <v>2190213.9200000004</v>
      </c>
      <c r="AU54" s="399">
        <v>171312284.94999999</v>
      </c>
      <c r="AV54" s="399">
        <v>0</v>
      </c>
      <c r="AW54" s="399">
        <v>0</v>
      </c>
      <c r="AX54" s="399">
        <v>0</v>
      </c>
      <c r="AY54" s="399">
        <v>0</v>
      </c>
      <c r="AZ54" s="399">
        <v>0</v>
      </c>
      <c r="BA54" s="399">
        <v>0</v>
      </c>
    </row>
    <row r="55" spans="1:53" ht="0.75" customHeight="1" outlineLevel="2" x14ac:dyDescent="0.25">
      <c r="B55" s="397"/>
      <c r="C55" s="413" t="s">
        <v>271</v>
      </c>
      <c r="D55" s="407"/>
      <c r="E55" s="407"/>
      <c r="F55" s="399" t="e">
        <v>#REF!</v>
      </c>
      <c r="G55" s="399" t="e">
        <v>#REF!</v>
      </c>
      <c r="H55" s="393" t="e">
        <v>#REF!</v>
      </c>
      <c r="I55" s="41" t="e">
        <v>#REF!</v>
      </c>
      <c r="J55" s="409"/>
      <c r="K55" s="399" t="e">
        <v>#REF!</v>
      </c>
      <c r="L55" s="399" t="e">
        <v>#REF!</v>
      </c>
      <c r="M55" s="393" t="e">
        <v>#REF!</v>
      </c>
      <c r="N55" s="40" t="e">
        <v>#REF!</v>
      </c>
      <c r="O55" s="410"/>
      <c r="P55" s="410"/>
      <c r="Q55" s="399" t="e">
        <v>#REF!</v>
      </c>
      <c r="R55" s="399" t="e">
        <v>#REF!</v>
      </c>
      <c r="S55" s="393" t="e">
        <v>#REF!</v>
      </c>
      <c r="T55" s="41" t="e">
        <v>#REF!</v>
      </c>
      <c r="U55" s="410"/>
      <c r="V55" s="399" t="e">
        <v>#REF!</v>
      </c>
      <c r="W55" s="399" t="e">
        <v>#REF!</v>
      </c>
      <c r="X55" s="393" t="e">
        <v>#REF!</v>
      </c>
      <c r="Y55" s="40" t="e">
        <v>#REF!</v>
      </c>
      <c r="Z55" s="339"/>
      <c r="AA55" s="412" t="e">
        <v>#REF!</v>
      </c>
      <c r="AB55" s="339"/>
      <c r="AC55" s="399" t="e">
        <v>#REF!</v>
      </c>
      <c r="AD55" s="399" t="e">
        <v>#REF!</v>
      </c>
      <c r="AE55" s="399" t="e">
        <v>#REF!</v>
      </c>
      <c r="AF55" s="399" t="e">
        <v>#REF!</v>
      </c>
      <c r="AG55" s="399" t="e">
        <v>#REF!</v>
      </c>
      <c r="AH55" s="399" t="e">
        <v>#REF!</v>
      </c>
      <c r="AI55" s="399" t="e">
        <v>#REF!</v>
      </c>
      <c r="AJ55" s="399" t="e">
        <v>#REF!</v>
      </c>
      <c r="AK55" s="399" t="e">
        <v>#REF!</v>
      </c>
      <c r="AL55" s="399" t="e">
        <v>#REF!</v>
      </c>
      <c r="AM55" s="399" t="e">
        <v>#REF!</v>
      </c>
      <c r="AN55" s="399" t="e">
        <v>#REF!</v>
      </c>
      <c r="AO55" s="339"/>
      <c r="AP55" s="399" t="e">
        <v>#REF!</v>
      </c>
      <c r="AQ55" s="399" t="e">
        <v>#REF!</v>
      </c>
      <c r="AR55" s="399" t="e">
        <v>#REF!</v>
      </c>
      <c r="AS55" s="399" t="e">
        <v>#REF!</v>
      </c>
      <c r="AT55" s="399" t="e">
        <v>#REF!</v>
      </c>
      <c r="AU55" s="399" t="e">
        <v>#REF!</v>
      </c>
      <c r="AV55" s="399" t="e">
        <v>#REF!</v>
      </c>
      <c r="AW55" s="399" t="e">
        <v>#REF!</v>
      </c>
      <c r="AX55" s="399" t="e">
        <v>#REF!</v>
      </c>
      <c r="AY55" s="399" t="e">
        <v>#REF!</v>
      </c>
      <c r="AZ55" s="399" t="e">
        <v>#REF!</v>
      </c>
      <c r="BA55" s="399" t="e">
        <v>#REF!</v>
      </c>
    </row>
    <row r="56" spans="1:53" outlineLevel="2" x14ac:dyDescent="0.25">
      <c r="A56" s="339" t="s">
        <v>272</v>
      </c>
      <c r="B56" s="340" t="s">
        <v>273</v>
      </c>
      <c r="C56" s="341" t="s">
        <v>274</v>
      </c>
      <c r="D56" s="342"/>
      <c r="E56" s="343"/>
      <c r="F56" s="47">
        <v>0</v>
      </c>
      <c r="G56" s="47">
        <v>-33997</v>
      </c>
      <c r="H56" s="344">
        <v>33997</v>
      </c>
      <c r="I56" s="345" t="s">
        <v>196</v>
      </c>
      <c r="K56" s="47">
        <v>0</v>
      </c>
      <c r="L56" s="47">
        <v>-84291</v>
      </c>
      <c r="M56" s="344">
        <v>84291</v>
      </c>
      <c r="N56" s="345" t="s">
        <v>196</v>
      </c>
      <c r="Q56" s="47">
        <v>39976</v>
      </c>
      <c r="R56" s="47">
        <v>47787</v>
      </c>
      <c r="S56" s="344">
        <v>-7811</v>
      </c>
      <c r="T56" s="345">
        <v>-0.16345449599263398</v>
      </c>
      <c r="V56" s="47">
        <v>-736767</v>
      </c>
      <c r="W56" s="47">
        <v>487238</v>
      </c>
      <c r="X56" s="344">
        <v>-1224005</v>
      </c>
      <c r="Y56" s="345">
        <v>-2.512129595803283</v>
      </c>
      <c r="AA56" s="48">
        <v>903607</v>
      </c>
      <c r="AB56" s="47"/>
      <c r="AC56" s="47">
        <v>-66039</v>
      </c>
      <c r="AD56" s="47">
        <v>-66039</v>
      </c>
      <c r="AE56" s="47">
        <v>94487</v>
      </c>
      <c r="AF56" s="47">
        <v>-12703</v>
      </c>
      <c r="AG56" s="47">
        <v>-33997</v>
      </c>
      <c r="AH56" s="47">
        <v>-17060</v>
      </c>
      <c r="AI56" s="47">
        <v>49268</v>
      </c>
      <c r="AJ56" s="47">
        <v>-16937</v>
      </c>
      <c r="AK56" s="47">
        <v>-16879</v>
      </c>
      <c r="AL56" s="47">
        <v>-17115</v>
      </c>
      <c r="AM56" s="47">
        <v>-17050</v>
      </c>
      <c r="AN56" s="47">
        <v>-700994</v>
      </c>
      <c r="AO56" s="47"/>
      <c r="AP56" s="47">
        <v>-15607</v>
      </c>
      <c r="AQ56" s="47">
        <v>-24369</v>
      </c>
      <c r="AR56" s="47">
        <v>39976</v>
      </c>
      <c r="AS56" s="47">
        <v>0</v>
      </c>
      <c r="AT56" s="47">
        <v>0</v>
      </c>
      <c r="AU56" s="47">
        <v>0</v>
      </c>
      <c r="AV56" s="47">
        <v>0</v>
      </c>
      <c r="AW56" s="47">
        <v>0</v>
      </c>
      <c r="AX56" s="47">
        <v>0</v>
      </c>
      <c r="AY56" s="47">
        <v>0</v>
      </c>
      <c r="AZ56" s="47">
        <v>0</v>
      </c>
      <c r="BA56" s="47">
        <v>0</v>
      </c>
    </row>
    <row r="57" spans="1:53" outlineLevel="2" x14ac:dyDescent="0.25">
      <c r="A57" s="339" t="s">
        <v>275</v>
      </c>
      <c r="B57" s="340" t="s">
        <v>276</v>
      </c>
      <c r="C57" s="341" t="s">
        <v>277</v>
      </c>
      <c r="D57" s="342"/>
      <c r="E57" s="343"/>
      <c r="F57" s="47">
        <v>0</v>
      </c>
      <c r="G57" s="47">
        <v>-7940</v>
      </c>
      <c r="H57" s="344">
        <v>7940</v>
      </c>
      <c r="I57" s="345" t="s">
        <v>196</v>
      </c>
      <c r="K57" s="47">
        <v>0</v>
      </c>
      <c r="L57" s="47">
        <v>-19196</v>
      </c>
      <c r="M57" s="344">
        <v>19196</v>
      </c>
      <c r="N57" s="345" t="s">
        <v>196</v>
      </c>
      <c r="Q57" s="47">
        <v>9038</v>
      </c>
      <c r="R57" s="47">
        <v>-19196</v>
      </c>
      <c r="S57" s="344">
        <v>28234</v>
      </c>
      <c r="T57" s="345">
        <v>1.4708272556782662</v>
      </c>
      <c r="V57" s="47">
        <v>-162154</v>
      </c>
      <c r="W57" s="47">
        <v>-78804</v>
      </c>
      <c r="X57" s="344">
        <v>-83350</v>
      </c>
      <c r="Y57" s="345">
        <v>-1.0576874270341607</v>
      </c>
      <c r="AA57" s="48">
        <v>-126447</v>
      </c>
      <c r="AB57" s="47"/>
      <c r="AC57" s="47">
        <v>0</v>
      </c>
      <c r="AD57" s="47">
        <v>0</v>
      </c>
      <c r="AE57" s="47">
        <v>-8413</v>
      </c>
      <c r="AF57" s="47">
        <v>-2843</v>
      </c>
      <c r="AG57" s="47">
        <v>-7940</v>
      </c>
      <c r="AH57" s="47">
        <v>-3883</v>
      </c>
      <c r="AI57" s="47">
        <v>11914</v>
      </c>
      <c r="AJ57" s="47">
        <v>-3848</v>
      </c>
      <c r="AK57" s="47">
        <v>-3836</v>
      </c>
      <c r="AL57" s="47">
        <v>-3891</v>
      </c>
      <c r="AM57" s="47">
        <v>-3877</v>
      </c>
      <c r="AN57" s="47">
        <v>-154733</v>
      </c>
      <c r="AO57" s="47"/>
      <c r="AP57" s="47">
        <v>-3541</v>
      </c>
      <c r="AQ57" s="47">
        <v>-5497</v>
      </c>
      <c r="AR57" s="47">
        <v>9038</v>
      </c>
      <c r="AS57" s="47">
        <v>0</v>
      </c>
      <c r="AT57" s="47">
        <v>0</v>
      </c>
      <c r="AU57" s="47">
        <v>0</v>
      </c>
      <c r="AV57" s="47">
        <v>0</v>
      </c>
      <c r="AW57" s="47">
        <v>0</v>
      </c>
      <c r="AX57" s="47">
        <v>0</v>
      </c>
      <c r="AY57" s="47">
        <v>0</v>
      </c>
      <c r="AZ57" s="47">
        <v>0</v>
      </c>
      <c r="BA57" s="47">
        <v>0</v>
      </c>
    </row>
    <row r="58" spans="1:53" outlineLevel="2" x14ac:dyDescent="0.25">
      <c r="A58" s="339" t="s">
        <v>278</v>
      </c>
      <c r="B58" s="340" t="s">
        <v>279</v>
      </c>
      <c r="C58" s="341" t="s">
        <v>280</v>
      </c>
      <c r="D58" s="342"/>
      <c r="E58" s="343"/>
      <c r="F58" s="47">
        <v>0</v>
      </c>
      <c r="G58" s="47">
        <v>-230025</v>
      </c>
      <c r="H58" s="344">
        <v>230025</v>
      </c>
      <c r="I58" s="345" t="s">
        <v>196</v>
      </c>
      <c r="K58" s="47">
        <v>0</v>
      </c>
      <c r="L58" s="47">
        <v>-565152</v>
      </c>
      <c r="M58" s="344">
        <v>565152</v>
      </c>
      <c r="N58" s="345" t="s">
        <v>196</v>
      </c>
      <c r="Q58" s="47">
        <v>267377</v>
      </c>
      <c r="R58" s="47">
        <v>-565152</v>
      </c>
      <c r="S58" s="344">
        <v>832529</v>
      </c>
      <c r="T58" s="345">
        <v>1.4731063501500481</v>
      </c>
      <c r="V58" s="47">
        <v>-4879026</v>
      </c>
      <c r="W58" s="47">
        <v>-2814808</v>
      </c>
      <c r="X58" s="344">
        <v>-2064218</v>
      </c>
      <c r="Y58" s="345">
        <v>-0.73334238072365865</v>
      </c>
      <c r="AA58" s="48">
        <v>-4060797</v>
      </c>
      <c r="AB58" s="47"/>
      <c r="AC58" s="47">
        <v>0</v>
      </c>
      <c r="AD58" s="47">
        <v>0</v>
      </c>
      <c r="AE58" s="47">
        <v>-250484</v>
      </c>
      <c r="AF58" s="47">
        <v>-84643</v>
      </c>
      <c r="AG58" s="47">
        <v>-230025</v>
      </c>
      <c r="AH58" s="47">
        <v>-114363</v>
      </c>
      <c r="AI58" s="47">
        <v>353368</v>
      </c>
      <c r="AJ58" s="47">
        <v>-113388</v>
      </c>
      <c r="AK58" s="47">
        <v>-112979</v>
      </c>
      <c r="AL58" s="47">
        <v>-114580</v>
      </c>
      <c r="AM58" s="47">
        <v>-114134</v>
      </c>
      <c r="AN58" s="47">
        <v>-4662950</v>
      </c>
      <c r="AO58" s="47"/>
      <c r="AP58" s="47">
        <v>-104520</v>
      </c>
      <c r="AQ58" s="47">
        <v>-162857</v>
      </c>
      <c r="AR58" s="47">
        <v>267377</v>
      </c>
      <c r="AS58" s="47">
        <v>0</v>
      </c>
      <c r="AT58" s="47">
        <v>0</v>
      </c>
      <c r="AU58" s="47">
        <v>0</v>
      </c>
      <c r="AV58" s="47">
        <v>0</v>
      </c>
      <c r="AW58" s="47">
        <v>0</v>
      </c>
      <c r="AX58" s="47">
        <v>0</v>
      </c>
      <c r="AY58" s="47">
        <v>0</v>
      </c>
      <c r="AZ58" s="47">
        <v>0</v>
      </c>
      <c r="BA58" s="47">
        <v>0</v>
      </c>
    </row>
    <row r="59" spans="1:53" outlineLevel="2" x14ac:dyDescent="0.25">
      <c r="A59" s="339" t="s">
        <v>281</v>
      </c>
      <c r="B59" s="340" t="s">
        <v>282</v>
      </c>
      <c r="C59" s="341" t="s">
        <v>283</v>
      </c>
      <c r="D59" s="342"/>
      <c r="E59" s="343"/>
      <c r="F59" s="47">
        <v>-20302</v>
      </c>
      <c r="G59" s="47">
        <v>0</v>
      </c>
      <c r="H59" s="344">
        <v>-20302</v>
      </c>
      <c r="I59" s="345" t="s">
        <v>196</v>
      </c>
      <c r="K59" s="47">
        <v>-100696</v>
      </c>
      <c r="L59" s="47">
        <v>0</v>
      </c>
      <c r="M59" s="344">
        <v>-100696</v>
      </c>
      <c r="N59" s="345" t="s">
        <v>196</v>
      </c>
      <c r="Q59" s="47">
        <v>-100696</v>
      </c>
      <c r="R59" s="47">
        <v>0</v>
      </c>
      <c r="S59" s="344">
        <v>-100696</v>
      </c>
      <c r="T59" s="345" t="s">
        <v>196</v>
      </c>
      <c r="V59" s="47">
        <v>-100696</v>
      </c>
      <c r="W59" s="47">
        <v>0</v>
      </c>
      <c r="X59" s="344">
        <v>-100696</v>
      </c>
      <c r="Y59" s="345" t="s">
        <v>196</v>
      </c>
      <c r="AA59" s="48">
        <v>0</v>
      </c>
      <c r="AB59" s="47"/>
      <c r="AC59" s="47">
        <v>0</v>
      </c>
      <c r="AD59" s="47">
        <v>0</v>
      </c>
      <c r="AE59" s="47">
        <v>0</v>
      </c>
      <c r="AF59" s="47">
        <v>0</v>
      </c>
      <c r="AG59" s="47">
        <v>0</v>
      </c>
      <c r="AH59" s="47">
        <v>0</v>
      </c>
      <c r="AI59" s="47">
        <v>0</v>
      </c>
      <c r="AJ59" s="47">
        <v>0</v>
      </c>
      <c r="AK59" s="47">
        <v>0</v>
      </c>
      <c r="AL59" s="47">
        <v>0</v>
      </c>
      <c r="AM59" s="47">
        <v>0</v>
      </c>
      <c r="AN59" s="47">
        <v>0</v>
      </c>
      <c r="AO59" s="47"/>
      <c r="AP59" s="47">
        <v>0</v>
      </c>
      <c r="AQ59" s="47">
        <v>0</v>
      </c>
      <c r="AR59" s="47">
        <v>-60327</v>
      </c>
      <c r="AS59" s="47">
        <v>-20067</v>
      </c>
      <c r="AT59" s="47">
        <v>-20302</v>
      </c>
      <c r="AU59" s="47">
        <v>100696</v>
      </c>
      <c r="AV59" s="47">
        <v>0</v>
      </c>
      <c r="AW59" s="47">
        <v>0</v>
      </c>
      <c r="AX59" s="47">
        <v>0</v>
      </c>
      <c r="AY59" s="47">
        <v>0</v>
      </c>
      <c r="AZ59" s="47">
        <v>0</v>
      </c>
      <c r="BA59" s="47">
        <v>0</v>
      </c>
    </row>
    <row r="60" spans="1:53" outlineLevel="2" x14ac:dyDescent="0.25">
      <c r="A60" s="339" t="s">
        <v>284</v>
      </c>
      <c r="B60" s="340" t="s">
        <v>285</v>
      </c>
      <c r="C60" s="341" t="s">
        <v>286</v>
      </c>
      <c r="D60" s="342"/>
      <c r="E60" s="343"/>
      <c r="F60" s="47">
        <v>-4589</v>
      </c>
      <c r="G60" s="47">
        <v>0</v>
      </c>
      <c r="H60" s="344">
        <v>-4589</v>
      </c>
      <c r="I60" s="345" t="s">
        <v>196</v>
      </c>
      <c r="K60" s="47">
        <v>-22767</v>
      </c>
      <c r="L60" s="47">
        <v>0</v>
      </c>
      <c r="M60" s="344">
        <v>-22767</v>
      </c>
      <c r="N60" s="345" t="s">
        <v>196</v>
      </c>
      <c r="Q60" s="47">
        <v>-22767</v>
      </c>
      <c r="R60" s="47">
        <v>0</v>
      </c>
      <c r="S60" s="344">
        <v>-22767</v>
      </c>
      <c r="T60" s="345" t="s">
        <v>196</v>
      </c>
      <c r="V60" s="47">
        <v>-22767</v>
      </c>
      <c r="W60" s="47">
        <v>0</v>
      </c>
      <c r="X60" s="344">
        <v>-22767</v>
      </c>
      <c r="Y60" s="345" t="s">
        <v>196</v>
      </c>
      <c r="AA60" s="48">
        <v>0</v>
      </c>
      <c r="AB60" s="47"/>
      <c r="AC60" s="47">
        <v>0</v>
      </c>
      <c r="AD60" s="47">
        <v>0</v>
      </c>
      <c r="AE60" s="47">
        <v>0</v>
      </c>
      <c r="AF60" s="47">
        <v>0</v>
      </c>
      <c r="AG60" s="47">
        <v>0</v>
      </c>
      <c r="AH60" s="47">
        <v>0</v>
      </c>
      <c r="AI60" s="47">
        <v>0</v>
      </c>
      <c r="AJ60" s="47">
        <v>0</v>
      </c>
      <c r="AK60" s="47">
        <v>0</v>
      </c>
      <c r="AL60" s="47">
        <v>0</v>
      </c>
      <c r="AM60" s="47">
        <v>0</v>
      </c>
      <c r="AN60" s="47">
        <v>0</v>
      </c>
      <c r="AO60" s="47"/>
      <c r="AP60" s="47">
        <v>0</v>
      </c>
      <c r="AQ60" s="47">
        <v>0</v>
      </c>
      <c r="AR60" s="47">
        <v>-13643</v>
      </c>
      <c r="AS60" s="47">
        <v>-4535</v>
      </c>
      <c r="AT60" s="47">
        <v>-4589</v>
      </c>
      <c r="AU60" s="47">
        <v>22767</v>
      </c>
      <c r="AV60" s="47">
        <v>0</v>
      </c>
      <c r="AW60" s="47">
        <v>0</v>
      </c>
      <c r="AX60" s="47">
        <v>0</v>
      </c>
      <c r="AY60" s="47">
        <v>0</v>
      </c>
      <c r="AZ60" s="47">
        <v>0</v>
      </c>
      <c r="BA60" s="47">
        <v>0</v>
      </c>
    </row>
    <row r="61" spans="1:53" outlineLevel="2" x14ac:dyDescent="0.25">
      <c r="A61" s="339" t="s">
        <v>287</v>
      </c>
      <c r="B61" s="340" t="s">
        <v>288</v>
      </c>
      <c r="C61" s="341" t="s">
        <v>289</v>
      </c>
      <c r="D61" s="342"/>
      <c r="E61" s="343"/>
      <c r="F61" s="47">
        <v>-135775</v>
      </c>
      <c r="G61" s="47">
        <v>0</v>
      </c>
      <c r="H61" s="344">
        <v>-135775</v>
      </c>
      <c r="I61" s="345" t="s">
        <v>196</v>
      </c>
      <c r="K61" s="47">
        <v>-673486</v>
      </c>
      <c r="L61" s="47">
        <v>0</v>
      </c>
      <c r="M61" s="344">
        <v>-673486</v>
      </c>
      <c r="N61" s="345" t="s">
        <v>196</v>
      </c>
      <c r="Q61" s="47">
        <v>-673486</v>
      </c>
      <c r="R61" s="47">
        <v>0</v>
      </c>
      <c r="S61" s="344">
        <v>-673486</v>
      </c>
      <c r="T61" s="345" t="s">
        <v>196</v>
      </c>
      <c r="V61" s="47">
        <v>-673486</v>
      </c>
      <c r="W61" s="47">
        <v>0</v>
      </c>
      <c r="X61" s="344">
        <v>-673486</v>
      </c>
      <c r="Y61" s="345" t="s">
        <v>196</v>
      </c>
      <c r="AA61" s="48">
        <v>0</v>
      </c>
      <c r="AB61" s="47"/>
      <c r="AC61" s="47">
        <v>0</v>
      </c>
      <c r="AD61" s="47">
        <v>0</v>
      </c>
      <c r="AE61" s="47">
        <v>0</v>
      </c>
      <c r="AF61" s="47">
        <v>0</v>
      </c>
      <c r="AG61" s="47">
        <v>0</v>
      </c>
      <c r="AH61" s="47">
        <v>0</v>
      </c>
      <c r="AI61" s="47">
        <v>0</v>
      </c>
      <c r="AJ61" s="47">
        <v>0</v>
      </c>
      <c r="AK61" s="47">
        <v>0</v>
      </c>
      <c r="AL61" s="47">
        <v>0</v>
      </c>
      <c r="AM61" s="47">
        <v>0</v>
      </c>
      <c r="AN61" s="47">
        <v>0</v>
      </c>
      <c r="AO61" s="47"/>
      <c r="AP61" s="47">
        <v>0</v>
      </c>
      <c r="AQ61" s="47">
        <v>0</v>
      </c>
      <c r="AR61" s="47">
        <v>-403513</v>
      </c>
      <c r="AS61" s="47">
        <v>-134198</v>
      </c>
      <c r="AT61" s="47">
        <v>-135775</v>
      </c>
      <c r="AU61" s="47">
        <v>673486</v>
      </c>
      <c r="AV61" s="47">
        <v>0</v>
      </c>
      <c r="AW61" s="47">
        <v>0</v>
      </c>
      <c r="AX61" s="47">
        <v>0</v>
      </c>
      <c r="AY61" s="47">
        <v>0</v>
      </c>
      <c r="AZ61" s="47">
        <v>0</v>
      </c>
      <c r="BA61" s="47">
        <v>0</v>
      </c>
    </row>
    <row r="62" spans="1:53" outlineLevel="1" x14ac:dyDescent="0.25">
      <c r="A62" s="339" t="s">
        <v>290</v>
      </c>
      <c r="B62" s="397"/>
      <c r="C62" s="413" t="s">
        <v>291</v>
      </c>
      <c r="D62" s="407"/>
      <c r="E62" s="407"/>
      <c r="F62" s="399">
        <v>-160666</v>
      </c>
      <c r="G62" s="399">
        <v>-271962</v>
      </c>
      <c r="H62" s="393">
        <v>111296</v>
      </c>
      <c r="I62" s="41">
        <v>0.40923364293541009</v>
      </c>
      <c r="J62" s="409"/>
      <c r="K62" s="399">
        <v>-796949</v>
      </c>
      <c r="L62" s="399">
        <v>-668639</v>
      </c>
      <c r="M62" s="393">
        <v>-128310</v>
      </c>
      <c r="N62" s="40">
        <v>-0.19189727192102166</v>
      </c>
      <c r="O62" s="410"/>
      <c r="P62" s="410"/>
      <c r="Q62" s="399">
        <v>-480558</v>
      </c>
      <c r="R62" s="399">
        <v>-536561</v>
      </c>
      <c r="S62" s="393">
        <v>56003</v>
      </c>
      <c r="T62" s="41">
        <v>0.10437396679967423</v>
      </c>
      <c r="U62" s="410"/>
      <c r="V62" s="399">
        <v>-6574896</v>
      </c>
      <c r="W62" s="399">
        <v>-2406374</v>
      </c>
      <c r="X62" s="393">
        <v>-4168522</v>
      </c>
      <c r="Y62" s="40">
        <v>-1.7322835103770238</v>
      </c>
      <c r="Z62" s="339"/>
      <c r="AA62" s="412">
        <v>-3283637</v>
      </c>
      <c r="AB62" s="339"/>
      <c r="AC62" s="399">
        <v>-66039</v>
      </c>
      <c r="AD62" s="399">
        <v>-66039</v>
      </c>
      <c r="AE62" s="399">
        <v>-164410</v>
      </c>
      <c r="AF62" s="399">
        <v>-100189</v>
      </c>
      <c r="AG62" s="399">
        <v>-271962</v>
      </c>
      <c r="AH62" s="399">
        <v>-135306</v>
      </c>
      <c r="AI62" s="399">
        <v>414550</v>
      </c>
      <c r="AJ62" s="399">
        <v>-134173</v>
      </c>
      <c r="AK62" s="399">
        <v>-133694</v>
      </c>
      <c r="AL62" s="399">
        <v>-135586</v>
      </c>
      <c r="AM62" s="399">
        <v>-135061</v>
      </c>
      <c r="AN62" s="399">
        <v>-5518677</v>
      </c>
      <c r="AO62" s="339"/>
      <c r="AP62" s="399">
        <v>-123668</v>
      </c>
      <c r="AQ62" s="399">
        <v>-192723</v>
      </c>
      <c r="AR62" s="399">
        <v>-161092</v>
      </c>
      <c r="AS62" s="399">
        <v>-158800</v>
      </c>
      <c r="AT62" s="399">
        <v>-160666</v>
      </c>
      <c r="AU62" s="399">
        <v>796949</v>
      </c>
      <c r="AV62" s="399">
        <v>0</v>
      </c>
      <c r="AW62" s="399">
        <v>0</v>
      </c>
      <c r="AX62" s="399">
        <v>0</v>
      </c>
      <c r="AY62" s="399">
        <v>0</v>
      </c>
      <c r="AZ62" s="399">
        <v>0</v>
      </c>
      <c r="BA62" s="399">
        <v>0</v>
      </c>
    </row>
    <row r="63" spans="1:53" ht="0.75" customHeight="1" outlineLevel="2" x14ac:dyDescent="0.25">
      <c r="B63" s="397"/>
      <c r="C63" s="413"/>
      <c r="D63" s="407"/>
      <c r="E63" s="407"/>
      <c r="F63" s="399"/>
      <c r="G63" s="399"/>
      <c r="H63" s="393"/>
      <c r="I63" s="41"/>
      <c r="J63" s="409"/>
      <c r="K63" s="399"/>
      <c r="L63" s="399"/>
      <c r="M63" s="393"/>
      <c r="N63" s="40"/>
      <c r="O63" s="410"/>
      <c r="P63" s="410"/>
      <c r="Q63" s="399"/>
      <c r="R63" s="399"/>
      <c r="S63" s="393"/>
      <c r="T63" s="41"/>
      <c r="U63" s="410"/>
      <c r="V63" s="399"/>
      <c r="W63" s="399"/>
      <c r="X63" s="393"/>
      <c r="Y63" s="40"/>
      <c r="Z63" s="339"/>
      <c r="AA63" s="412"/>
      <c r="AB63" s="339"/>
      <c r="AC63" s="399"/>
      <c r="AD63" s="399"/>
      <c r="AE63" s="399"/>
      <c r="AF63" s="399"/>
      <c r="AG63" s="399"/>
      <c r="AH63" s="399"/>
      <c r="AI63" s="399"/>
      <c r="AJ63" s="399"/>
      <c r="AK63" s="399"/>
      <c r="AL63" s="399"/>
      <c r="AM63" s="399"/>
      <c r="AN63" s="399"/>
      <c r="AO63" s="339"/>
      <c r="AP63" s="399"/>
      <c r="AQ63" s="399"/>
      <c r="AR63" s="399"/>
      <c r="AS63" s="399"/>
      <c r="AT63" s="399"/>
      <c r="AU63" s="399"/>
      <c r="AV63" s="399"/>
      <c r="AW63" s="399"/>
      <c r="AX63" s="399"/>
      <c r="AY63" s="399"/>
      <c r="AZ63" s="399"/>
      <c r="BA63" s="399"/>
    </row>
    <row r="64" spans="1:53" outlineLevel="2" x14ac:dyDescent="0.25">
      <c r="A64" s="339" t="s">
        <v>292</v>
      </c>
      <c r="B64" s="340" t="s">
        <v>293</v>
      </c>
      <c r="C64" s="341" t="s">
        <v>294</v>
      </c>
      <c r="D64" s="342"/>
      <c r="E64" s="343"/>
      <c r="F64" s="47">
        <v>119621.94</v>
      </c>
      <c r="G64" s="47">
        <v>97825.05</v>
      </c>
      <c r="H64" s="344">
        <v>21796.89</v>
      </c>
      <c r="I64" s="345">
        <v>0.22281501517249416</v>
      </c>
      <c r="K64" s="47">
        <v>556339.63</v>
      </c>
      <c r="L64" s="47">
        <v>387706.09</v>
      </c>
      <c r="M64" s="344">
        <v>168633.53999999998</v>
      </c>
      <c r="N64" s="345">
        <v>0.43495200191464611</v>
      </c>
      <c r="Q64" s="47">
        <v>332600.96000000002</v>
      </c>
      <c r="R64" s="47">
        <v>237673.60000000001</v>
      </c>
      <c r="S64" s="344">
        <v>94927.360000000015</v>
      </c>
      <c r="T64" s="345">
        <v>0.39940220537745891</v>
      </c>
      <c r="V64" s="47">
        <v>1035101.73</v>
      </c>
      <c r="W64" s="47">
        <v>1164987.5900000001</v>
      </c>
      <c r="X64" s="344">
        <v>-129885.8600000001</v>
      </c>
      <c r="Y64" s="345">
        <v>-0.11149119622810753</v>
      </c>
      <c r="AA64" s="48">
        <v>119734.01000000001</v>
      </c>
      <c r="AB64" s="47"/>
      <c r="AC64" s="47">
        <v>64391.66</v>
      </c>
      <c r="AD64" s="47">
        <v>85640.83</v>
      </c>
      <c r="AE64" s="47">
        <v>88713.73</v>
      </c>
      <c r="AF64" s="47">
        <v>51134.82</v>
      </c>
      <c r="AG64" s="47">
        <v>97825.05</v>
      </c>
      <c r="AH64" s="47">
        <v>24866.65</v>
      </c>
      <c r="AI64" s="47">
        <v>75557.09</v>
      </c>
      <c r="AJ64" s="47">
        <v>64870.57</v>
      </c>
      <c r="AK64" s="47">
        <v>103986.56</v>
      </c>
      <c r="AL64" s="47">
        <v>50006.93</v>
      </c>
      <c r="AM64" s="47">
        <v>82071.97</v>
      </c>
      <c r="AN64" s="47">
        <v>77402.33</v>
      </c>
      <c r="AO64" s="47"/>
      <c r="AP64" s="47">
        <v>118690.44</v>
      </c>
      <c r="AQ64" s="47">
        <v>105048.23</v>
      </c>
      <c r="AR64" s="47">
        <v>110399.91</v>
      </c>
      <c r="AS64" s="47">
        <v>102579.11</v>
      </c>
      <c r="AT64" s="47">
        <v>119621.94</v>
      </c>
      <c r="AU64" s="47">
        <v>0</v>
      </c>
      <c r="AV64" s="47">
        <v>0</v>
      </c>
      <c r="AW64" s="47">
        <v>0</v>
      </c>
      <c r="AX64" s="47">
        <v>0</v>
      </c>
      <c r="AY64" s="47">
        <v>0</v>
      </c>
      <c r="AZ64" s="47">
        <v>0</v>
      </c>
      <c r="BA64" s="47">
        <v>0</v>
      </c>
    </row>
    <row r="65" spans="1:53" outlineLevel="2" x14ac:dyDescent="0.25">
      <c r="A65" s="339" t="s">
        <v>295</v>
      </c>
      <c r="B65" s="340" t="s">
        <v>296</v>
      </c>
      <c r="C65" s="341" t="s">
        <v>297</v>
      </c>
      <c r="D65" s="342"/>
      <c r="E65" s="343"/>
      <c r="F65" s="47">
        <v>11573.02</v>
      </c>
      <c r="G65" s="47">
        <v>10842.78</v>
      </c>
      <c r="H65" s="344">
        <v>730.23999999999978</v>
      </c>
      <c r="I65" s="345">
        <v>6.7348041738373346E-2</v>
      </c>
      <c r="K65" s="47">
        <v>38868.61</v>
      </c>
      <c r="L65" s="47">
        <v>63881.69</v>
      </c>
      <c r="M65" s="344">
        <v>-25013.08</v>
      </c>
      <c r="N65" s="345">
        <v>-0.39155319779423498</v>
      </c>
      <c r="Q65" s="47">
        <v>30192.55</v>
      </c>
      <c r="R65" s="47">
        <v>45794.770000000004</v>
      </c>
      <c r="S65" s="344">
        <v>-15602.220000000005</v>
      </c>
      <c r="T65" s="345">
        <v>-0.34069873044454646</v>
      </c>
      <c r="V65" s="47">
        <v>98240.16</v>
      </c>
      <c r="W65" s="47">
        <v>136610.01</v>
      </c>
      <c r="X65" s="344">
        <v>-38369.850000000006</v>
      </c>
      <c r="Y65" s="345">
        <v>-0.28087143833749811</v>
      </c>
      <c r="AA65" s="48">
        <v>8611.0300000000007</v>
      </c>
      <c r="AB65" s="47"/>
      <c r="AC65" s="47">
        <v>8519.01</v>
      </c>
      <c r="AD65" s="47">
        <v>9567.91</v>
      </c>
      <c r="AE65" s="47">
        <v>14438.34</v>
      </c>
      <c r="AF65" s="47">
        <v>20513.650000000001</v>
      </c>
      <c r="AG65" s="47">
        <v>10842.78</v>
      </c>
      <c r="AH65" s="47">
        <v>10471.69</v>
      </c>
      <c r="AI65" s="47">
        <v>12667.36</v>
      </c>
      <c r="AJ65" s="47">
        <v>7478.07</v>
      </c>
      <c r="AK65" s="47">
        <v>5817.4400000000005</v>
      </c>
      <c r="AL65" s="47">
        <v>8459.74</v>
      </c>
      <c r="AM65" s="47">
        <v>5247.81</v>
      </c>
      <c r="AN65" s="47">
        <v>9229.44</v>
      </c>
      <c r="AO65" s="47"/>
      <c r="AP65" s="47">
        <v>6667.37</v>
      </c>
      <c r="AQ65" s="47">
        <v>2008.69</v>
      </c>
      <c r="AR65" s="47">
        <v>13707.79</v>
      </c>
      <c r="AS65" s="47">
        <v>4911.74</v>
      </c>
      <c r="AT65" s="47">
        <v>11573.02</v>
      </c>
      <c r="AU65" s="47">
        <v>0</v>
      </c>
      <c r="AV65" s="47">
        <v>0</v>
      </c>
      <c r="AW65" s="47">
        <v>0</v>
      </c>
      <c r="AX65" s="47">
        <v>0</v>
      </c>
      <c r="AY65" s="47">
        <v>0</v>
      </c>
      <c r="AZ65" s="47">
        <v>0</v>
      </c>
      <c r="BA65" s="47">
        <v>0</v>
      </c>
    </row>
    <row r="66" spans="1:53" outlineLevel="2" x14ac:dyDescent="0.25">
      <c r="A66" s="339" t="s">
        <v>298</v>
      </c>
      <c r="B66" s="340" t="s">
        <v>299</v>
      </c>
      <c r="C66" s="341" t="s">
        <v>300</v>
      </c>
      <c r="D66" s="342"/>
      <c r="E66" s="343"/>
      <c r="F66" s="47">
        <v>148748.57500000001</v>
      </c>
      <c r="G66" s="47">
        <v>93079.934999999998</v>
      </c>
      <c r="H66" s="344">
        <v>55668.640000000014</v>
      </c>
      <c r="I66" s="345">
        <v>0.59807347308525749</v>
      </c>
      <c r="K66" s="47">
        <v>781937.55500000005</v>
      </c>
      <c r="L66" s="47">
        <v>487656.79499999998</v>
      </c>
      <c r="M66" s="344">
        <v>294280.76000000007</v>
      </c>
      <c r="N66" s="345">
        <v>0.60345875012363992</v>
      </c>
      <c r="Q66" s="47">
        <v>446301.23499999999</v>
      </c>
      <c r="R66" s="47">
        <v>301347.63500000001</v>
      </c>
      <c r="S66" s="344">
        <v>144953.59999999998</v>
      </c>
      <c r="T66" s="345">
        <v>0.4810178782388651</v>
      </c>
      <c r="V66" s="47">
        <v>1523157.01</v>
      </c>
      <c r="W66" s="47">
        <v>1143914.4350000001</v>
      </c>
      <c r="X66" s="344">
        <v>379242.57499999995</v>
      </c>
      <c r="Y66" s="345">
        <v>0.33153054406556198</v>
      </c>
      <c r="AA66" s="48">
        <v>86328.650000000009</v>
      </c>
      <c r="AB66" s="47"/>
      <c r="AC66" s="47">
        <v>93243.085000000006</v>
      </c>
      <c r="AD66" s="47">
        <v>93066.074999999997</v>
      </c>
      <c r="AE66" s="47">
        <v>93123.914999999994</v>
      </c>
      <c r="AF66" s="47">
        <v>115143.785</v>
      </c>
      <c r="AG66" s="47">
        <v>93079.934999999998</v>
      </c>
      <c r="AH66" s="47">
        <v>93424.854999999996</v>
      </c>
      <c r="AI66" s="47">
        <v>93351.975000000006</v>
      </c>
      <c r="AJ66" s="47">
        <v>93248.604999999996</v>
      </c>
      <c r="AK66" s="47">
        <v>98809.595000000001</v>
      </c>
      <c r="AL66" s="47">
        <v>130536.815</v>
      </c>
      <c r="AM66" s="47">
        <v>102060.935</v>
      </c>
      <c r="AN66" s="47">
        <v>129786.675</v>
      </c>
      <c r="AO66" s="47"/>
      <c r="AP66" s="47">
        <v>186737.245</v>
      </c>
      <c r="AQ66" s="47">
        <v>148899.07500000001</v>
      </c>
      <c r="AR66" s="47">
        <v>148812.86499999999</v>
      </c>
      <c r="AS66" s="47">
        <v>148739.79500000001</v>
      </c>
      <c r="AT66" s="47">
        <v>148748.57500000001</v>
      </c>
      <c r="AU66" s="47">
        <v>170018.02499999999</v>
      </c>
      <c r="AV66" s="47">
        <v>0</v>
      </c>
      <c r="AW66" s="47">
        <v>0</v>
      </c>
      <c r="AX66" s="47">
        <v>0</v>
      </c>
      <c r="AY66" s="47">
        <v>0</v>
      </c>
      <c r="AZ66" s="47">
        <v>0</v>
      </c>
      <c r="BA66" s="47">
        <v>0</v>
      </c>
    </row>
    <row r="67" spans="1:53" outlineLevel="2" x14ac:dyDescent="0.25">
      <c r="A67" s="339" t="s">
        <v>301</v>
      </c>
      <c r="B67" s="340" t="s">
        <v>302</v>
      </c>
      <c r="C67" s="341" t="s">
        <v>303</v>
      </c>
      <c r="D67" s="342"/>
      <c r="E67" s="343"/>
      <c r="F67" s="47">
        <v>175</v>
      </c>
      <c r="G67" s="47">
        <v>253025.64</v>
      </c>
      <c r="H67" s="344">
        <v>-252850.64</v>
      </c>
      <c r="I67" s="345">
        <v>-0.99930837048767074</v>
      </c>
      <c r="K67" s="47">
        <v>1004341.95</v>
      </c>
      <c r="L67" s="47">
        <v>1701759.3399999999</v>
      </c>
      <c r="M67" s="344">
        <v>-697417.3899999999</v>
      </c>
      <c r="N67" s="345">
        <v>-0.40982139695498893</v>
      </c>
      <c r="Q67" s="47">
        <v>792838.56</v>
      </c>
      <c r="R67" s="47">
        <v>1019941.53</v>
      </c>
      <c r="S67" s="344">
        <v>-227102.96999999997</v>
      </c>
      <c r="T67" s="345">
        <v>-0.22266273440203965</v>
      </c>
      <c r="V67" s="47">
        <v>2512040.27</v>
      </c>
      <c r="W67" s="47">
        <v>3625804.63</v>
      </c>
      <c r="X67" s="344">
        <v>-1113764.3599999999</v>
      </c>
      <c r="Y67" s="345">
        <v>-0.3071771575293068</v>
      </c>
      <c r="AA67" s="48">
        <v>369707.88</v>
      </c>
      <c r="AB67" s="47"/>
      <c r="AC67" s="47">
        <v>321742.5</v>
      </c>
      <c r="AD67" s="47">
        <v>360075.31</v>
      </c>
      <c r="AE67" s="47">
        <v>354251.31</v>
      </c>
      <c r="AF67" s="47">
        <v>412664.58</v>
      </c>
      <c r="AG67" s="47">
        <v>253025.64</v>
      </c>
      <c r="AH67" s="47">
        <v>255401.04</v>
      </c>
      <c r="AI67" s="47">
        <v>237816.56</v>
      </c>
      <c r="AJ67" s="47">
        <v>216051.21</v>
      </c>
      <c r="AK67" s="47">
        <v>199889.42</v>
      </c>
      <c r="AL67" s="47">
        <v>216239.5</v>
      </c>
      <c r="AM67" s="47">
        <v>196054.2</v>
      </c>
      <c r="AN67" s="47">
        <v>186246.39</v>
      </c>
      <c r="AO67" s="47"/>
      <c r="AP67" s="47">
        <v>211328.39</v>
      </c>
      <c r="AQ67" s="47">
        <v>175</v>
      </c>
      <c r="AR67" s="47">
        <v>493669.10000000003</v>
      </c>
      <c r="AS67" s="47">
        <v>298994.46000000002</v>
      </c>
      <c r="AT67" s="47">
        <v>175</v>
      </c>
      <c r="AU67" s="47">
        <v>0</v>
      </c>
      <c r="AV67" s="47">
        <v>0</v>
      </c>
      <c r="AW67" s="47">
        <v>0</v>
      </c>
      <c r="AX67" s="47">
        <v>0</v>
      </c>
      <c r="AY67" s="47">
        <v>0</v>
      </c>
      <c r="AZ67" s="47">
        <v>0</v>
      </c>
      <c r="BA67" s="47">
        <v>0</v>
      </c>
    </row>
    <row r="68" spans="1:53" outlineLevel="2" x14ac:dyDescent="0.25">
      <c r="A68" s="339" t="s">
        <v>304</v>
      </c>
      <c r="B68" s="340" t="s">
        <v>305</v>
      </c>
      <c r="C68" s="341" t="s">
        <v>306</v>
      </c>
      <c r="D68" s="342"/>
      <c r="E68" s="343"/>
      <c r="F68" s="47">
        <v>0</v>
      </c>
      <c r="G68" s="47">
        <v>0</v>
      </c>
      <c r="H68" s="344">
        <v>0</v>
      </c>
      <c r="I68" s="345">
        <v>0</v>
      </c>
      <c r="K68" s="47">
        <v>0</v>
      </c>
      <c r="L68" s="47">
        <v>-16325.65</v>
      </c>
      <c r="M68" s="344">
        <v>16325.65</v>
      </c>
      <c r="N68" s="345" t="s">
        <v>196</v>
      </c>
      <c r="Q68" s="47">
        <v>0</v>
      </c>
      <c r="R68" s="47">
        <v>-3498.01</v>
      </c>
      <c r="S68" s="344">
        <v>3498.01</v>
      </c>
      <c r="T68" s="345" t="s">
        <v>196</v>
      </c>
      <c r="V68" s="47">
        <v>18000</v>
      </c>
      <c r="W68" s="47">
        <v>75668.710000000006</v>
      </c>
      <c r="X68" s="344">
        <v>-57668.710000000006</v>
      </c>
      <c r="Y68" s="345">
        <v>-0.76212096122690609</v>
      </c>
      <c r="AA68" s="48">
        <v>3498.01</v>
      </c>
      <c r="AB68" s="47"/>
      <c r="AC68" s="47">
        <v>-16325.65</v>
      </c>
      <c r="AD68" s="47">
        <v>3498.01</v>
      </c>
      <c r="AE68" s="47">
        <v>-3498.01</v>
      </c>
      <c r="AF68" s="47">
        <v>0</v>
      </c>
      <c r="AG68" s="47">
        <v>0</v>
      </c>
      <c r="AH68" s="47">
        <v>0</v>
      </c>
      <c r="AI68" s="47">
        <v>18000</v>
      </c>
      <c r="AJ68" s="47">
        <v>0</v>
      </c>
      <c r="AK68" s="47">
        <v>0</v>
      </c>
      <c r="AL68" s="47">
        <v>0</v>
      </c>
      <c r="AM68" s="47">
        <v>0</v>
      </c>
      <c r="AN68" s="47">
        <v>0</v>
      </c>
      <c r="AO68" s="47"/>
      <c r="AP68" s="47">
        <v>0</v>
      </c>
      <c r="AQ68" s="47">
        <v>0</v>
      </c>
      <c r="AR68" s="47">
        <v>0</v>
      </c>
      <c r="AS68" s="47">
        <v>0</v>
      </c>
      <c r="AT68" s="47">
        <v>0</v>
      </c>
      <c r="AU68" s="47">
        <v>0</v>
      </c>
      <c r="AV68" s="47">
        <v>0</v>
      </c>
      <c r="AW68" s="47">
        <v>0</v>
      </c>
      <c r="AX68" s="47">
        <v>0</v>
      </c>
      <c r="AY68" s="47">
        <v>0</v>
      </c>
      <c r="AZ68" s="47">
        <v>0</v>
      </c>
      <c r="BA68" s="47">
        <v>0</v>
      </c>
    </row>
    <row r="69" spans="1:53" outlineLevel="2" x14ac:dyDescent="0.25">
      <c r="A69" s="339" t="s">
        <v>307</v>
      </c>
      <c r="B69" s="340" t="s">
        <v>308</v>
      </c>
      <c r="C69" s="341" t="s">
        <v>309</v>
      </c>
      <c r="D69" s="342"/>
      <c r="E69" s="343"/>
      <c r="F69" s="47">
        <v>395084.32</v>
      </c>
      <c r="G69" s="47">
        <v>374047.54</v>
      </c>
      <c r="H69" s="344">
        <v>21036.780000000028</v>
      </c>
      <c r="I69" s="345">
        <v>5.6240925952888314E-2</v>
      </c>
      <c r="K69" s="47">
        <v>1973913.37</v>
      </c>
      <c r="L69" s="47">
        <v>1833987.4300000002</v>
      </c>
      <c r="M69" s="344">
        <v>139925.93999999994</v>
      </c>
      <c r="N69" s="345">
        <v>7.6296019106303209E-2</v>
      </c>
      <c r="Q69" s="47">
        <v>1185264.1400000001</v>
      </c>
      <c r="R69" s="47">
        <v>1085642.6200000001</v>
      </c>
      <c r="S69" s="344">
        <v>99621.520000000019</v>
      </c>
      <c r="T69" s="345">
        <v>9.1762720221871916E-2</v>
      </c>
      <c r="V69" s="47">
        <v>5147622.4000000004</v>
      </c>
      <c r="W69" s="47">
        <v>4554435.3800000008</v>
      </c>
      <c r="X69" s="344">
        <v>593187.01999999955</v>
      </c>
      <c r="Y69" s="345">
        <v>0.13024381081459091</v>
      </c>
      <c r="AA69" s="48">
        <v>370929.48</v>
      </c>
      <c r="AB69" s="47"/>
      <c r="AC69" s="47">
        <v>373468.78</v>
      </c>
      <c r="AD69" s="47">
        <v>374876.03</v>
      </c>
      <c r="AE69" s="47">
        <v>337547.54</v>
      </c>
      <c r="AF69" s="47">
        <v>374047.54</v>
      </c>
      <c r="AG69" s="47">
        <v>374047.54</v>
      </c>
      <c r="AH69" s="47">
        <v>664589.04</v>
      </c>
      <c r="AI69" s="47">
        <v>418284.48</v>
      </c>
      <c r="AJ69" s="47">
        <v>418284.48</v>
      </c>
      <c r="AK69" s="47">
        <v>418284.48</v>
      </c>
      <c r="AL69" s="47">
        <v>417697.63</v>
      </c>
      <c r="AM69" s="47">
        <v>418284.48</v>
      </c>
      <c r="AN69" s="47">
        <v>418284.44</v>
      </c>
      <c r="AO69" s="47"/>
      <c r="AP69" s="47">
        <v>395186.98</v>
      </c>
      <c r="AQ69" s="47">
        <v>393462.25</v>
      </c>
      <c r="AR69" s="47">
        <v>395095.5</v>
      </c>
      <c r="AS69" s="47">
        <v>395084.32</v>
      </c>
      <c r="AT69" s="47">
        <v>395084.32</v>
      </c>
      <c r="AU69" s="47">
        <v>0</v>
      </c>
      <c r="AV69" s="47">
        <v>0</v>
      </c>
      <c r="AW69" s="47">
        <v>0</v>
      </c>
      <c r="AX69" s="47">
        <v>0</v>
      </c>
      <c r="AY69" s="47">
        <v>0</v>
      </c>
      <c r="AZ69" s="47">
        <v>0</v>
      </c>
      <c r="BA69" s="47">
        <v>0</v>
      </c>
    </row>
    <row r="70" spans="1:53" outlineLevel="2" x14ac:dyDescent="0.25">
      <c r="A70" s="339" t="s">
        <v>310</v>
      </c>
      <c r="B70" s="340" t="s">
        <v>311</v>
      </c>
      <c r="C70" s="341" t="s">
        <v>312</v>
      </c>
      <c r="D70" s="342"/>
      <c r="E70" s="343"/>
      <c r="F70" s="47">
        <v>114648.56</v>
      </c>
      <c r="G70" s="47">
        <v>14628.25</v>
      </c>
      <c r="H70" s="344">
        <v>100020.31</v>
      </c>
      <c r="I70" s="345">
        <v>6.8374761164185731</v>
      </c>
      <c r="K70" s="47">
        <v>430275.84000000003</v>
      </c>
      <c r="L70" s="47">
        <v>272921.68</v>
      </c>
      <c r="M70" s="344">
        <v>157354.16000000003</v>
      </c>
      <c r="N70" s="345">
        <v>0.57655427007484361</v>
      </c>
      <c r="Q70" s="47">
        <v>360564.25</v>
      </c>
      <c r="R70" s="47">
        <v>54639.6</v>
      </c>
      <c r="S70" s="344">
        <v>305924.65000000002</v>
      </c>
      <c r="T70" s="345">
        <v>5.5989547873703325</v>
      </c>
      <c r="V70" s="47">
        <v>573592.78</v>
      </c>
      <c r="W70" s="47">
        <v>526711.03</v>
      </c>
      <c r="X70" s="344">
        <v>46881.75</v>
      </c>
      <c r="Y70" s="345">
        <v>8.9008483456289117E-2</v>
      </c>
      <c r="AA70" s="48">
        <v>60030.400000000001</v>
      </c>
      <c r="AB70" s="47"/>
      <c r="AC70" s="47">
        <v>188266.06</v>
      </c>
      <c r="AD70" s="47">
        <v>30016.02</v>
      </c>
      <c r="AE70" s="47">
        <v>22035.08</v>
      </c>
      <c r="AF70" s="47">
        <v>17976.27</v>
      </c>
      <c r="AG70" s="47">
        <v>14628.25</v>
      </c>
      <c r="AH70" s="47">
        <v>22901.15</v>
      </c>
      <c r="AI70" s="47">
        <v>23028.99</v>
      </c>
      <c r="AJ70" s="47">
        <v>22012.240000000002</v>
      </c>
      <c r="AK70" s="47">
        <v>18849.330000000002</v>
      </c>
      <c r="AL70" s="47">
        <v>15339.32</v>
      </c>
      <c r="AM70" s="47">
        <v>14966.960000000001</v>
      </c>
      <c r="AN70" s="47">
        <v>26218.95</v>
      </c>
      <c r="AO70" s="47"/>
      <c r="AP70" s="47">
        <v>35556.090000000004</v>
      </c>
      <c r="AQ70" s="47">
        <v>34155.5</v>
      </c>
      <c r="AR70" s="47">
        <v>119647.75</v>
      </c>
      <c r="AS70" s="47">
        <v>126267.94</v>
      </c>
      <c r="AT70" s="47">
        <v>114648.56</v>
      </c>
      <c r="AU70" s="47">
        <v>0</v>
      </c>
      <c r="AV70" s="47">
        <v>0</v>
      </c>
      <c r="AW70" s="47">
        <v>0</v>
      </c>
      <c r="AX70" s="47">
        <v>0</v>
      </c>
      <c r="AY70" s="47">
        <v>0</v>
      </c>
      <c r="AZ70" s="47">
        <v>0</v>
      </c>
      <c r="BA70" s="47">
        <v>0</v>
      </c>
    </row>
    <row r="71" spans="1:53" outlineLevel="2" x14ac:dyDescent="0.25">
      <c r="A71" s="339" t="s">
        <v>313</v>
      </c>
      <c r="B71" s="340" t="s">
        <v>314</v>
      </c>
      <c r="C71" s="341" t="s">
        <v>315</v>
      </c>
      <c r="D71" s="342"/>
      <c r="E71" s="343"/>
      <c r="F71" s="47">
        <v>0</v>
      </c>
      <c r="G71" s="47">
        <v>0</v>
      </c>
      <c r="H71" s="344">
        <v>0</v>
      </c>
      <c r="I71" s="345">
        <v>0</v>
      </c>
      <c r="K71" s="47">
        <v>0</v>
      </c>
      <c r="L71" s="47">
        <v>0</v>
      </c>
      <c r="M71" s="344">
        <v>0</v>
      </c>
      <c r="N71" s="345">
        <v>0</v>
      </c>
      <c r="Q71" s="47">
        <v>0</v>
      </c>
      <c r="R71" s="47">
        <v>0</v>
      </c>
      <c r="S71" s="344">
        <v>0</v>
      </c>
      <c r="T71" s="345">
        <v>0</v>
      </c>
      <c r="V71" s="47">
        <v>0</v>
      </c>
      <c r="W71" s="47">
        <v>11200</v>
      </c>
      <c r="X71" s="344">
        <v>-11200</v>
      </c>
      <c r="Y71" s="345" t="s">
        <v>196</v>
      </c>
      <c r="AA71" s="48">
        <v>11200</v>
      </c>
      <c r="AB71" s="47"/>
      <c r="AC71" s="47">
        <v>0</v>
      </c>
      <c r="AD71" s="47">
        <v>0</v>
      </c>
      <c r="AE71" s="47">
        <v>0</v>
      </c>
      <c r="AF71" s="47">
        <v>0</v>
      </c>
      <c r="AG71" s="47">
        <v>0</v>
      </c>
      <c r="AH71" s="47">
        <v>0</v>
      </c>
      <c r="AI71" s="47">
        <v>0</v>
      </c>
      <c r="AJ71" s="47">
        <v>0</v>
      </c>
      <c r="AK71" s="47">
        <v>0</v>
      </c>
      <c r="AL71" s="47">
        <v>0</v>
      </c>
      <c r="AM71" s="47">
        <v>0</v>
      </c>
      <c r="AN71" s="47">
        <v>0</v>
      </c>
      <c r="AO71" s="47"/>
      <c r="AP71" s="47">
        <v>0</v>
      </c>
      <c r="AQ71" s="47">
        <v>0</v>
      </c>
      <c r="AR71" s="47">
        <v>0</v>
      </c>
      <c r="AS71" s="47">
        <v>0</v>
      </c>
      <c r="AT71" s="47">
        <v>0</v>
      </c>
      <c r="AU71" s="47">
        <v>0</v>
      </c>
      <c r="AV71" s="47">
        <v>0</v>
      </c>
      <c r="AW71" s="47">
        <v>0</v>
      </c>
      <c r="AX71" s="47">
        <v>0</v>
      </c>
      <c r="AY71" s="47">
        <v>0</v>
      </c>
      <c r="AZ71" s="47">
        <v>0</v>
      </c>
      <c r="BA71" s="47">
        <v>0</v>
      </c>
    </row>
    <row r="72" spans="1:53" outlineLevel="2" x14ac:dyDescent="0.25">
      <c r="A72" s="339" t="s">
        <v>316</v>
      </c>
      <c r="B72" s="340" t="s">
        <v>317</v>
      </c>
      <c r="C72" s="341" t="s">
        <v>318</v>
      </c>
      <c r="D72" s="342"/>
      <c r="E72" s="343"/>
      <c r="F72" s="47">
        <v>36018.980000000003</v>
      </c>
      <c r="G72" s="47">
        <v>33964.71</v>
      </c>
      <c r="H72" s="344">
        <v>2054.2700000000041</v>
      </c>
      <c r="I72" s="345">
        <v>6.0482483142061394E-2</v>
      </c>
      <c r="K72" s="47">
        <v>188863.88</v>
      </c>
      <c r="L72" s="47">
        <v>317247.64</v>
      </c>
      <c r="M72" s="344">
        <v>-128383.76000000001</v>
      </c>
      <c r="N72" s="345">
        <v>-0.404679952859539</v>
      </c>
      <c r="Q72" s="47">
        <v>89149.13</v>
      </c>
      <c r="R72" s="47">
        <v>73646.820000000007</v>
      </c>
      <c r="S72" s="344">
        <v>15502.309999999998</v>
      </c>
      <c r="T72" s="345">
        <v>0.21049530719724213</v>
      </c>
      <c r="V72" s="47">
        <v>503261.14</v>
      </c>
      <c r="W72" s="47">
        <v>495509.45</v>
      </c>
      <c r="X72" s="344">
        <v>7751.6900000000023</v>
      </c>
      <c r="Y72" s="345">
        <v>1.5643879243877189E-2</v>
      </c>
      <c r="AA72" s="48">
        <v>69677.86</v>
      </c>
      <c r="AB72" s="47"/>
      <c r="AC72" s="47">
        <v>174970.37</v>
      </c>
      <c r="AD72" s="47">
        <v>68630.45</v>
      </c>
      <c r="AE72" s="47">
        <v>24701.32</v>
      </c>
      <c r="AF72" s="47">
        <v>14980.79</v>
      </c>
      <c r="AG72" s="47">
        <v>33964.71</v>
      </c>
      <c r="AH72" s="47">
        <v>18726.05</v>
      </c>
      <c r="AI72" s="47">
        <v>11744.45</v>
      </c>
      <c r="AJ72" s="47">
        <v>151489.73000000001</v>
      </c>
      <c r="AK72" s="47">
        <v>10618.07</v>
      </c>
      <c r="AL72" s="47">
        <v>20140.37</v>
      </c>
      <c r="AM72" s="47">
        <v>42898.57</v>
      </c>
      <c r="AN72" s="47">
        <v>58780.020000000004</v>
      </c>
      <c r="AO72" s="47"/>
      <c r="AP72" s="47">
        <v>61700.75</v>
      </c>
      <c r="AQ72" s="47">
        <v>38014</v>
      </c>
      <c r="AR72" s="47">
        <v>42933.51</v>
      </c>
      <c r="AS72" s="47">
        <v>10196.64</v>
      </c>
      <c r="AT72" s="47">
        <v>36018.980000000003</v>
      </c>
      <c r="AU72" s="47">
        <v>0</v>
      </c>
      <c r="AV72" s="47">
        <v>0</v>
      </c>
      <c r="AW72" s="47">
        <v>0</v>
      </c>
      <c r="AX72" s="47">
        <v>0</v>
      </c>
      <c r="AY72" s="47">
        <v>0</v>
      </c>
      <c r="AZ72" s="47">
        <v>0</v>
      </c>
      <c r="BA72" s="47">
        <v>0</v>
      </c>
    </row>
    <row r="73" spans="1:53" outlineLevel="2" x14ac:dyDescent="0.25">
      <c r="A73" s="339" t="s">
        <v>319</v>
      </c>
      <c r="B73" s="340" t="s">
        <v>320</v>
      </c>
      <c r="C73" s="341" t="s">
        <v>321</v>
      </c>
      <c r="D73" s="342"/>
      <c r="E73" s="343"/>
      <c r="F73" s="47">
        <v>0</v>
      </c>
      <c r="G73" s="47">
        <v>0</v>
      </c>
      <c r="H73" s="344">
        <v>0</v>
      </c>
      <c r="I73" s="345">
        <v>0</v>
      </c>
      <c r="K73" s="47">
        <v>0</v>
      </c>
      <c r="L73" s="47">
        <v>0</v>
      </c>
      <c r="M73" s="344">
        <v>0</v>
      </c>
      <c r="N73" s="345">
        <v>0</v>
      </c>
      <c r="Q73" s="47">
        <v>0</v>
      </c>
      <c r="R73" s="47">
        <v>0</v>
      </c>
      <c r="S73" s="344">
        <v>0</v>
      </c>
      <c r="T73" s="345">
        <v>0</v>
      </c>
      <c r="V73" s="47">
        <v>0</v>
      </c>
      <c r="W73" s="47">
        <v>0</v>
      </c>
      <c r="X73" s="344">
        <v>0</v>
      </c>
      <c r="Y73" s="345">
        <v>0</v>
      </c>
      <c r="AA73" s="48">
        <v>0</v>
      </c>
      <c r="AB73" s="47"/>
      <c r="AC73" s="47">
        <v>0</v>
      </c>
      <c r="AD73" s="47">
        <v>0</v>
      </c>
      <c r="AE73" s="47">
        <v>0</v>
      </c>
      <c r="AF73" s="47">
        <v>0</v>
      </c>
      <c r="AG73" s="47">
        <v>0</v>
      </c>
      <c r="AH73" s="47">
        <v>0</v>
      </c>
      <c r="AI73" s="47">
        <v>0</v>
      </c>
      <c r="AJ73" s="47">
        <v>0</v>
      </c>
      <c r="AK73" s="47">
        <v>0</v>
      </c>
      <c r="AL73" s="47">
        <v>0</v>
      </c>
      <c r="AM73" s="47">
        <v>0</v>
      </c>
      <c r="AN73" s="47">
        <v>0</v>
      </c>
      <c r="AO73" s="47"/>
      <c r="AP73" s="47">
        <v>0</v>
      </c>
      <c r="AQ73" s="47">
        <v>0</v>
      </c>
      <c r="AR73" s="47">
        <v>0</v>
      </c>
      <c r="AS73" s="47">
        <v>0</v>
      </c>
      <c r="AT73" s="47">
        <v>0</v>
      </c>
      <c r="AU73" s="47">
        <v>33824054.780000001</v>
      </c>
      <c r="AV73" s="47">
        <v>0</v>
      </c>
      <c r="AW73" s="47">
        <v>0</v>
      </c>
      <c r="AX73" s="47">
        <v>0</v>
      </c>
      <c r="AY73" s="47">
        <v>0</v>
      </c>
      <c r="AZ73" s="47">
        <v>0</v>
      </c>
      <c r="BA73" s="47">
        <v>0</v>
      </c>
    </row>
    <row r="74" spans="1:53" outlineLevel="2" x14ac:dyDescent="0.25">
      <c r="A74" s="339" t="s">
        <v>322</v>
      </c>
      <c r="B74" s="340" t="s">
        <v>323</v>
      </c>
      <c r="C74" s="341" t="s">
        <v>324</v>
      </c>
      <c r="D74" s="342"/>
      <c r="E74" s="343"/>
      <c r="F74" s="47">
        <v>177108.09</v>
      </c>
      <c r="G74" s="47">
        <v>128057.65000000001</v>
      </c>
      <c r="H74" s="344">
        <v>49050.439999999988</v>
      </c>
      <c r="I74" s="345">
        <v>0.38303404755592491</v>
      </c>
      <c r="K74" s="47">
        <v>1057593.25</v>
      </c>
      <c r="L74" s="47">
        <v>1018160.99</v>
      </c>
      <c r="M74" s="344">
        <v>39432.260000000009</v>
      </c>
      <c r="N74" s="345">
        <v>3.8728904748157766E-2</v>
      </c>
      <c r="Q74" s="47">
        <v>527855.9</v>
      </c>
      <c r="R74" s="47">
        <v>572834.51</v>
      </c>
      <c r="S74" s="344">
        <v>-44978.609999999986</v>
      </c>
      <c r="T74" s="345">
        <v>-7.8519379008782114E-2</v>
      </c>
      <c r="V74" s="47">
        <v>2197348.27</v>
      </c>
      <c r="W74" s="47">
        <v>1974825.1400000001</v>
      </c>
      <c r="X74" s="344">
        <v>222523.12999999989</v>
      </c>
      <c r="Y74" s="345">
        <v>0.11267991554938371</v>
      </c>
      <c r="AA74" s="48">
        <v>193701.80000000002</v>
      </c>
      <c r="AB74" s="47"/>
      <c r="AC74" s="47">
        <v>338660.56</v>
      </c>
      <c r="AD74" s="47">
        <v>106665.92</v>
      </c>
      <c r="AE74" s="47">
        <v>307667.74</v>
      </c>
      <c r="AF74" s="47">
        <v>137109.12</v>
      </c>
      <c r="AG74" s="47">
        <v>128057.65000000001</v>
      </c>
      <c r="AH74" s="47">
        <v>154030.01</v>
      </c>
      <c r="AI74" s="47">
        <v>204284.79</v>
      </c>
      <c r="AJ74" s="47">
        <v>148955.76999999999</v>
      </c>
      <c r="AK74" s="47">
        <v>122543.96</v>
      </c>
      <c r="AL74" s="47">
        <v>168119.25</v>
      </c>
      <c r="AM74" s="47">
        <v>151074.75</v>
      </c>
      <c r="AN74" s="47">
        <v>190746.49</v>
      </c>
      <c r="AO74" s="47"/>
      <c r="AP74" s="47">
        <v>338806.06</v>
      </c>
      <c r="AQ74" s="47">
        <v>190931.29</v>
      </c>
      <c r="AR74" s="47">
        <v>125614.5</v>
      </c>
      <c r="AS74" s="47">
        <v>225133.31</v>
      </c>
      <c r="AT74" s="47">
        <v>177108.09</v>
      </c>
      <c r="AU74" s="47">
        <v>-218040.5</v>
      </c>
      <c r="AV74" s="47">
        <v>0</v>
      </c>
      <c r="AW74" s="47">
        <v>0</v>
      </c>
      <c r="AX74" s="47">
        <v>0</v>
      </c>
      <c r="AY74" s="47">
        <v>0</v>
      </c>
      <c r="AZ74" s="47">
        <v>0</v>
      </c>
      <c r="BA74" s="47">
        <v>0</v>
      </c>
    </row>
    <row r="75" spans="1:53" outlineLevel="2" x14ac:dyDescent="0.25">
      <c r="A75" s="339" t="s">
        <v>325</v>
      </c>
      <c r="B75" s="340" t="s">
        <v>326</v>
      </c>
      <c r="C75" s="341" t="s">
        <v>327</v>
      </c>
      <c r="D75" s="342"/>
      <c r="E75" s="343"/>
      <c r="F75" s="47">
        <v>7045.6</v>
      </c>
      <c r="G75" s="47">
        <v>6051.97</v>
      </c>
      <c r="H75" s="344">
        <v>993.63000000000011</v>
      </c>
      <c r="I75" s="345">
        <v>0.1641829024268131</v>
      </c>
      <c r="K75" s="47">
        <v>39182.17</v>
      </c>
      <c r="L75" s="47">
        <v>36432.239999999998</v>
      </c>
      <c r="M75" s="344">
        <v>2749.9300000000003</v>
      </c>
      <c r="N75" s="345">
        <v>7.5480673162012554E-2</v>
      </c>
      <c r="Q75" s="47">
        <v>21211.75</v>
      </c>
      <c r="R75" s="47">
        <v>19856.66</v>
      </c>
      <c r="S75" s="344">
        <v>1355.0900000000001</v>
      </c>
      <c r="T75" s="345">
        <v>6.824360189477989E-2</v>
      </c>
      <c r="V75" s="47">
        <v>90622.959999999992</v>
      </c>
      <c r="W75" s="47">
        <v>104141.29000000001</v>
      </c>
      <c r="X75" s="344">
        <v>-13518.330000000016</v>
      </c>
      <c r="Y75" s="345">
        <v>-0.12980759120613941</v>
      </c>
      <c r="AA75" s="48">
        <v>10220.61</v>
      </c>
      <c r="AB75" s="47"/>
      <c r="AC75" s="47">
        <v>9078.15</v>
      </c>
      <c r="AD75" s="47">
        <v>7497.43</v>
      </c>
      <c r="AE75" s="47">
        <v>7432.4800000000005</v>
      </c>
      <c r="AF75" s="47">
        <v>6372.21</v>
      </c>
      <c r="AG75" s="47">
        <v>6051.97</v>
      </c>
      <c r="AH75" s="47">
        <v>8657.67</v>
      </c>
      <c r="AI75" s="47">
        <v>7484.8600000000006</v>
      </c>
      <c r="AJ75" s="47">
        <v>8431.43</v>
      </c>
      <c r="AK75" s="47">
        <v>7116.6900000000005</v>
      </c>
      <c r="AL75" s="47">
        <v>5823.35</v>
      </c>
      <c r="AM75" s="47">
        <v>6109.77</v>
      </c>
      <c r="AN75" s="47">
        <v>7817.02</v>
      </c>
      <c r="AO75" s="47"/>
      <c r="AP75" s="47">
        <v>9761.51</v>
      </c>
      <c r="AQ75" s="47">
        <v>8208.91</v>
      </c>
      <c r="AR75" s="47">
        <v>7694.76</v>
      </c>
      <c r="AS75" s="47">
        <v>6471.39</v>
      </c>
      <c r="AT75" s="47">
        <v>7045.6</v>
      </c>
      <c r="AU75" s="47">
        <v>-7172.59</v>
      </c>
      <c r="AV75" s="47">
        <v>0</v>
      </c>
      <c r="AW75" s="47">
        <v>0</v>
      </c>
      <c r="AX75" s="47">
        <v>0</v>
      </c>
      <c r="AY75" s="47">
        <v>0</v>
      </c>
      <c r="AZ75" s="47">
        <v>0</v>
      </c>
      <c r="BA75" s="47">
        <v>0</v>
      </c>
    </row>
    <row r="76" spans="1:53" outlineLevel="2" x14ac:dyDescent="0.25">
      <c r="A76" s="339" t="s">
        <v>328</v>
      </c>
      <c r="B76" s="340" t="s">
        <v>329</v>
      </c>
      <c r="C76" s="341" t="s">
        <v>330</v>
      </c>
      <c r="D76" s="342"/>
      <c r="E76" s="343"/>
      <c r="F76" s="47">
        <v>1013080.51</v>
      </c>
      <c r="G76" s="47">
        <v>938272.46</v>
      </c>
      <c r="H76" s="344">
        <v>74808.050000000047</v>
      </c>
      <c r="I76" s="345">
        <v>7.9729559578035625E-2</v>
      </c>
      <c r="K76" s="47">
        <v>4935790.9000000004</v>
      </c>
      <c r="L76" s="47">
        <v>4597791.42</v>
      </c>
      <c r="M76" s="344">
        <v>337999.48000000045</v>
      </c>
      <c r="N76" s="345">
        <v>7.3513443548076499E-2</v>
      </c>
      <c r="Q76" s="47">
        <v>3002576.54</v>
      </c>
      <c r="R76" s="47">
        <v>2783810.87</v>
      </c>
      <c r="S76" s="344">
        <v>218765.66999999993</v>
      </c>
      <c r="T76" s="345">
        <v>7.8584961484829574E-2</v>
      </c>
      <c r="V76" s="47">
        <v>11396681.940000001</v>
      </c>
      <c r="W76" s="47">
        <v>10715508.76</v>
      </c>
      <c r="X76" s="344">
        <v>681173.18000000156</v>
      </c>
      <c r="Y76" s="345">
        <v>6.3568907016599896E-2</v>
      </c>
      <c r="AA76" s="48">
        <v>883900.28</v>
      </c>
      <c r="AB76" s="47"/>
      <c r="AC76" s="47">
        <v>937668.24</v>
      </c>
      <c r="AD76" s="47">
        <v>876312.31</v>
      </c>
      <c r="AE76" s="47">
        <v>937764.69000000006</v>
      </c>
      <c r="AF76" s="47">
        <v>907773.72</v>
      </c>
      <c r="AG76" s="47">
        <v>938272.46</v>
      </c>
      <c r="AH76" s="47">
        <v>907773.79</v>
      </c>
      <c r="AI76" s="47">
        <v>938258.32000000007</v>
      </c>
      <c r="AJ76" s="47">
        <v>938244.16</v>
      </c>
      <c r="AK76" s="47">
        <v>907759.61</v>
      </c>
      <c r="AL76" s="47">
        <v>938258.3</v>
      </c>
      <c r="AM76" s="47">
        <v>907759.6</v>
      </c>
      <c r="AN76" s="47">
        <v>922837.26</v>
      </c>
      <c r="AO76" s="47"/>
      <c r="AP76" s="47">
        <v>1016242.7</v>
      </c>
      <c r="AQ76" s="47">
        <v>916971.66</v>
      </c>
      <c r="AR76" s="47">
        <v>1008675.17</v>
      </c>
      <c r="AS76" s="47">
        <v>980820.86</v>
      </c>
      <c r="AT76" s="47">
        <v>1013080.51</v>
      </c>
      <c r="AU76" s="47">
        <v>-1013080.5</v>
      </c>
      <c r="AV76" s="47">
        <v>0</v>
      </c>
      <c r="AW76" s="47">
        <v>0</v>
      </c>
      <c r="AX76" s="47">
        <v>0</v>
      </c>
      <c r="AY76" s="47">
        <v>0</v>
      </c>
      <c r="AZ76" s="47">
        <v>0</v>
      </c>
      <c r="BA76" s="47">
        <v>0</v>
      </c>
    </row>
    <row r="77" spans="1:53" outlineLevel="2" x14ac:dyDescent="0.25">
      <c r="A77" s="339" t="s">
        <v>331</v>
      </c>
      <c r="B77" s="340" t="s">
        <v>332</v>
      </c>
      <c r="C77" s="341" t="s">
        <v>333</v>
      </c>
      <c r="D77" s="342"/>
      <c r="E77" s="343"/>
      <c r="F77" s="47">
        <v>3448.5</v>
      </c>
      <c r="G77" s="47">
        <v>3798</v>
      </c>
      <c r="H77" s="344">
        <v>-349.5</v>
      </c>
      <c r="I77" s="345">
        <v>-9.2022116903633489E-2</v>
      </c>
      <c r="K77" s="47">
        <v>23850</v>
      </c>
      <c r="L77" s="47">
        <v>22086</v>
      </c>
      <c r="M77" s="344">
        <v>1764</v>
      </c>
      <c r="N77" s="345">
        <v>7.9869600651996733E-2</v>
      </c>
      <c r="Q77" s="47">
        <v>11481</v>
      </c>
      <c r="R77" s="47">
        <v>11286</v>
      </c>
      <c r="S77" s="344">
        <v>195</v>
      </c>
      <c r="T77" s="345">
        <v>1.7278043593833066E-2</v>
      </c>
      <c r="V77" s="47">
        <v>54393</v>
      </c>
      <c r="W77" s="47">
        <v>51261</v>
      </c>
      <c r="X77" s="344">
        <v>3132</v>
      </c>
      <c r="Y77" s="345">
        <v>6.1099081172821444E-2</v>
      </c>
      <c r="AA77" s="48">
        <v>4980</v>
      </c>
      <c r="AB77" s="47"/>
      <c r="AC77" s="47">
        <v>6219</v>
      </c>
      <c r="AD77" s="47">
        <v>4581</v>
      </c>
      <c r="AE77" s="47">
        <v>4059</v>
      </c>
      <c r="AF77" s="47">
        <v>3429</v>
      </c>
      <c r="AG77" s="47">
        <v>3798</v>
      </c>
      <c r="AH77" s="47">
        <v>4449</v>
      </c>
      <c r="AI77" s="47">
        <v>4843.5</v>
      </c>
      <c r="AJ77" s="47">
        <v>4545</v>
      </c>
      <c r="AK77" s="47">
        <v>3703.5</v>
      </c>
      <c r="AL77" s="47">
        <v>3613.5</v>
      </c>
      <c r="AM77" s="47">
        <v>3888</v>
      </c>
      <c r="AN77" s="47">
        <v>5500.5</v>
      </c>
      <c r="AO77" s="47"/>
      <c r="AP77" s="47">
        <v>7192.5</v>
      </c>
      <c r="AQ77" s="47">
        <v>5176.5</v>
      </c>
      <c r="AR77" s="47">
        <v>4389</v>
      </c>
      <c r="AS77" s="47">
        <v>3643.5</v>
      </c>
      <c r="AT77" s="47">
        <v>3448.5</v>
      </c>
      <c r="AU77" s="47">
        <v>0</v>
      </c>
      <c r="AV77" s="47">
        <v>0</v>
      </c>
      <c r="AW77" s="47">
        <v>0</v>
      </c>
      <c r="AX77" s="47">
        <v>0</v>
      </c>
      <c r="AY77" s="47">
        <v>0</v>
      </c>
      <c r="AZ77" s="47">
        <v>0</v>
      </c>
      <c r="BA77" s="47">
        <v>0</v>
      </c>
    </row>
    <row r="78" spans="1:53" outlineLevel="2" x14ac:dyDescent="0.25">
      <c r="A78" s="339" t="s">
        <v>334</v>
      </c>
      <c r="B78" s="340" t="s">
        <v>335</v>
      </c>
      <c r="C78" s="341" t="s">
        <v>336</v>
      </c>
      <c r="D78" s="342"/>
      <c r="E78" s="343"/>
      <c r="F78" s="47">
        <v>399.95</v>
      </c>
      <c r="G78" s="47">
        <v>511.14</v>
      </c>
      <c r="H78" s="344">
        <v>-111.19</v>
      </c>
      <c r="I78" s="345">
        <v>-0.21753335681026725</v>
      </c>
      <c r="K78" s="47">
        <v>843.86</v>
      </c>
      <c r="L78" s="47">
        <v>742.27</v>
      </c>
      <c r="M78" s="344">
        <v>101.59000000000003</v>
      </c>
      <c r="N78" s="345">
        <v>0.13686394438681346</v>
      </c>
      <c r="Q78" s="47">
        <v>790.67000000000007</v>
      </c>
      <c r="R78" s="47">
        <v>1223.8</v>
      </c>
      <c r="S78" s="344">
        <v>-433.12999999999988</v>
      </c>
      <c r="T78" s="345">
        <v>-0.353922209511358</v>
      </c>
      <c r="V78" s="47">
        <v>4488.6899999999996</v>
      </c>
      <c r="W78" s="47">
        <v>3205.42</v>
      </c>
      <c r="X78" s="344">
        <v>1283.2699999999995</v>
      </c>
      <c r="Y78" s="345">
        <v>0.40034379270111231</v>
      </c>
      <c r="AA78" s="48">
        <v>375.62</v>
      </c>
      <c r="AB78" s="47"/>
      <c r="AC78" s="47">
        <v>-494.22</v>
      </c>
      <c r="AD78" s="47">
        <v>12.69</v>
      </c>
      <c r="AE78" s="47">
        <v>154.61000000000001</v>
      </c>
      <c r="AF78" s="47">
        <v>558.05000000000007</v>
      </c>
      <c r="AG78" s="47">
        <v>511.14</v>
      </c>
      <c r="AH78" s="47">
        <v>639.41</v>
      </c>
      <c r="AI78" s="47">
        <v>1153.45</v>
      </c>
      <c r="AJ78" s="47">
        <v>426.84000000000003</v>
      </c>
      <c r="AK78" s="47">
        <v>878.96</v>
      </c>
      <c r="AL78" s="47">
        <v>316.24</v>
      </c>
      <c r="AM78" s="47">
        <v>112.67</v>
      </c>
      <c r="AN78" s="47">
        <v>117.26</v>
      </c>
      <c r="AO78" s="47"/>
      <c r="AP78" s="47">
        <v>21.93</v>
      </c>
      <c r="AQ78" s="47">
        <v>31.26</v>
      </c>
      <c r="AR78" s="47">
        <v>-18.3</v>
      </c>
      <c r="AS78" s="47">
        <v>409.02</v>
      </c>
      <c r="AT78" s="47">
        <v>399.95</v>
      </c>
      <c r="AU78" s="47">
        <v>-309.43</v>
      </c>
      <c r="AV78" s="47">
        <v>0</v>
      </c>
      <c r="AW78" s="47">
        <v>0</v>
      </c>
      <c r="AX78" s="47">
        <v>0</v>
      </c>
      <c r="AY78" s="47">
        <v>0</v>
      </c>
      <c r="AZ78" s="47">
        <v>0</v>
      </c>
      <c r="BA78" s="47">
        <v>0</v>
      </c>
    </row>
    <row r="79" spans="1:53" outlineLevel="2" x14ac:dyDescent="0.25">
      <c r="A79" s="339" t="s">
        <v>337</v>
      </c>
      <c r="B79" s="340" t="s">
        <v>338</v>
      </c>
      <c r="C79" s="341" t="s">
        <v>339</v>
      </c>
      <c r="D79" s="342"/>
      <c r="E79" s="343"/>
      <c r="F79" s="47">
        <v>256289.95</v>
      </c>
      <c r="G79" s="47">
        <v>209796.19</v>
      </c>
      <c r="H79" s="344">
        <v>46493.760000000009</v>
      </c>
      <c r="I79" s="345">
        <v>0.22161393874693344</v>
      </c>
      <c r="K79" s="47">
        <v>1247348.98</v>
      </c>
      <c r="L79" s="47">
        <v>1028521.09</v>
      </c>
      <c r="M79" s="344">
        <v>218827.89</v>
      </c>
      <c r="N79" s="345">
        <v>0.21275975002126599</v>
      </c>
      <c r="Q79" s="47">
        <v>759117.95000000007</v>
      </c>
      <c r="R79" s="47">
        <v>622568.62</v>
      </c>
      <c r="S79" s="344">
        <v>136549.33000000007</v>
      </c>
      <c r="T79" s="345">
        <v>0.21933217578489592</v>
      </c>
      <c r="V79" s="47">
        <v>2695171.34</v>
      </c>
      <c r="W79" s="47">
        <v>2481211.3199999998</v>
      </c>
      <c r="X79" s="344">
        <v>213960.02000000002</v>
      </c>
      <c r="Y79" s="345">
        <v>8.6232082803813753E-2</v>
      </c>
      <c r="AA79" s="48">
        <v>210499.84</v>
      </c>
      <c r="AB79" s="47"/>
      <c r="AC79" s="47">
        <v>209769.72</v>
      </c>
      <c r="AD79" s="47">
        <v>196182.75</v>
      </c>
      <c r="AE79" s="47">
        <v>209796.19</v>
      </c>
      <c r="AF79" s="47">
        <v>202976.24</v>
      </c>
      <c r="AG79" s="47">
        <v>209796.19</v>
      </c>
      <c r="AH79" s="47">
        <v>202976.24</v>
      </c>
      <c r="AI79" s="47">
        <v>209793.02000000002</v>
      </c>
      <c r="AJ79" s="47">
        <v>209789.87</v>
      </c>
      <c r="AK79" s="47">
        <v>202973.07</v>
      </c>
      <c r="AL79" s="47">
        <v>209793.03</v>
      </c>
      <c r="AM79" s="47">
        <v>202973.07</v>
      </c>
      <c r="AN79" s="47">
        <v>209524.06</v>
      </c>
      <c r="AO79" s="47"/>
      <c r="AP79" s="47">
        <v>256640.43</v>
      </c>
      <c r="AQ79" s="47">
        <v>231590.6</v>
      </c>
      <c r="AR79" s="47">
        <v>254888</v>
      </c>
      <c r="AS79" s="47">
        <v>247940</v>
      </c>
      <c r="AT79" s="47">
        <v>256289.95</v>
      </c>
      <c r="AU79" s="47">
        <v>-256289.95</v>
      </c>
      <c r="AV79" s="47">
        <v>0</v>
      </c>
      <c r="AW79" s="47">
        <v>0</v>
      </c>
      <c r="AX79" s="47">
        <v>0</v>
      </c>
      <c r="AY79" s="47">
        <v>0</v>
      </c>
      <c r="AZ79" s="47">
        <v>0</v>
      </c>
      <c r="BA79" s="47">
        <v>0</v>
      </c>
    </row>
    <row r="80" spans="1:53" outlineLevel="2" x14ac:dyDescent="0.25">
      <c r="A80" s="339" t="s">
        <v>340</v>
      </c>
      <c r="B80" s="340" t="s">
        <v>341</v>
      </c>
      <c r="C80" s="341" t="s">
        <v>342</v>
      </c>
      <c r="D80" s="342"/>
      <c r="E80" s="343"/>
      <c r="F80" s="47">
        <v>531.68000000000006</v>
      </c>
      <c r="G80" s="47">
        <v>747.81000000000006</v>
      </c>
      <c r="H80" s="344">
        <v>-216.13</v>
      </c>
      <c r="I80" s="345">
        <v>-0.2890172637434642</v>
      </c>
      <c r="K80" s="47">
        <v>2833.29</v>
      </c>
      <c r="L80" s="47">
        <v>3797.88</v>
      </c>
      <c r="M80" s="344">
        <v>-964.59000000000015</v>
      </c>
      <c r="N80" s="345">
        <v>-0.253981168441341</v>
      </c>
      <c r="Q80" s="47">
        <v>1628.63</v>
      </c>
      <c r="R80" s="47">
        <v>2180.4900000000002</v>
      </c>
      <c r="S80" s="344">
        <v>-551.86000000000013</v>
      </c>
      <c r="T80" s="345">
        <v>-0.25308990181106084</v>
      </c>
      <c r="V80" s="47">
        <v>8323.369999999999</v>
      </c>
      <c r="W80" s="47">
        <v>7620.79</v>
      </c>
      <c r="X80" s="344">
        <v>702.57999999999902</v>
      </c>
      <c r="Y80" s="345">
        <v>9.2192541718115709E-2</v>
      </c>
      <c r="AA80" s="48">
        <v>552.32000000000005</v>
      </c>
      <c r="AB80" s="47"/>
      <c r="AC80" s="47">
        <v>861.92000000000007</v>
      </c>
      <c r="AD80" s="47">
        <v>755.47</v>
      </c>
      <c r="AE80" s="47">
        <v>743.30000000000007</v>
      </c>
      <c r="AF80" s="47">
        <v>689.38</v>
      </c>
      <c r="AG80" s="47">
        <v>747.81000000000006</v>
      </c>
      <c r="AH80" s="47">
        <v>811.32</v>
      </c>
      <c r="AI80" s="47">
        <v>826.89</v>
      </c>
      <c r="AJ80" s="47">
        <v>821.14</v>
      </c>
      <c r="AK80" s="47">
        <v>745.97</v>
      </c>
      <c r="AL80" s="47">
        <v>733.94</v>
      </c>
      <c r="AM80" s="47">
        <v>743.51</v>
      </c>
      <c r="AN80" s="47">
        <v>807.31000000000006</v>
      </c>
      <c r="AO80" s="47"/>
      <c r="AP80" s="47">
        <v>647.03</v>
      </c>
      <c r="AQ80" s="47">
        <v>557.63</v>
      </c>
      <c r="AR80" s="47">
        <v>563.34</v>
      </c>
      <c r="AS80" s="47">
        <v>533.61</v>
      </c>
      <c r="AT80" s="47">
        <v>531.68000000000006</v>
      </c>
      <c r="AU80" s="47">
        <v>-524.82000000000005</v>
      </c>
      <c r="AV80" s="47">
        <v>0</v>
      </c>
      <c r="AW80" s="47">
        <v>0</v>
      </c>
      <c r="AX80" s="47">
        <v>0</v>
      </c>
      <c r="AY80" s="47">
        <v>0</v>
      </c>
      <c r="AZ80" s="47">
        <v>0</v>
      </c>
      <c r="BA80" s="47">
        <v>0</v>
      </c>
    </row>
    <row r="81" spans="1:53" outlineLevel="2" x14ac:dyDescent="0.25">
      <c r="A81" s="339" t="s">
        <v>343</v>
      </c>
      <c r="B81" s="340" t="s">
        <v>344</v>
      </c>
      <c r="C81" s="341" t="s">
        <v>345</v>
      </c>
      <c r="D81" s="342"/>
      <c r="E81" s="343"/>
      <c r="F81" s="47">
        <v>7544086.1600000001</v>
      </c>
      <c r="G81" s="47">
        <v>6245428.9100000001</v>
      </c>
      <c r="H81" s="344">
        <v>1298657.25</v>
      </c>
      <c r="I81" s="345">
        <v>0.20793723997412372</v>
      </c>
      <c r="K81" s="47">
        <v>36711476.520000003</v>
      </c>
      <c r="L81" s="47">
        <v>30620148.890000001</v>
      </c>
      <c r="M81" s="344">
        <v>6091327.6300000027</v>
      </c>
      <c r="N81" s="345">
        <v>0.19893200558503235</v>
      </c>
      <c r="Q81" s="47">
        <v>22343324.620000001</v>
      </c>
      <c r="R81" s="47">
        <v>18533771.030000001</v>
      </c>
      <c r="S81" s="344">
        <v>3809553.59</v>
      </c>
      <c r="T81" s="345">
        <v>0.20554659836002084</v>
      </c>
      <c r="V81" s="47">
        <v>79811742.219999999</v>
      </c>
      <c r="W81" s="47">
        <v>73608280.400000006</v>
      </c>
      <c r="X81" s="344">
        <v>6203461.8199999928</v>
      </c>
      <c r="Y81" s="345">
        <v>8.4276684447582781E-2</v>
      </c>
      <c r="AA81" s="48">
        <v>6231706.1200000001</v>
      </c>
      <c r="AB81" s="47"/>
      <c r="AC81" s="47">
        <v>6245126.6299999999</v>
      </c>
      <c r="AD81" s="47">
        <v>5841251.2300000004</v>
      </c>
      <c r="AE81" s="47">
        <v>6245936.6399999997</v>
      </c>
      <c r="AF81" s="47">
        <v>6042405.4800000004</v>
      </c>
      <c r="AG81" s="47">
        <v>6245428.9100000001</v>
      </c>
      <c r="AH81" s="47">
        <v>6042405.4800000004</v>
      </c>
      <c r="AI81" s="47">
        <v>6245334.7199999997</v>
      </c>
      <c r="AJ81" s="47">
        <v>6245240.5099999998</v>
      </c>
      <c r="AK81" s="47">
        <v>6042311.29</v>
      </c>
      <c r="AL81" s="47">
        <v>6245334.71</v>
      </c>
      <c r="AM81" s="47">
        <v>6042311.29</v>
      </c>
      <c r="AN81" s="47">
        <v>6237327.7000000002</v>
      </c>
      <c r="AO81" s="47"/>
      <c r="AP81" s="47">
        <v>7552626.0499999998</v>
      </c>
      <c r="AQ81" s="47">
        <v>6815525.8499999996</v>
      </c>
      <c r="AR81" s="47">
        <v>7501683.0700000003</v>
      </c>
      <c r="AS81" s="47">
        <v>7297555.3899999997</v>
      </c>
      <c r="AT81" s="47">
        <v>7544086.1600000001</v>
      </c>
      <c r="AU81" s="47">
        <v>-7544086.1600000001</v>
      </c>
      <c r="AV81" s="47">
        <v>0</v>
      </c>
      <c r="AW81" s="47">
        <v>0</v>
      </c>
      <c r="AX81" s="47">
        <v>0</v>
      </c>
      <c r="AY81" s="47">
        <v>0</v>
      </c>
      <c r="AZ81" s="47">
        <v>0</v>
      </c>
      <c r="BA81" s="47">
        <v>0</v>
      </c>
    </row>
    <row r="82" spans="1:53" outlineLevel="2" x14ac:dyDescent="0.25">
      <c r="A82" s="339" t="s">
        <v>346</v>
      </c>
      <c r="B82" s="340" t="s">
        <v>347</v>
      </c>
      <c r="C82" s="341" t="s">
        <v>348</v>
      </c>
      <c r="D82" s="342"/>
      <c r="E82" s="343"/>
      <c r="F82" s="47">
        <v>14568.460000000001</v>
      </c>
      <c r="G82" s="47">
        <v>19962.830000000002</v>
      </c>
      <c r="H82" s="344">
        <v>-5394.3700000000008</v>
      </c>
      <c r="I82" s="345">
        <v>-0.27022070518057811</v>
      </c>
      <c r="K82" s="47">
        <v>79942.55</v>
      </c>
      <c r="L82" s="47">
        <v>102638.49</v>
      </c>
      <c r="M82" s="344">
        <v>-22695.940000000002</v>
      </c>
      <c r="N82" s="345">
        <v>-0.22112503798526265</v>
      </c>
      <c r="Q82" s="47">
        <v>44478.22</v>
      </c>
      <c r="R82" s="47">
        <v>58346.950000000004</v>
      </c>
      <c r="S82" s="344">
        <v>-13868.730000000003</v>
      </c>
      <c r="T82" s="345">
        <v>-0.2376941725317262</v>
      </c>
      <c r="V82" s="47">
        <v>229104.27000000002</v>
      </c>
      <c r="W82" s="47">
        <v>203013.88</v>
      </c>
      <c r="X82" s="344">
        <v>26090.390000000014</v>
      </c>
      <c r="Y82" s="345">
        <v>0.12851530151534474</v>
      </c>
      <c r="AA82" s="48">
        <v>15207.710000000001</v>
      </c>
      <c r="AB82" s="47"/>
      <c r="AC82" s="47">
        <v>24124.23</v>
      </c>
      <c r="AD82" s="47">
        <v>20167.310000000001</v>
      </c>
      <c r="AE82" s="47">
        <v>20103.600000000002</v>
      </c>
      <c r="AF82" s="47">
        <v>18280.52</v>
      </c>
      <c r="AG82" s="47">
        <v>19962.830000000002</v>
      </c>
      <c r="AH82" s="47">
        <v>22068.420000000002</v>
      </c>
      <c r="AI82" s="47">
        <v>22995.81</v>
      </c>
      <c r="AJ82" s="47">
        <v>22795.87</v>
      </c>
      <c r="AK82" s="47">
        <v>20043.650000000001</v>
      </c>
      <c r="AL82" s="47">
        <v>18970.34</v>
      </c>
      <c r="AM82" s="47">
        <v>19367.79</v>
      </c>
      <c r="AN82" s="47">
        <v>22919.84</v>
      </c>
      <c r="AO82" s="47"/>
      <c r="AP82" s="47">
        <v>19433.2</v>
      </c>
      <c r="AQ82" s="47">
        <v>16031.130000000001</v>
      </c>
      <c r="AR82" s="47">
        <v>15576.67</v>
      </c>
      <c r="AS82" s="47">
        <v>14333.09</v>
      </c>
      <c r="AT82" s="47">
        <v>14568.460000000001</v>
      </c>
      <c r="AU82" s="47">
        <v>-14521.94</v>
      </c>
      <c r="AV82" s="47">
        <v>0</v>
      </c>
      <c r="AW82" s="47">
        <v>0</v>
      </c>
      <c r="AX82" s="47">
        <v>0</v>
      </c>
      <c r="AY82" s="47">
        <v>0</v>
      </c>
      <c r="AZ82" s="47">
        <v>0</v>
      </c>
      <c r="BA82" s="47">
        <v>0</v>
      </c>
    </row>
    <row r="83" spans="1:53" outlineLevel="2" x14ac:dyDescent="0.25">
      <c r="A83" s="339" t="s">
        <v>349</v>
      </c>
      <c r="B83" s="340" t="s">
        <v>350</v>
      </c>
      <c r="C83" s="341" t="s">
        <v>351</v>
      </c>
      <c r="D83" s="342"/>
      <c r="E83" s="343"/>
      <c r="F83" s="47">
        <v>-4909722.83</v>
      </c>
      <c r="G83" s="47">
        <v>-5148028.9400000004</v>
      </c>
      <c r="H83" s="344">
        <v>238306.11000000034</v>
      </c>
      <c r="I83" s="345">
        <v>4.629074793041088E-2</v>
      </c>
      <c r="K83" s="47">
        <v>-23895349.170000002</v>
      </c>
      <c r="L83" s="47">
        <v>-25238095.690000001</v>
      </c>
      <c r="M83" s="344">
        <v>1342746.5199999996</v>
      </c>
      <c r="N83" s="345">
        <v>5.3203163047362209E-2</v>
      </c>
      <c r="Q83" s="47">
        <v>-14542352.5</v>
      </c>
      <c r="R83" s="47">
        <v>-15276737.15</v>
      </c>
      <c r="S83" s="344">
        <v>734384.65000000037</v>
      </c>
      <c r="T83" s="345">
        <v>4.8072087827995415E-2</v>
      </c>
      <c r="V83" s="47">
        <v>-59422359.109999999</v>
      </c>
      <c r="W83" s="47">
        <v>-59472289.320000008</v>
      </c>
      <c r="X83" s="344">
        <v>49930.210000008345</v>
      </c>
      <c r="Y83" s="345">
        <v>8.3955419525471762E-4</v>
      </c>
      <c r="AA83" s="48">
        <v>-4960653.1100000003</v>
      </c>
      <c r="AB83" s="47"/>
      <c r="AC83" s="47">
        <v>-5147379.34</v>
      </c>
      <c r="AD83" s="47">
        <v>-4813979.2</v>
      </c>
      <c r="AE83" s="47">
        <v>-5148028.9400000004</v>
      </c>
      <c r="AF83" s="47">
        <v>-4980679.2699999996</v>
      </c>
      <c r="AG83" s="47">
        <v>-5148028.9400000004</v>
      </c>
      <c r="AH83" s="47">
        <v>-4980679.2699999996</v>
      </c>
      <c r="AI83" s="47">
        <v>-5147951.29</v>
      </c>
      <c r="AJ83" s="47">
        <v>-5147873.6399999997</v>
      </c>
      <c r="AK83" s="47">
        <v>-4980601.62</v>
      </c>
      <c r="AL83" s="47">
        <v>-5147951.29</v>
      </c>
      <c r="AM83" s="47">
        <v>-4980601.62</v>
      </c>
      <c r="AN83" s="47">
        <v>-5141351.21</v>
      </c>
      <c r="AO83" s="47"/>
      <c r="AP83" s="47">
        <v>-4916437.05</v>
      </c>
      <c r="AQ83" s="47">
        <v>-4436559.62</v>
      </c>
      <c r="AR83" s="47">
        <v>-4882865.9800000004</v>
      </c>
      <c r="AS83" s="47">
        <v>-4749763.6900000004</v>
      </c>
      <c r="AT83" s="47">
        <v>-4909722.83</v>
      </c>
      <c r="AU83" s="47">
        <v>4909722.83</v>
      </c>
      <c r="AV83" s="47">
        <v>0</v>
      </c>
      <c r="AW83" s="47">
        <v>0</v>
      </c>
      <c r="AX83" s="47">
        <v>0</v>
      </c>
      <c r="AY83" s="47">
        <v>0</v>
      </c>
      <c r="AZ83" s="47">
        <v>0</v>
      </c>
      <c r="BA83" s="47">
        <v>0</v>
      </c>
    </row>
    <row r="84" spans="1:53" outlineLevel="2" x14ac:dyDescent="0.25">
      <c r="A84" s="339" t="s">
        <v>352</v>
      </c>
      <c r="B84" s="340" t="s">
        <v>353</v>
      </c>
      <c r="C84" s="341" t="s">
        <v>354</v>
      </c>
      <c r="D84" s="342"/>
      <c r="E84" s="343"/>
      <c r="F84" s="47">
        <v>-6746.27</v>
      </c>
      <c r="G84" s="47">
        <v>-12552.66</v>
      </c>
      <c r="H84" s="344">
        <v>5806.3899999999994</v>
      </c>
      <c r="I84" s="345">
        <v>0.46256251662994136</v>
      </c>
      <c r="K84" s="47">
        <v>-41535.96</v>
      </c>
      <c r="L84" s="47">
        <v>-69522.81</v>
      </c>
      <c r="M84" s="344">
        <v>27986.85</v>
      </c>
      <c r="N84" s="345">
        <v>0.40255636962890307</v>
      </c>
      <c r="Q84" s="47">
        <v>-21776.48</v>
      </c>
      <c r="R84" s="47">
        <v>-37765.129999999997</v>
      </c>
      <c r="S84" s="344">
        <v>15988.649999999998</v>
      </c>
      <c r="T84" s="345">
        <v>0.42337071261240194</v>
      </c>
      <c r="V84" s="47">
        <v>-137135.82</v>
      </c>
      <c r="W84" s="47">
        <v>-113258.28</v>
      </c>
      <c r="X84" s="344">
        <v>-23877.540000000008</v>
      </c>
      <c r="Y84" s="345">
        <v>-0.21082379142611038</v>
      </c>
      <c r="AA84" s="48">
        <v>-7066.78</v>
      </c>
      <c r="AB84" s="47"/>
      <c r="AC84" s="47">
        <v>-17823.75</v>
      </c>
      <c r="AD84" s="47">
        <v>-13933.93</v>
      </c>
      <c r="AE84" s="47">
        <v>-13518.48</v>
      </c>
      <c r="AF84" s="47">
        <v>-11693.99</v>
      </c>
      <c r="AG84" s="47">
        <v>-12552.66</v>
      </c>
      <c r="AH84" s="47">
        <v>-13679.29</v>
      </c>
      <c r="AI84" s="47">
        <v>-15090.25</v>
      </c>
      <c r="AJ84" s="47">
        <v>-14229.960000000001</v>
      </c>
      <c r="AK84" s="47">
        <v>-12357.87</v>
      </c>
      <c r="AL84" s="47">
        <v>-12207.23</v>
      </c>
      <c r="AM84" s="47">
        <v>-12253.89</v>
      </c>
      <c r="AN84" s="47">
        <v>-15781.37</v>
      </c>
      <c r="AO84" s="47"/>
      <c r="AP84" s="47">
        <v>-11216.7</v>
      </c>
      <c r="AQ84" s="47">
        <v>-8542.7800000000007</v>
      </c>
      <c r="AR84" s="47">
        <v>-7998.52</v>
      </c>
      <c r="AS84" s="47">
        <v>-7031.6900000000005</v>
      </c>
      <c r="AT84" s="47">
        <v>-6746.27</v>
      </c>
      <c r="AU84" s="47">
        <v>6718.7</v>
      </c>
      <c r="AV84" s="47">
        <v>0</v>
      </c>
      <c r="AW84" s="47">
        <v>0</v>
      </c>
      <c r="AX84" s="47">
        <v>0</v>
      </c>
      <c r="AY84" s="47">
        <v>0</v>
      </c>
      <c r="AZ84" s="47">
        <v>0</v>
      </c>
      <c r="BA84" s="47">
        <v>0</v>
      </c>
    </row>
    <row r="85" spans="1:53" outlineLevel="2" x14ac:dyDescent="0.25">
      <c r="A85" s="339" t="s">
        <v>355</v>
      </c>
      <c r="B85" s="340" t="s">
        <v>356</v>
      </c>
      <c r="C85" s="341" t="s">
        <v>357</v>
      </c>
      <c r="D85" s="342"/>
      <c r="E85" s="343"/>
      <c r="F85" s="47">
        <v>1994</v>
      </c>
      <c r="G85" s="47">
        <v>0</v>
      </c>
      <c r="H85" s="344">
        <v>1994</v>
      </c>
      <c r="I85" s="345" t="s">
        <v>196</v>
      </c>
      <c r="K85" s="47">
        <v>9970</v>
      </c>
      <c r="L85" s="47">
        <v>0</v>
      </c>
      <c r="M85" s="344">
        <v>9970</v>
      </c>
      <c r="N85" s="345" t="s">
        <v>196</v>
      </c>
      <c r="Q85" s="47">
        <v>5982</v>
      </c>
      <c r="R85" s="47">
        <v>0</v>
      </c>
      <c r="S85" s="344">
        <v>5982</v>
      </c>
      <c r="T85" s="345" t="s">
        <v>196</v>
      </c>
      <c r="V85" s="47">
        <v>21934</v>
      </c>
      <c r="W85" s="47">
        <v>0</v>
      </c>
      <c r="X85" s="344">
        <v>21934</v>
      </c>
      <c r="Y85" s="345" t="s">
        <v>196</v>
      </c>
      <c r="AA85" s="48">
        <v>0</v>
      </c>
      <c r="AB85" s="47"/>
      <c r="AC85" s="47">
        <v>0</v>
      </c>
      <c r="AD85" s="47">
        <v>0</v>
      </c>
      <c r="AE85" s="47">
        <v>0</v>
      </c>
      <c r="AF85" s="47">
        <v>0</v>
      </c>
      <c r="AG85" s="47">
        <v>0</v>
      </c>
      <c r="AH85" s="47">
        <v>0</v>
      </c>
      <c r="AI85" s="47">
        <v>1911</v>
      </c>
      <c r="AJ85" s="47">
        <v>2077</v>
      </c>
      <c r="AK85" s="47">
        <v>1994</v>
      </c>
      <c r="AL85" s="47">
        <v>1994</v>
      </c>
      <c r="AM85" s="47">
        <v>1994</v>
      </c>
      <c r="AN85" s="47">
        <v>1994</v>
      </c>
      <c r="AO85" s="47"/>
      <c r="AP85" s="47">
        <v>1994</v>
      </c>
      <c r="AQ85" s="47">
        <v>1994</v>
      </c>
      <c r="AR85" s="47">
        <v>1994</v>
      </c>
      <c r="AS85" s="47">
        <v>1994</v>
      </c>
      <c r="AT85" s="47">
        <v>1994</v>
      </c>
      <c r="AU85" s="47">
        <v>-1994</v>
      </c>
      <c r="AV85" s="47">
        <v>0</v>
      </c>
      <c r="AW85" s="47">
        <v>0</v>
      </c>
      <c r="AX85" s="47">
        <v>0</v>
      </c>
      <c r="AY85" s="47">
        <v>0</v>
      </c>
      <c r="AZ85" s="47">
        <v>0</v>
      </c>
      <c r="BA85" s="47">
        <v>0</v>
      </c>
    </row>
    <row r="86" spans="1:53" outlineLevel="2" x14ac:dyDescent="0.25">
      <c r="A86" s="339" t="s">
        <v>358</v>
      </c>
      <c r="B86" s="340" t="s">
        <v>359</v>
      </c>
      <c r="C86" s="341" t="s">
        <v>360</v>
      </c>
      <c r="D86" s="342"/>
      <c r="E86" s="343"/>
      <c r="F86" s="47">
        <v>157672.63</v>
      </c>
      <c r="G86" s="47">
        <v>143179.57</v>
      </c>
      <c r="H86" s="344">
        <v>14493.059999999998</v>
      </c>
      <c r="I86" s="345">
        <v>0.10122296078972717</v>
      </c>
      <c r="K86" s="47">
        <v>788460.83000000007</v>
      </c>
      <c r="L86" s="47">
        <v>715853.6</v>
      </c>
      <c r="M86" s="344">
        <v>72607.230000000098</v>
      </c>
      <c r="N86" s="345">
        <v>0.10142748461417264</v>
      </c>
      <c r="Q86" s="47">
        <v>473052.74</v>
      </c>
      <c r="R86" s="47">
        <v>429528.11</v>
      </c>
      <c r="S86" s="344">
        <v>43524.630000000005</v>
      </c>
      <c r="T86" s="345">
        <v>0.10133127259121645</v>
      </c>
      <c r="V86" s="47">
        <v>1790717.82</v>
      </c>
      <c r="W86" s="47">
        <v>1772779.9899999998</v>
      </c>
      <c r="X86" s="344">
        <v>17937.830000000307</v>
      </c>
      <c r="Y86" s="345">
        <v>1.0118474994745575E-2</v>
      </c>
      <c r="AA86" s="48">
        <v>150938.39000000001</v>
      </c>
      <c r="AB86" s="47"/>
      <c r="AC86" s="47">
        <v>143169.56</v>
      </c>
      <c r="AD86" s="47">
        <v>143155.93</v>
      </c>
      <c r="AE86" s="47">
        <v>143168.97</v>
      </c>
      <c r="AF86" s="47">
        <v>143179.57</v>
      </c>
      <c r="AG86" s="47">
        <v>143179.57</v>
      </c>
      <c r="AH86" s="47">
        <v>143179.57</v>
      </c>
      <c r="AI86" s="47">
        <v>143179.57</v>
      </c>
      <c r="AJ86" s="47">
        <v>143179.57</v>
      </c>
      <c r="AK86" s="47">
        <v>143179.57</v>
      </c>
      <c r="AL86" s="47">
        <v>143179.57</v>
      </c>
      <c r="AM86" s="47">
        <v>143179.57</v>
      </c>
      <c r="AN86" s="47">
        <v>143179.57</v>
      </c>
      <c r="AO86" s="47"/>
      <c r="AP86" s="47">
        <v>157704.9</v>
      </c>
      <c r="AQ86" s="47">
        <v>157703.19</v>
      </c>
      <c r="AR86" s="47">
        <v>157693.48000000001</v>
      </c>
      <c r="AS86" s="47">
        <v>157686.63</v>
      </c>
      <c r="AT86" s="47">
        <v>157672.63</v>
      </c>
      <c r="AU86" s="47">
        <v>-157672.59</v>
      </c>
      <c r="AV86" s="47">
        <v>0</v>
      </c>
      <c r="AW86" s="47">
        <v>0</v>
      </c>
      <c r="AX86" s="47">
        <v>0</v>
      </c>
      <c r="AY86" s="47">
        <v>0</v>
      </c>
      <c r="AZ86" s="47">
        <v>0</v>
      </c>
      <c r="BA86" s="47">
        <v>0</v>
      </c>
    </row>
    <row r="87" spans="1:53" outlineLevel="2" x14ac:dyDescent="0.25">
      <c r="A87" s="339" t="s">
        <v>361</v>
      </c>
      <c r="B87" s="340" t="s">
        <v>362</v>
      </c>
      <c r="C87" s="341" t="s">
        <v>363</v>
      </c>
      <c r="D87" s="342"/>
      <c r="E87" s="343"/>
      <c r="F87" s="47">
        <v>137371.08000000002</v>
      </c>
      <c r="G87" s="47">
        <v>130246.52</v>
      </c>
      <c r="H87" s="344">
        <v>7124.5600000000122</v>
      </c>
      <c r="I87" s="345">
        <v>5.4700578564402427E-2</v>
      </c>
      <c r="K87" s="47">
        <v>686757.68</v>
      </c>
      <c r="L87" s="47">
        <v>651276.97</v>
      </c>
      <c r="M87" s="344">
        <v>35480.710000000079</v>
      </c>
      <c r="N87" s="345">
        <v>5.4478680552760957E-2</v>
      </c>
      <c r="Q87" s="47">
        <v>412078.39</v>
      </c>
      <c r="R87" s="47">
        <v>390750.15</v>
      </c>
      <c r="S87" s="344">
        <v>21328.239999999991</v>
      </c>
      <c r="T87" s="345">
        <v>5.4582806941980672E-2</v>
      </c>
      <c r="V87" s="47">
        <v>1598483.32</v>
      </c>
      <c r="W87" s="47">
        <v>1501099.69</v>
      </c>
      <c r="X87" s="344">
        <v>97383.630000000121</v>
      </c>
      <c r="Y87" s="345">
        <v>6.4874858511229275E-2</v>
      </c>
      <c r="AA87" s="48">
        <v>121454.34</v>
      </c>
      <c r="AB87" s="47"/>
      <c r="AC87" s="47">
        <v>130256.66</v>
      </c>
      <c r="AD87" s="47">
        <v>130270.16</v>
      </c>
      <c r="AE87" s="47">
        <v>130257.11</v>
      </c>
      <c r="AF87" s="47">
        <v>130246.52</v>
      </c>
      <c r="AG87" s="47">
        <v>130246.52</v>
      </c>
      <c r="AH87" s="47">
        <v>130246.52</v>
      </c>
      <c r="AI87" s="47">
        <v>130246.52</v>
      </c>
      <c r="AJ87" s="47">
        <v>130246.52</v>
      </c>
      <c r="AK87" s="47">
        <v>130246.52</v>
      </c>
      <c r="AL87" s="47">
        <v>130246.52</v>
      </c>
      <c r="AM87" s="47">
        <v>130246.52</v>
      </c>
      <c r="AN87" s="47">
        <v>130246.52</v>
      </c>
      <c r="AO87" s="47"/>
      <c r="AP87" s="47">
        <v>137338.76999999999</v>
      </c>
      <c r="AQ87" s="47">
        <v>137340.51999999999</v>
      </c>
      <c r="AR87" s="47">
        <v>137350.23000000001</v>
      </c>
      <c r="AS87" s="47">
        <v>137357.08000000002</v>
      </c>
      <c r="AT87" s="47">
        <v>137371.08000000002</v>
      </c>
      <c r="AU87" s="47">
        <v>-137371.08000000002</v>
      </c>
      <c r="AV87" s="47">
        <v>0</v>
      </c>
      <c r="AW87" s="47">
        <v>0</v>
      </c>
      <c r="AX87" s="47">
        <v>0</v>
      </c>
      <c r="AY87" s="47">
        <v>0</v>
      </c>
      <c r="AZ87" s="47">
        <v>0</v>
      </c>
      <c r="BA87" s="47">
        <v>0</v>
      </c>
    </row>
    <row r="88" spans="1:53" outlineLevel="2" x14ac:dyDescent="0.25">
      <c r="A88" s="339" t="s">
        <v>364</v>
      </c>
      <c r="B88" s="340" t="s">
        <v>365</v>
      </c>
      <c r="C88" s="341" t="s">
        <v>366</v>
      </c>
      <c r="D88" s="342"/>
      <c r="E88" s="343"/>
      <c r="F88" s="47">
        <v>-89401.67</v>
      </c>
      <c r="G88" s="47">
        <v>-107360.58</v>
      </c>
      <c r="H88" s="344">
        <v>17958.910000000003</v>
      </c>
      <c r="I88" s="345">
        <v>0.16727657395293508</v>
      </c>
      <c r="K88" s="47">
        <v>-447008.35000000003</v>
      </c>
      <c r="L88" s="47">
        <v>-536802.9</v>
      </c>
      <c r="M88" s="344">
        <v>89794.549999999988</v>
      </c>
      <c r="N88" s="345">
        <v>0.16727657395293502</v>
      </c>
      <c r="Q88" s="47">
        <v>-268205.01</v>
      </c>
      <c r="R88" s="47">
        <v>-322081.74</v>
      </c>
      <c r="S88" s="344">
        <v>53876.729999999981</v>
      </c>
      <c r="T88" s="345">
        <v>0.16727657395293499</v>
      </c>
      <c r="V88" s="47">
        <v>-1198532.4100000001</v>
      </c>
      <c r="W88" s="47">
        <v>-1213575.78</v>
      </c>
      <c r="X88" s="344">
        <v>15043.369999999879</v>
      </c>
      <c r="Y88" s="345">
        <v>1.2395904934753954E-2</v>
      </c>
      <c r="AA88" s="48">
        <v>-96681.84</v>
      </c>
      <c r="AB88" s="47"/>
      <c r="AC88" s="47">
        <v>-107360.58</v>
      </c>
      <c r="AD88" s="47">
        <v>-107360.58</v>
      </c>
      <c r="AE88" s="47">
        <v>-107360.58</v>
      </c>
      <c r="AF88" s="47">
        <v>-107360.58</v>
      </c>
      <c r="AG88" s="47">
        <v>-107360.58</v>
      </c>
      <c r="AH88" s="47">
        <v>-107360.58</v>
      </c>
      <c r="AI88" s="47">
        <v>-107360.58</v>
      </c>
      <c r="AJ88" s="47">
        <v>-107360.58</v>
      </c>
      <c r="AK88" s="47">
        <v>-107360.58</v>
      </c>
      <c r="AL88" s="47">
        <v>-107360.58</v>
      </c>
      <c r="AM88" s="47">
        <v>-107360.58</v>
      </c>
      <c r="AN88" s="47">
        <v>-107360.58</v>
      </c>
      <c r="AO88" s="47"/>
      <c r="AP88" s="47">
        <v>-89401.67</v>
      </c>
      <c r="AQ88" s="47">
        <v>-89401.67</v>
      </c>
      <c r="AR88" s="47">
        <v>-89401.67</v>
      </c>
      <c r="AS88" s="47">
        <v>-89401.67</v>
      </c>
      <c r="AT88" s="47">
        <v>-89401.67</v>
      </c>
      <c r="AU88" s="47">
        <v>89401.67</v>
      </c>
      <c r="AV88" s="47">
        <v>0</v>
      </c>
      <c r="AW88" s="47">
        <v>0</v>
      </c>
      <c r="AX88" s="47">
        <v>0</v>
      </c>
      <c r="AY88" s="47">
        <v>0</v>
      </c>
      <c r="AZ88" s="47">
        <v>0</v>
      </c>
      <c r="BA88" s="47">
        <v>0</v>
      </c>
    </row>
    <row r="89" spans="1:53" outlineLevel="2" x14ac:dyDescent="0.25">
      <c r="A89" s="339" t="s">
        <v>367</v>
      </c>
      <c r="B89" s="340" t="s">
        <v>368</v>
      </c>
      <c r="C89" s="341" t="s">
        <v>369</v>
      </c>
      <c r="D89" s="342"/>
      <c r="E89" s="343"/>
      <c r="F89" s="47">
        <v>4666.8100000000004</v>
      </c>
      <c r="G89" s="47">
        <v>4375.25</v>
      </c>
      <c r="H89" s="344">
        <v>291.5600000000004</v>
      </c>
      <c r="I89" s="345">
        <v>6.6638477801268595E-2</v>
      </c>
      <c r="K89" s="47">
        <v>23334.05</v>
      </c>
      <c r="L89" s="47">
        <v>21876.21</v>
      </c>
      <c r="M89" s="344">
        <v>1457.8400000000001</v>
      </c>
      <c r="N89" s="345">
        <v>6.6640428118033251E-2</v>
      </c>
      <c r="Q89" s="47">
        <v>14000.43</v>
      </c>
      <c r="R89" s="47">
        <v>13125.74</v>
      </c>
      <c r="S89" s="344">
        <v>874.69000000000051</v>
      </c>
      <c r="T89" s="345">
        <v>6.6639290432387088E-2</v>
      </c>
      <c r="V89" s="47">
        <v>53960.71</v>
      </c>
      <c r="W89" s="47">
        <v>50594.36</v>
      </c>
      <c r="X89" s="344">
        <v>3366.3499999999985</v>
      </c>
      <c r="Y89" s="345">
        <v>6.6536072400164736E-2</v>
      </c>
      <c r="AA89" s="48">
        <v>4102.6099999999997</v>
      </c>
      <c r="AB89" s="47"/>
      <c r="AC89" s="47">
        <v>4375.22</v>
      </c>
      <c r="AD89" s="47">
        <v>4375.25</v>
      </c>
      <c r="AE89" s="47">
        <v>4375.2300000000005</v>
      </c>
      <c r="AF89" s="47">
        <v>4375.26</v>
      </c>
      <c r="AG89" s="47">
        <v>4375.25</v>
      </c>
      <c r="AH89" s="47">
        <v>4375.2300000000005</v>
      </c>
      <c r="AI89" s="47">
        <v>4375.24</v>
      </c>
      <c r="AJ89" s="47">
        <v>4375.2300000000005</v>
      </c>
      <c r="AK89" s="47">
        <v>4375.24</v>
      </c>
      <c r="AL89" s="47">
        <v>4375.24</v>
      </c>
      <c r="AM89" s="47">
        <v>4375.24</v>
      </c>
      <c r="AN89" s="47">
        <v>4375.24</v>
      </c>
      <c r="AO89" s="47"/>
      <c r="AP89" s="47">
        <v>4666.8100000000004</v>
      </c>
      <c r="AQ89" s="47">
        <v>4666.8100000000004</v>
      </c>
      <c r="AR89" s="47">
        <v>4666.8100000000004</v>
      </c>
      <c r="AS89" s="47">
        <v>4666.8100000000004</v>
      </c>
      <c r="AT89" s="47">
        <v>4666.8100000000004</v>
      </c>
      <c r="AU89" s="47">
        <v>-4666.8100000000004</v>
      </c>
      <c r="AV89" s="47">
        <v>0</v>
      </c>
      <c r="AW89" s="47">
        <v>0</v>
      </c>
      <c r="AX89" s="47">
        <v>0</v>
      </c>
      <c r="AY89" s="47">
        <v>0</v>
      </c>
      <c r="AZ89" s="47">
        <v>0</v>
      </c>
      <c r="BA89" s="47">
        <v>0</v>
      </c>
    </row>
    <row r="90" spans="1:53" outlineLevel="2" x14ac:dyDescent="0.25">
      <c r="A90" s="339" t="s">
        <v>370</v>
      </c>
      <c r="B90" s="340" t="s">
        <v>371</v>
      </c>
      <c r="C90" s="341" t="s">
        <v>372</v>
      </c>
      <c r="D90" s="342"/>
      <c r="E90" s="343"/>
      <c r="F90" s="47">
        <v>133368</v>
      </c>
      <c r="G90" s="47">
        <v>180327</v>
      </c>
      <c r="H90" s="344">
        <v>-46959</v>
      </c>
      <c r="I90" s="345">
        <v>-0.26041025470395446</v>
      </c>
      <c r="K90" s="47">
        <v>665580</v>
      </c>
      <c r="L90" s="47">
        <v>716553</v>
      </c>
      <c r="M90" s="344">
        <v>-50973</v>
      </c>
      <c r="N90" s="345">
        <v>-7.11363988427932E-2</v>
      </c>
      <c r="Q90" s="47">
        <v>397613</v>
      </c>
      <c r="R90" s="47">
        <v>512795</v>
      </c>
      <c r="S90" s="344">
        <v>-115182</v>
      </c>
      <c r="T90" s="345">
        <v>-0.22461607464971381</v>
      </c>
      <c r="V90" s="47">
        <v>1960917</v>
      </c>
      <c r="W90" s="47">
        <v>1376548</v>
      </c>
      <c r="X90" s="344">
        <v>584369</v>
      </c>
      <c r="Y90" s="345">
        <v>0.42451770661102989</v>
      </c>
      <c r="AA90" s="48">
        <v>414811</v>
      </c>
      <c r="AB90" s="47"/>
      <c r="AC90" s="47">
        <v>101879</v>
      </c>
      <c r="AD90" s="47">
        <v>101879</v>
      </c>
      <c r="AE90" s="47">
        <v>198080</v>
      </c>
      <c r="AF90" s="47">
        <v>134388</v>
      </c>
      <c r="AG90" s="47">
        <v>180327</v>
      </c>
      <c r="AH90" s="47">
        <v>-538175</v>
      </c>
      <c r="AI90" s="47">
        <v>187478</v>
      </c>
      <c r="AJ90" s="47">
        <v>144940</v>
      </c>
      <c r="AK90" s="47">
        <v>144800</v>
      </c>
      <c r="AL90" s="47">
        <v>145399</v>
      </c>
      <c r="AM90" s="47">
        <v>145243</v>
      </c>
      <c r="AN90" s="47">
        <v>1065652</v>
      </c>
      <c r="AO90" s="47"/>
      <c r="AP90" s="47">
        <v>138615</v>
      </c>
      <c r="AQ90" s="47">
        <v>129352</v>
      </c>
      <c r="AR90" s="47">
        <v>131320</v>
      </c>
      <c r="AS90" s="47">
        <v>132925</v>
      </c>
      <c r="AT90" s="47">
        <v>133368</v>
      </c>
      <c r="AU90" s="47">
        <v>-176205</v>
      </c>
      <c r="AV90" s="47">
        <v>0</v>
      </c>
      <c r="AW90" s="47">
        <v>0</v>
      </c>
      <c r="AX90" s="47">
        <v>0</v>
      </c>
      <c r="AY90" s="47">
        <v>0</v>
      </c>
      <c r="AZ90" s="47">
        <v>0</v>
      </c>
      <c r="BA90" s="47">
        <v>0</v>
      </c>
    </row>
    <row r="91" spans="1:53" outlineLevel="2" x14ac:dyDescent="0.25">
      <c r="A91" s="339" t="s">
        <v>373</v>
      </c>
      <c r="B91" s="340" t="s">
        <v>374</v>
      </c>
      <c r="C91" s="341" t="s">
        <v>375</v>
      </c>
      <c r="D91" s="342"/>
      <c r="E91" s="343"/>
      <c r="F91" s="47">
        <v>-27389</v>
      </c>
      <c r="G91" s="47">
        <v>226375</v>
      </c>
      <c r="H91" s="344">
        <v>-253764</v>
      </c>
      <c r="I91" s="345">
        <v>-1.1209895085588073</v>
      </c>
      <c r="K91" s="47">
        <v>-136945</v>
      </c>
      <c r="L91" s="47">
        <v>1131875</v>
      </c>
      <c r="M91" s="344">
        <v>-1268820</v>
      </c>
      <c r="N91" s="345">
        <v>-1.1209895085588073</v>
      </c>
      <c r="Q91" s="47">
        <v>-82167</v>
      </c>
      <c r="R91" s="47">
        <v>679125</v>
      </c>
      <c r="S91" s="344">
        <v>-761292</v>
      </c>
      <c r="T91" s="345">
        <v>-1.1209895085588073</v>
      </c>
      <c r="V91" s="47">
        <v>2129704</v>
      </c>
      <c r="W91" s="47">
        <v>-1155308</v>
      </c>
      <c r="X91" s="344">
        <v>3285012</v>
      </c>
      <c r="Y91" s="345">
        <v>2.8434079916351309</v>
      </c>
      <c r="AA91" s="48">
        <v>533297</v>
      </c>
      <c r="AB91" s="47"/>
      <c r="AC91" s="47">
        <v>226375</v>
      </c>
      <c r="AD91" s="47">
        <v>226375</v>
      </c>
      <c r="AE91" s="47">
        <v>226375</v>
      </c>
      <c r="AF91" s="47">
        <v>226375</v>
      </c>
      <c r="AG91" s="47">
        <v>226375</v>
      </c>
      <c r="AH91" s="47">
        <v>908399</v>
      </c>
      <c r="AI91" s="47">
        <v>226375</v>
      </c>
      <c r="AJ91" s="47">
        <v>226375</v>
      </c>
      <c r="AK91" s="47">
        <v>226375</v>
      </c>
      <c r="AL91" s="47">
        <v>226375</v>
      </c>
      <c r="AM91" s="47">
        <v>226375</v>
      </c>
      <c r="AN91" s="47">
        <v>226375</v>
      </c>
      <c r="AO91" s="47"/>
      <c r="AP91" s="47">
        <v>-27389</v>
      </c>
      <c r="AQ91" s="47">
        <v>-27389</v>
      </c>
      <c r="AR91" s="47">
        <v>-27389</v>
      </c>
      <c r="AS91" s="47">
        <v>-27389</v>
      </c>
      <c r="AT91" s="47">
        <v>-27389</v>
      </c>
      <c r="AU91" s="47">
        <v>0</v>
      </c>
      <c r="AV91" s="47">
        <v>0</v>
      </c>
      <c r="AW91" s="47">
        <v>0</v>
      </c>
      <c r="AX91" s="47">
        <v>0</v>
      </c>
      <c r="AY91" s="47">
        <v>0</v>
      </c>
      <c r="AZ91" s="47">
        <v>0</v>
      </c>
      <c r="BA91" s="47">
        <v>0</v>
      </c>
    </row>
    <row r="92" spans="1:53" outlineLevel="2" x14ac:dyDescent="0.25">
      <c r="A92" s="339" t="s">
        <v>376</v>
      </c>
      <c r="B92" s="340" t="s">
        <v>377</v>
      </c>
      <c r="C92" s="341" t="s">
        <v>378</v>
      </c>
      <c r="D92" s="342"/>
      <c r="E92" s="343"/>
      <c r="F92" s="47">
        <v>-920</v>
      </c>
      <c r="G92" s="47">
        <v>7641</v>
      </c>
      <c r="H92" s="344">
        <v>-8561</v>
      </c>
      <c r="I92" s="345">
        <v>-1.1204030886009684</v>
      </c>
      <c r="K92" s="47">
        <v>-4600</v>
      </c>
      <c r="L92" s="47">
        <v>38205</v>
      </c>
      <c r="M92" s="344">
        <v>-42805</v>
      </c>
      <c r="N92" s="345">
        <v>-1.1204030886009684</v>
      </c>
      <c r="Q92" s="47">
        <v>-2760</v>
      </c>
      <c r="R92" s="47">
        <v>22923</v>
      </c>
      <c r="S92" s="344">
        <v>-25683</v>
      </c>
      <c r="T92" s="345">
        <v>-1.1204030886009684</v>
      </c>
      <c r="V92" s="47">
        <v>71610</v>
      </c>
      <c r="W92" s="47">
        <v>-49393</v>
      </c>
      <c r="X92" s="344">
        <v>121003</v>
      </c>
      <c r="Y92" s="345">
        <v>2.4498005790294171</v>
      </c>
      <c r="AA92" s="48">
        <v>16538</v>
      </c>
      <c r="AB92" s="47"/>
      <c r="AC92" s="47">
        <v>7641</v>
      </c>
      <c r="AD92" s="47">
        <v>7641</v>
      </c>
      <c r="AE92" s="47">
        <v>7641</v>
      </c>
      <c r="AF92" s="47">
        <v>7641</v>
      </c>
      <c r="AG92" s="47">
        <v>7641</v>
      </c>
      <c r="AH92" s="47">
        <v>30363</v>
      </c>
      <c r="AI92" s="47">
        <v>7641</v>
      </c>
      <c r="AJ92" s="47">
        <v>7641</v>
      </c>
      <c r="AK92" s="47">
        <v>7641</v>
      </c>
      <c r="AL92" s="47">
        <v>7641</v>
      </c>
      <c r="AM92" s="47">
        <v>7641</v>
      </c>
      <c r="AN92" s="47">
        <v>7642</v>
      </c>
      <c r="AO92" s="47"/>
      <c r="AP92" s="47">
        <v>-920</v>
      </c>
      <c r="AQ92" s="47">
        <v>-920</v>
      </c>
      <c r="AR92" s="47">
        <v>-920</v>
      </c>
      <c r="AS92" s="47">
        <v>-920</v>
      </c>
      <c r="AT92" s="47">
        <v>-920</v>
      </c>
      <c r="AU92" s="47">
        <v>0</v>
      </c>
      <c r="AV92" s="47">
        <v>0</v>
      </c>
      <c r="AW92" s="47">
        <v>0</v>
      </c>
      <c r="AX92" s="47">
        <v>0</v>
      </c>
      <c r="AY92" s="47">
        <v>0</v>
      </c>
      <c r="AZ92" s="47">
        <v>0</v>
      </c>
      <c r="BA92" s="47">
        <v>0</v>
      </c>
    </row>
    <row r="93" spans="1:53" outlineLevel="2" x14ac:dyDescent="0.25">
      <c r="A93" s="339" t="s">
        <v>379</v>
      </c>
      <c r="B93" s="340" t="s">
        <v>380</v>
      </c>
      <c r="C93" s="341" t="s">
        <v>381</v>
      </c>
      <c r="D93" s="342"/>
      <c r="E93" s="343"/>
      <c r="F93" s="47">
        <v>-4115</v>
      </c>
      <c r="G93" s="47">
        <v>31916</v>
      </c>
      <c r="H93" s="344">
        <v>-36031</v>
      </c>
      <c r="I93" s="345">
        <v>-1.1289321970171702</v>
      </c>
      <c r="K93" s="47">
        <v>-20575</v>
      </c>
      <c r="L93" s="47">
        <v>159575</v>
      </c>
      <c r="M93" s="344">
        <v>-180150</v>
      </c>
      <c r="N93" s="345">
        <v>-1.1289362368792104</v>
      </c>
      <c r="Q93" s="47">
        <v>-12345</v>
      </c>
      <c r="R93" s="47">
        <v>95748</v>
      </c>
      <c r="S93" s="344">
        <v>-108093</v>
      </c>
      <c r="T93" s="345">
        <v>-1.1289321970171702</v>
      </c>
      <c r="V93" s="47">
        <v>313718</v>
      </c>
      <c r="W93" s="47">
        <v>-190793</v>
      </c>
      <c r="X93" s="344">
        <v>504511</v>
      </c>
      <c r="Y93" s="345">
        <v>2.6442846435665879</v>
      </c>
      <c r="AA93" s="48">
        <v>71924</v>
      </c>
      <c r="AB93" s="47"/>
      <c r="AC93" s="47">
        <v>31911</v>
      </c>
      <c r="AD93" s="47">
        <v>31916</v>
      </c>
      <c r="AE93" s="47">
        <v>31916</v>
      </c>
      <c r="AF93" s="47">
        <v>31916</v>
      </c>
      <c r="AG93" s="47">
        <v>31916</v>
      </c>
      <c r="AH93" s="47">
        <v>142795</v>
      </c>
      <c r="AI93" s="47">
        <v>31916</v>
      </c>
      <c r="AJ93" s="47">
        <v>31916</v>
      </c>
      <c r="AK93" s="47">
        <v>31916</v>
      </c>
      <c r="AL93" s="47">
        <v>31916</v>
      </c>
      <c r="AM93" s="47">
        <v>31916</v>
      </c>
      <c r="AN93" s="47">
        <v>31918</v>
      </c>
      <c r="AO93" s="47"/>
      <c r="AP93" s="47">
        <v>-4115</v>
      </c>
      <c r="AQ93" s="47">
        <v>-4115</v>
      </c>
      <c r="AR93" s="47">
        <v>-4115</v>
      </c>
      <c r="AS93" s="47">
        <v>-4115</v>
      </c>
      <c r="AT93" s="47">
        <v>-4115</v>
      </c>
      <c r="AU93" s="47">
        <v>0</v>
      </c>
      <c r="AV93" s="47">
        <v>0</v>
      </c>
      <c r="AW93" s="47">
        <v>0</v>
      </c>
      <c r="AX93" s="47">
        <v>0</v>
      </c>
      <c r="AY93" s="47">
        <v>0</v>
      </c>
      <c r="AZ93" s="47">
        <v>0</v>
      </c>
      <c r="BA93" s="47">
        <v>0</v>
      </c>
    </row>
    <row r="94" spans="1:53" outlineLevel="1" x14ac:dyDescent="0.25">
      <c r="A94" s="339" t="s">
        <v>382</v>
      </c>
      <c r="B94" s="397"/>
      <c r="C94" s="413" t="s">
        <v>383</v>
      </c>
      <c r="D94" s="407"/>
      <c r="E94" s="407"/>
      <c r="F94" s="399">
        <v>5239207.0450000018</v>
      </c>
      <c r="G94" s="399">
        <v>3886159.0249999994</v>
      </c>
      <c r="H94" s="393">
        <v>1353048.0200000023</v>
      </c>
      <c r="I94" s="41">
        <v>0.34817103759669293</v>
      </c>
      <c r="J94" s="409"/>
      <c r="K94" s="399">
        <v>26701491.434999999</v>
      </c>
      <c r="L94" s="399">
        <v>20069947.665000007</v>
      </c>
      <c r="M94" s="393">
        <v>6631543.7699999921</v>
      </c>
      <c r="N94" s="40">
        <v>0.33042157760903107</v>
      </c>
      <c r="O94" s="410"/>
      <c r="P94" s="410"/>
      <c r="Q94" s="399">
        <v>16322496.675000001</v>
      </c>
      <c r="R94" s="399">
        <v>11928478.475</v>
      </c>
      <c r="S94" s="393">
        <v>4394018.2000000011</v>
      </c>
      <c r="T94" s="41">
        <v>0.36836367766510147</v>
      </c>
      <c r="U94" s="410"/>
      <c r="V94" s="399">
        <v>55081909.059999995</v>
      </c>
      <c r="W94" s="399">
        <v>43390313.895000018</v>
      </c>
      <c r="X94" s="393">
        <v>11691595.164999977</v>
      </c>
      <c r="Y94" s="40">
        <v>0.26945173047819854</v>
      </c>
      <c r="Z94" s="339"/>
      <c r="AA94" s="412">
        <v>4899525.2300000004</v>
      </c>
      <c r="AB94" s="339"/>
      <c r="AC94" s="399">
        <v>4352333.8150000004</v>
      </c>
      <c r="AD94" s="399">
        <v>3789135.375</v>
      </c>
      <c r="AE94" s="399">
        <v>4137876.7849999992</v>
      </c>
      <c r="AF94" s="399">
        <v>3904442.665</v>
      </c>
      <c r="AG94" s="399">
        <v>3886159.0249999994</v>
      </c>
      <c r="AH94" s="399">
        <v>4153655.9949999996</v>
      </c>
      <c r="AI94" s="399">
        <v>3988146.4750000006</v>
      </c>
      <c r="AJ94" s="399">
        <v>3973971.6349999993</v>
      </c>
      <c r="AK94" s="399">
        <v>3754538.8550000004</v>
      </c>
      <c r="AL94" s="399">
        <v>3872990.1949999998</v>
      </c>
      <c r="AM94" s="399">
        <v>3786679.6149999988</v>
      </c>
      <c r="AN94" s="399">
        <v>4850434.8550000004</v>
      </c>
      <c r="AO94" s="339"/>
      <c r="AP94" s="399">
        <v>5608078.7349999985</v>
      </c>
      <c r="AQ94" s="399">
        <v>4770916.0250000004</v>
      </c>
      <c r="AR94" s="399">
        <v>5663666.9850000003</v>
      </c>
      <c r="AS94" s="399">
        <v>5419622.6449999977</v>
      </c>
      <c r="AT94" s="399">
        <v>5239207.0450000018</v>
      </c>
      <c r="AU94" s="399">
        <v>29467980.635000002</v>
      </c>
      <c r="AV94" s="399">
        <v>0</v>
      </c>
      <c r="AW94" s="399">
        <v>0</v>
      </c>
      <c r="AX94" s="399">
        <v>0</v>
      </c>
      <c r="AY94" s="399">
        <v>0</v>
      </c>
      <c r="AZ94" s="399">
        <v>0</v>
      </c>
      <c r="BA94" s="399">
        <v>0</v>
      </c>
    </row>
    <row r="95" spans="1:53" s="391" customFormat="1" ht="13" x14ac:dyDescent="0.3">
      <c r="A95" s="339"/>
      <c r="B95" s="397" t="s">
        <v>384</v>
      </c>
      <c r="C95" s="414" t="s">
        <v>385</v>
      </c>
      <c r="D95" s="415"/>
      <c r="E95" s="415"/>
      <c r="F95" s="399">
        <v>49668783.765000001</v>
      </c>
      <c r="G95" s="399">
        <v>57815442.865000002</v>
      </c>
      <c r="H95" s="393">
        <v>-8146659.1000000015</v>
      </c>
      <c r="I95" s="41">
        <v>-0.14090801170584447</v>
      </c>
      <c r="J95" s="416"/>
      <c r="K95" s="399">
        <v>314318313.78499997</v>
      </c>
      <c r="L95" s="399">
        <v>293458927.10500002</v>
      </c>
      <c r="M95" s="393">
        <v>20859386.679999948</v>
      </c>
      <c r="N95" s="40">
        <v>7.108111136975713E-2</v>
      </c>
      <c r="O95" s="417"/>
      <c r="P95" s="417"/>
      <c r="Q95" s="399">
        <v>169147001.565</v>
      </c>
      <c r="R95" s="399">
        <v>166569247.77499998</v>
      </c>
      <c r="S95" s="393">
        <v>2577753.7900000215</v>
      </c>
      <c r="T95" s="41">
        <v>1.5475568416338318E-2</v>
      </c>
      <c r="U95" s="417"/>
      <c r="V95" s="399">
        <v>727441754.96000004</v>
      </c>
      <c r="W95" s="399">
        <v>651002366.54499984</v>
      </c>
      <c r="X95" s="393">
        <v>76439388.4150002</v>
      </c>
      <c r="Y95" s="40">
        <v>0.11741798854077808</v>
      </c>
      <c r="AA95" s="412">
        <v>47788863.940000013</v>
      </c>
      <c r="AC95" s="399">
        <v>67085831.844999999</v>
      </c>
      <c r="AD95" s="399">
        <v>59803847.484999999</v>
      </c>
      <c r="AE95" s="399">
        <v>58984766.124999993</v>
      </c>
      <c r="AF95" s="399">
        <v>49769038.785000011</v>
      </c>
      <c r="AG95" s="399">
        <v>57815442.865000002</v>
      </c>
      <c r="AH95" s="399">
        <v>56386492.934999987</v>
      </c>
      <c r="AI95" s="399">
        <v>64039514.704999998</v>
      </c>
      <c r="AJ95" s="399">
        <v>64720606.464999996</v>
      </c>
      <c r="AK95" s="399">
        <v>50740472.665000007</v>
      </c>
      <c r="AL95" s="399">
        <v>53142028.465000004</v>
      </c>
      <c r="AM95" s="399">
        <v>57023806.305000007</v>
      </c>
      <c r="AN95" s="399">
        <v>67070519.635000005</v>
      </c>
      <c r="AP95" s="399">
        <v>82864908.614999995</v>
      </c>
      <c r="AQ95" s="399">
        <v>62306403.604999997</v>
      </c>
      <c r="AR95" s="399">
        <v>66662575.704999998</v>
      </c>
      <c r="AS95" s="399">
        <v>52815642.094999999</v>
      </c>
      <c r="AT95" s="399">
        <v>49668783.765000001</v>
      </c>
      <c r="AU95" s="399">
        <v>184570410.96499997</v>
      </c>
      <c r="AV95" s="399">
        <v>0</v>
      </c>
      <c r="AW95" s="399">
        <v>0</v>
      </c>
      <c r="AX95" s="399">
        <v>0</v>
      </c>
      <c r="AY95" s="399">
        <v>0</v>
      </c>
      <c r="AZ95" s="399">
        <v>0</v>
      </c>
      <c r="BA95" s="399">
        <v>0</v>
      </c>
    </row>
    <row r="96" spans="1:53" ht="13" x14ac:dyDescent="0.3">
      <c r="B96" s="397" t="s">
        <v>386</v>
      </c>
      <c r="C96" s="402" t="s">
        <v>387</v>
      </c>
      <c r="D96" s="403"/>
      <c r="E96" s="403"/>
      <c r="F96" s="400"/>
      <c r="G96" s="400"/>
      <c r="H96" s="400"/>
      <c r="I96" s="400"/>
      <c r="J96" s="404"/>
      <c r="K96" s="405"/>
      <c r="L96" s="405"/>
      <c r="M96" s="405"/>
      <c r="N96" s="401"/>
      <c r="O96" s="400"/>
      <c r="P96" s="404"/>
      <c r="Q96" s="400"/>
      <c r="R96" s="400"/>
      <c r="S96" s="400"/>
      <c r="T96" s="400"/>
      <c r="U96" s="404"/>
      <c r="V96" s="400"/>
      <c r="W96" s="400"/>
      <c r="X96" s="400"/>
      <c r="Y96" s="400"/>
      <c r="Z96" s="400"/>
      <c r="AA96" s="406"/>
      <c r="AB96" s="400"/>
      <c r="AC96" s="405"/>
      <c r="AD96" s="405"/>
      <c r="AE96" s="405"/>
      <c r="AF96" s="405"/>
      <c r="AG96" s="405"/>
      <c r="AH96" s="405"/>
      <c r="AI96" s="405"/>
      <c r="AJ96" s="405"/>
      <c r="AK96" s="405"/>
      <c r="AL96" s="405"/>
      <c r="AM96" s="405"/>
      <c r="AN96" s="405"/>
      <c r="AO96" s="400"/>
      <c r="AP96" s="405"/>
      <c r="AQ96" s="405"/>
      <c r="AR96" s="405"/>
      <c r="AS96" s="405"/>
      <c r="AT96" s="405"/>
      <c r="AU96" s="405"/>
      <c r="AV96" s="405"/>
      <c r="AW96" s="405"/>
      <c r="AX96" s="405"/>
      <c r="AY96" s="405"/>
      <c r="AZ96" s="405"/>
      <c r="BA96" s="405"/>
    </row>
    <row r="97" spans="1:53" outlineLevel="2" x14ac:dyDescent="0.25">
      <c r="B97" s="397"/>
      <c r="C97" s="414"/>
      <c r="D97" s="407"/>
      <c r="E97" s="407"/>
      <c r="F97" s="399"/>
      <c r="G97" s="399"/>
      <c r="H97" s="399"/>
      <c r="I97" s="408"/>
      <c r="J97" s="409"/>
      <c r="K97" s="399"/>
      <c r="L97" s="399"/>
      <c r="M97" s="399"/>
      <c r="N97" s="411"/>
      <c r="O97" s="410"/>
      <c r="P97" s="410"/>
      <c r="Q97" s="399"/>
      <c r="R97" s="399"/>
      <c r="S97" s="399"/>
      <c r="T97" s="408"/>
      <c r="U97" s="410"/>
      <c r="V97" s="399"/>
      <c r="W97" s="399"/>
      <c r="X97" s="399"/>
      <c r="Y97" s="411"/>
      <c r="Z97" s="339"/>
      <c r="AA97" s="412"/>
      <c r="AB97" s="339"/>
      <c r="AC97" s="399"/>
      <c r="AD97" s="399"/>
      <c r="AE97" s="399"/>
      <c r="AF97" s="399"/>
      <c r="AG97" s="399"/>
      <c r="AH97" s="399"/>
      <c r="AI97" s="399"/>
      <c r="AJ97" s="399"/>
      <c r="AK97" s="399"/>
      <c r="AL97" s="399"/>
      <c r="AM97" s="399"/>
      <c r="AN97" s="399"/>
      <c r="AO97" s="339"/>
      <c r="AP97" s="399"/>
      <c r="AQ97" s="399"/>
      <c r="AR97" s="399"/>
      <c r="AS97" s="399"/>
      <c r="AT97" s="399"/>
      <c r="AU97" s="399"/>
      <c r="AV97" s="399"/>
      <c r="AW97" s="399"/>
      <c r="AX97" s="399"/>
      <c r="AY97" s="399"/>
      <c r="AZ97" s="399"/>
      <c r="BA97" s="399"/>
    </row>
    <row r="98" spans="1:53" outlineLevel="2" x14ac:dyDescent="0.25">
      <c r="A98" s="339" t="s">
        <v>388</v>
      </c>
      <c r="B98" s="340" t="s">
        <v>389</v>
      </c>
      <c r="C98" s="341" t="s">
        <v>390</v>
      </c>
      <c r="D98" s="342"/>
      <c r="E98" s="343"/>
      <c r="F98" s="47">
        <v>536336.11</v>
      </c>
      <c r="G98" s="47">
        <v>423039.91000000003</v>
      </c>
      <c r="H98" s="344">
        <v>113296.19999999995</v>
      </c>
      <c r="I98" s="345">
        <v>0.26781444805053961</v>
      </c>
      <c r="K98" s="47">
        <v>3660843.31</v>
      </c>
      <c r="L98" s="47">
        <v>2613579.14</v>
      </c>
      <c r="M98" s="344">
        <v>1047264.1699999999</v>
      </c>
      <c r="N98" s="345">
        <v>0.40070115114249033</v>
      </c>
      <c r="Q98" s="47">
        <v>2350285.85</v>
      </c>
      <c r="R98" s="47">
        <v>1198311.03</v>
      </c>
      <c r="S98" s="344">
        <v>1151974.82</v>
      </c>
      <c r="T98" s="345">
        <v>0.96133206751839717</v>
      </c>
      <c r="V98" s="47">
        <v>7396104.1799999997</v>
      </c>
      <c r="W98" s="47">
        <v>7106868.290000001</v>
      </c>
      <c r="X98" s="344">
        <v>289235.88999999873</v>
      </c>
      <c r="Y98" s="345">
        <v>4.0698079406787303E-2</v>
      </c>
      <c r="AA98" s="48">
        <v>1035031.41</v>
      </c>
      <c r="AB98" s="47"/>
      <c r="AC98" s="47">
        <v>872626.16</v>
      </c>
      <c r="AD98" s="47">
        <v>542641.94999999995</v>
      </c>
      <c r="AE98" s="47">
        <v>-196190.17</v>
      </c>
      <c r="AF98" s="47">
        <v>971461.29</v>
      </c>
      <c r="AG98" s="47">
        <v>423039.91000000003</v>
      </c>
      <c r="AH98" s="47">
        <v>461656.61</v>
      </c>
      <c r="AI98" s="47">
        <v>473977.3</v>
      </c>
      <c r="AJ98" s="47">
        <v>941381.32000000007</v>
      </c>
      <c r="AK98" s="47">
        <v>791733.48</v>
      </c>
      <c r="AL98" s="47">
        <v>208202.56</v>
      </c>
      <c r="AM98" s="47">
        <v>390265.39</v>
      </c>
      <c r="AN98" s="47">
        <v>468044.21</v>
      </c>
      <c r="AO98" s="47"/>
      <c r="AP98" s="47">
        <v>618298.26</v>
      </c>
      <c r="AQ98" s="47">
        <v>692259.20000000007</v>
      </c>
      <c r="AR98" s="47">
        <v>1391713.84</v>
      </c>
      <c r="AS98" s="47">
        <v>422235.9</v>
      </c>
      <c r="AT98" s="47">
        <v>536336.11</v>
      </c>
      <c r="AU98" s="47">
        <v>0</v>
      </c>
      <c r="AV98" s="47">
        <v>0</v>
      </c>
      <c r="AW98" s="47">
        <v>0</v>
      </c>
      <c r="AX98" s="47">
        <v>0</v>
      </c>
      <c r="AY98" s="47">
        <v>0</v>
      </c>
      <c r="AZ98" s="47">
        <v>0</v>
      </c>
      <c r="BA98" s="47">
        <v>0</v>
      </c>
    </row>
    <row r="99" spans="1:53" outlineLevel="2" x14ac:dyDescent="0.25">
      <c r="A99" s="339" t="s">
        <v>391</v>
      </c>
      <c r="B99" s="340" t="s">
        <v>392</v>
      </c>
      <c r="C99" s="341" t="s">
        <v>393</v>
      </c>
      <c r="D99" s="342"/>
      <c r="E99" s="343"/>
      <c r="F99" s="47">
        <v>1362557.52</v>
      </c>
      <c r="G99" s="47">
        <v>1304469.51</v>
      </c>
      <c r="H99" s="344">
        <v>58088.010000000009</v>
      </c>
      <c r="I99" s="345">
        <v>4.4529986753005832E-2</v>
      </c>
      <c r="K99" s="47">
        <v>23523786.850000001</v>
      </c>
      <c r="L99" s="47">
        <v>27684187.829999998</v>
      </c>
      <c r="M99" s="344">
        <v>-4160400.9799999967</v>
      </c>
      <c r="N99" s="345">
        <v>-0.15028076696877393</v>
      </c>
      <c r="Q99" s="47">
        <v>7768972.0600000005</v>
      </c>
      <c r="R99" s="47">
        <v>12613682.25</v>
      </c>
      <c r="S99" s="344">
        <v>-4844710.1899999995</v>
      </c>
      <c r="T99" s="345">
        <v>-0.38408373494583625</v>
      </c>
      <c r="V99" s="47">
        <v>78036523.319999993</v>
      </c>
      <c r="W99" s="47">
        <v>67499885.390000001</v>
      </c>
      <c r="X99" s="344">
        <v>10536637.929999992</v>
      </c>
      <c r="Y99" s="345">
        <v>0.15609860474757159</v>
      </c>
      <c r="AA99" s="48">
        <v>5926775.2199999997</v>
      </c>
      <c r="AB99" s="47"/>
      <c r="AC99" s="47">
        <v>6815301.1799999997</v>
      </c>
      <c r="AD99" s="47">
        <v>8255204.4000000004</v>
      </c>
      <c r="AE99" s="47">
        <v>8366721.7599999998</v>
      </c>
      <c r="AF99" s="47">
        <v>2942490.98</v>
      </c>
      <c r="AG99" s="47">
        <v>1304469.51</v>
      </c>
      <c r="AH99" s="47">
        <v>10602993.08</v>
      </c>
      <c r="AI99" s="47">
        <v>10399040</v>
      </c>
      <c r="AJ99" s="47">
        <v>8665987.1099999994</v>
      </c>
      <c r="AK99" s="47">
        <v>1065990.32</v>
      </c>
      <c r="AL99" s="47">
        <v>5748105.71</v>
      </c>
      <c r="AM99" s="47">
        <v>8015514.6299999999</v>
      </c>
      <c r="AN99" s="47">
        <v>10015105.619999999</v>
      </c>
      <c r="AO99" s="47"/>
      <c r="AP99" s="47">
        <v>12290393.289999999</v>
      </c>
      <c r="AQ99" s="47">
        <v>3464421.5</v>
      </c>
      <c r="AR99" s="47">
        <v>1240119.1299999999</v>
      </c>
      <c r="AS99" s="47">
        <v>5166295.41</v>
      </c>
      <c r="AT99" s="47">
        <v>1362557.52</v>
      </c>
      <c r="AU99" s="47">
        <v>0</v>
      </c>
      <c r="AV99" s="47">
        <v>0</v>
      </c>
      <c r="AW99" s="47">
        <v>0</v>
      </c>
      <c r="AX99" s="47">
        <v>0</v>
      </c>
      <c r="AY99" s="47">
        <v>0</v>
      </c>
      <c r="AZ99" s="47">
        <v>0</v>
      </c>
      <c r="BA99" s="47">
        <v>0</v>
      </c>
    </row>
    <row r="100" spans="1:53" outlineLevel="2" x14ac:dyDescent="0.25">
      <c r="A100" s="339" t="s">
        <v>394</v>
      </c>
      <c r="B100" s="340" t="s">
        <v>395</v>
      </c>
      <c r="C100" s="341" t="s">
        <v>396</v>
      </c>
      <c r="D100" s="342"/>
      <c r="E100" s="343"/>
      <c r="F100" s="47">
        <v>80402.990000000005</v>
      </c>
      <c r="G100" s="47">
        <v>84110.31</v>
      </c>
      <c r="H100" s="344">
        <v>-3707.3199999999924</v>
      </c>
      <c r="I100" s="345">
        <v>-4.40768795169105E-2</v>
      </c>
      <c r="K100" s="47">
        <v>1248281.58</v>
      </c>
      <c r="L100" s="47">
        <v>1026938.38</v>
      </c>
      <c r="M100" s="344">
        <v>221343.20000000007</v>
      </c>
      <c r="N100" s="345">
        <v>0.21553698285188258</v>
      </c>
      <c r="Q100" s="47">
        <v>454628.36</v>
      </c>
      <c r="R100" s="47">
        <v>533244.73</v>
      </c>
      <c r="S100" s="344">
        <v>-78616.37</v>
      </c>
      <c r="T100" s="345">
        <v>-0.14743018651117282</v>
      </c>
      <c r="V100" s="47">
        <v>3772133.2800000003</v>
      </c>
      <c r="W100" s="47">
        <v>2421420.54</v>
      </c>
      <c r="X100" s="344">
        <v>1350712.7400000002</v>
      </c>
      <c r="Y100" s="345">
        <v>0.55781832097616557</v>
      </c>
      <c r="AA100" s="48">
        <v>206879.68</v>
      </c>
      <c r="AB100" s="47"/>
      <c r="AC100" s="47">
        <v>251776.31</v>
      </c>
      <c r="AD100" s="47">
        <v>241917.34</v>
      </c>
      <c r="AE100" s="47">
        <v>330129.3</v>
      </c>
      <c r="AF100" s="47">
        <v>119005.12</v>
      </c>
      <c r="AG100" s="47">
        <v>84110.31</v>
      </c>
      <c r="AH100" s="47">
        <v>468389.37</v>
      </c>
      <c r="AI100" s="47">
        <v>448366.93</v>
      </c>
      <c r="AJ100" s="47">
        <v>395660.87</v>
      </c>
      <c r="AK100" s="47">
        <v>50727.28</v>
      </c>
      <c r="AL100" s="47">
        <v>279714.02</v>
      </c>
      <c r="AM100" s="47">
        <v>398927.76</v>
      </c>
      <c r="AN100" s="47">
        <v>482065.47000000003</v>
      </c>
      <c r="AO100" s="47"/>
      <c r="AP100" s="47">
        <v>617385.32000000007</v>
      </c>
      <c r="AQ100" s="47">
        <v>176267.9</v>
      </c>
      <c r="AR100" s="47">
        <v>64924.42</v>
      </c>
      <c r="AS100" s="47">
        <v>309300.95</v>
      </c>
      <c r="AT100" s="47">
        <v>80402.990000000005</v>
      </c>
      <c r="AU100" s="47">
        <v>0</v>
      </c>
      <c r="AV100" s="47">
        <v>0</v>
      </c>
      <c r="AW100" s="47">
        <v>0</v>
      </c>
      <c r="AX100" s="47">
        <v>0</v>
      </c>
      <c r="AY100" s="47">
        <v>0</v>
      </c>
      <c r="AZ100" s="47">
        <v>0</v>
      </c>
      <c r="BA100" s="47">
        <v>0</v>
      </c>
    </row>
    <row r="101" spans="1:53" outlineLevel="2" x14ac:dyDescent="0.25">
      <c r="A101" s="339" t="s">
        <v>397</v>
      </c>
      <c r="B101" s="340" t="s">
        <v>398</v>
      </c>
      <c r="C101" s="341" t="s">
        <v>399</v>
      </c>
      <c r="D101" s="342"/>
      <c r="E101" s="343"/>
      <c r="F101" s="47">
        <v>4417871.5049999999</v>
      </c>
      <c r="G101" s="47">
        <v>4562616</v>
      </c>
      <c r="H101" s="344">
        <v>-144744.49500000011</v>
      </c>
      <c r="I101" s="345">
        <v>-3.172401424971992E-2</v>
      </c>
      <c r="K101" s="47">
        <v>4895937.22</v>
      </c>
      <c r="L101" s="47">
        <v>8015576.3099999996</v>
      </c>
      <c r="M101" s="344">
        <v>-3119639.09</v>
      </c>
      <c r="N101" s="345">
        <v>-0.38919710440633309</v>
      </c>
      <c r="Q101" s="47">
        <v>7267788.3890000004</v>
      </c>
      <c r="R101" s="47">
        <v>7871495</v>
      </c>
      <c r="S101" s="344">
        <v>-603706.61099999957</v>
      </c>
      <c r="T101" s="345">
        <v>-7.6695292444446644E-2</v>
      </c>
      <c r="V101" s="47">
        <v>-1066415.0200000005</v>
      </c>
      <c r="W101" s="47">
        <v>1661118</v>
      </c>
      <c r="X101" s="344">
        <v>-2727533.0200000005</v>
      </c>
      <c r="Y101" s="345">
        <v>-1.6419863128326828</v>
      </c>
      <c r="AA101" s="48">
        <v>-5130859.3099999996</v>
      </c>
      <c r="AB101" s="47"/>
      <c r="AC101" s="47">
        <v>-2906738.69</v>
      </c>
      <c r="AD101" s="47">
        <v>3050820</v>
      </c>
      <c r="AE101" s="47">
        <v>2532334.04</v>
      </c>
      <c r="AF101" s="47">
        <v>776544.96</v>
      </c>
      <c r="AG101" s="47">
        <v>4562616</v>
      </c>
      <c r="AH101" s="47">
        <v>-4139638.98</v>
      </c>
      <c r="AI101" s="47">
        <v>-3400719.02</v>
      </c>
      <c r="AJ101" s="47">
        <v>1180481</v>
      </c>
      <c r="AK101" s="47">
        <v>769849.84</v>
      </c>
      <c r="AL101" s="47">
        <v>765316.16</v>
      </c>
      <c r="AM101" s="47">
        <v>536171</v>
      </c>
      <c r="AN101" s="47">
        <v>-1673812.24</v>
      </c>
      <c r="AO101" s="47"/>
      <c r="AP101" s="47">
        <v>-5123318.9000000004</v>
      </c>
      <c r="AQ101" s="47">
        <v>2751467.7310000001</v>
      </c>
      <c r="AR101" s="47">
        <v>1805156.56</v>
      </c>
      <c r="AS101" s="47">
        <v>1044760.324</v>
      </c>
      <c r="AT101" s="47">
        <v>4417871.5049999999</v>
      </c>
      <c r="AU101" s="47">
        <v>1752472.02</v>
      </c>
      <c r="AV101" s="47">
        <v>1986171</v>
      </c>
      <c r="AW101" s="47">
        <v>0</v>
      </c>
      <c r="AX101" s="47">
        <v>0</v>
      </c>
      <c r="AY101" s="47">
        <v>0</v>
      </c>
      <c r="AZ101" s="47">
        <v>0</v>
      </c>
      <c r="BA101" s="47">
        <v>0</v>
      </c>
    </row>
    <row r="102" spans="1:53" outlineLevel="2" x14ac:dyDescent="0.25">
      <c r="A102" s="339" t="s">
        <v>400</v>
      </c>
      <c r="B102" s="340" t="s">
        <v>401</v>
      </c>
      <c r="C102" s="341" t="s">
        <v>402</v>
      </c>
      <c r="D102" s="342"/>
      <c r="E102" s="343"/>
      <c r="F102" s="47">
        <v>1777.24</v>
      </c>
      <c r="G102" s="47">
        <v>3982.69</v>
      </c>
      <c r="H102" s="344">
        <v>-2205.4499999999998</v>
      </c>
      <c r="I102" s="345">
        <v>-0.55375889160341374</v>
      </c>
      <c r="K102" s="47">
        <v>3755.2200000000003</v>
      </c>
      <c r="L102" s="47">
        <v>6478.17</v>
      </c>
      <c r="M102" s="344">
        <v>-2722.95</v>
      </c>
      <c r="N102" s="345">
        <v>-0.42032703680205979</v>
      </c>
      <c r="Q102" s="47">
        <v>679.75</v>
      </c>
      <c r="R102" s="47">
        <v>6478.17</v>
      </c>
      <c r="S102" s="344">
        <v>-5798.42</v>
      </c>
      <c r="T102" s="345">
        <v>-0.89507067582357358</v>
      </c>
      <c r="V102" s="47">
        <v>16131.100000000002</v>
      </c>
      <c r="W102" s="47">
        <v>6478.17</v>
      </c>
      <c r="X102" s="344">
        <v>9652.9300000000021</v>
      </c>
      <c r="Y102" s="345">
        <v>1.4900704983043054</v>
      </c>
      <c r="AA102" s="48">
        <v>0</v>
      </c>
      <c r="AB102" s="47"/>
      <c r="AC102" s="47">
        <v>0</v>
      </c>
      <c r="AD102" s="47">
        <v>0</v>
      </c>
      <c r="AE102" s="47">
        <v>0</v>
      </c>
      <c r="AF102" s="47">
        <v>2495.48</v>
      </c>
      <c r="AG102" s="47">
        <v>3982.69</v>
      </c>
      <c r="AH102" s="47">
        <v>2065.77</v>
      </c>
      <c r="AI102" s="47">
        <v>2129.9</v>
      </c>
      <c r="AJ102" s="47">
        <v>1997.07</v>
      </c>
      <c r="AK102" s="47">
        <v>2418.11</v>
      </c>
      <c r="AL102" s="47">
        <v>584.27</v>
      </c>
      <c r="AM102" s="47">
        <v>1944.45</v>
      </c>
      <c r="AN102" s="47">
        <v>1236.31</v>
      </c>
      <c r="AO102" s="47"/>
      <c r="AP102" s="47">
        <v>992.95</v>
      </c>
      <c r="AQ102" s="47">
        <v>2082.52</v>
      </c>
      <c r="AR102" s="47">
        <v>259.49</v>
      </c>
      <c r="AS102" s="47">
        <v>-1356.98</v>
      </c>
      <c r="AT102" s="47">
        <v>1777.24</v>
      </c>
      <c r="AU102" s="47">
        <v>0</v>
      </c>
      <c r="AV102" s="47">
        <v>0</v>
      </c>
      <c r="AW102" s="47">
        <v>0</v>
      </c>
      <c r="AX102" s="47">
        <v>0</v>
      </c>
      <c r="AY102" s="47">
        <v>0</v>
      </c>
      <c r="AZ102" s="47">
        <v>0</v>
      </c>
      <c r="BA102" s="47">
        <v>0</v>
      </c>
    </row>
    <row r="103" spans="1:53" outlineLevel="2" x14ac:dyDescent="0.25">
      <c r="A103" s="339" t="s">
        <v>403</v>
      </c>
      <c r="B103" s="340" t="s">
        <v>404</v>
      </c>
      <c r="C103" s="341" t="s">
        <v>405</v>
      </c>
      <c r="D103" s="342"/>
      <c r="E103" s="343"/>
      <c r="F103" s="47">
        <v>0</v>
      </c>
      <c r="G103" s="47">
        <v>49281.130000000005</v>
      </c>
      <c r="H103" s="344">
        <v>-49281.130000000005</v>
      </c>
      <c r="I103" s="345" t="s">
        <v>196</v>
      </c>
      <c r="K103" s="47">
        <v>0</v>
      </c>
      <c r="L103" s="47">
        <v>49281.130000000005</v>
      </c>
      <c r="M103" s="344">
        <v>-49281.130000000005</v>
      </c>
      <c r="N103" s="345" t="s">
        <v>196</v>
      </c>
      <c r="Q103" s="47">
        <v>0</v>
      </c>
      <c r="R103" s="47">
        <v>49281.130000000005</v>
      </c>
      <c r="S103" s="344">
        <v>-49281.130000000005</v>
      </c>
      <c r="T103" s="345" t="s">
        <v>196</v>
      </c>
      <c r="V103" s="47">
        <v>0</v>
      </c>
      <c r="W103" s="47">
        <v>877590.91</v>
      </c>
      <c r="X103" s="344">
        <v>-877590.91</v>
      </c>
      <c r="Y103" s="345" t="s">
        <v>196</v>
      </c>
      <c r="AA103" s="48">
        <v>0</v>
      </c>
      <c r="AB103" s="47"/>
      <c r="AC103" s="47">
        <v>0</v>
      </c>
      <c r="AD103" s="47">
        <v>0</v>
      </c>
      <c r="AE103" s="47">
        <v>0</v>
      </c>
      <c r="AF103" s="47">
        <v>0</v>
      </c>
      <c r="AG103" s="47">
        <v>49281.130000000005</v>
      </c>
      <c r="AH103" s="47">
        <v>0</v>
      </c>
      <c r="AI103" s="47">
        <v>0</v>
      </c>
      <c r="AJ103" s="47">
        <v>0</v>
      </c>
      <c r="AK103" s="47">
        <v>0</v>
      </c>
      <c r="AL103" s="47">
        <v>0</v>
      </c>
      <c r="AM103" s="47">
        <v>0</v>
      </c>
      <c r="AN103" s="47">
        <v>0</v>
      </c>
      <c r="AO103" s="47"/>
      <c r="AP103" s="47">
        <v>0</v>
      </c>
      <c r="AQ103" s="47">
        <v>0</v>
      </c>
      <c r="AR103" s="47">
        <v>0</v>
      </c>
      <c r="AS103" s="47">
        <v>0</v>
      </c>
      <c r="AT103" s="47">
        <v>0</v>
      </c>
      <c r="AU103" s="47">
        <v>0</v>
      </c>
      <c r="AV103" s="47">
        <v>0</v>
      </c>
      <c r="AW103" s="47">
        <v>0</v>
      </c>
      <c r="AX103" s="47">
        <v>0</v>
      </c>
      <c r="AY103" s="47">
        <v>0</v>
      </c>
      <c r="AZ103" s="47">
        <v>0</v>
      </c>
      <c r="BA103" s="47">
        <v>0</v>
      </c>
    </row>
    <row r="104" spans="1:53" outlineLevel="2" x14ac:dyDescent="0.25">
      <c r="A104" s="339" t="s">
        <v>406</v>
      </c>
      <c r="B104" s="340" t="s">
        <v>407</v>
      </c>
      <c r="C104" s="341" t="s">
        <v>408</v>
      </c>
      <c r="D104" s="342"/>
      <c r="E104" s="343"/>
      <c r="F104" s="47">
        <v>160652.59</v>
      </c>
      <c r="G104" s="47">
        <v>347955.04</v>
      </c>
      <c r="H104" s="344">
        <v>-187302.44999999998</v>
      </c>
      <c r="I104" s="345">
        <v>-0.53829497627049749</v>
      </c>
      <c r="K104" s="47">
        <v>1363298.1400000001</v>
      </c>
      <c r="L104" s="47">
        <v>1470414.29</v>
      </c>
      <c r="M104" s="344">
        <v>-107116.14999999991</v>
      </c>
      <c r="N104" s="345">
        <v>-7.2847598617937742E-2</v>
      </c>
      <c r="Q104" s="47">
        <v>924231.05</v>
      </c>
      <c r="R104" s="47">
        <v>729216.92</v>
      </c>
      <c r="S104" s="344">
        <v>195014.13</v>
      </c>
      <c r="T104" s="345">
        <v>0.26742951877748528</v>
      </c>
      <c r="V104" s="47">
        <v>3622215.17</v>
      </c>
      <c r="W104" s="47">
        <v>3162741.83</v>
      </c>
      <c r="X104" s="344">
        <v>459473.33999999985</v>
      </c>
      <c r="Y104" s="345">
        <v>0.14527690361625242</v>
      </c>
      <c r="AA104" s="48">
        <v>445710.76</v>
      </c>
      <c r="AB104" s="47"/>
      <c r="AC104" s="47">
        <v>209165.03</v>
      </c>
      <c r="AD104" s="47">
        <v>532032.34</v>
      </c>
      <c r="AE104" s="47">
        <v>328573.78999999998</v>
      </c>
      <c r="AF104" s="47">
        <v>52688.090000000004</v>
      </c>
      <c r="AG104" s="47">
        <v>347955.04</v>
      </c>
      <c r="AH104" s="47">
        <v>342039.11</v>
      </c>
      <c r="AI104" s="47">
        <v>348934.23</v>
      </c>
      <c r="AJ104" s="47">
        <v>213404.01</v>
      </c>
      <c r="AK104" s="47">
        <v>339748.07</v>
      </c>
      <c r="AL104" s="47">
        <v>712070.8</v>
      </c>
      <c r="AM104" s="47">
        <v>142901.44</v>
      </c>
      <c r="AN104" s="47">
        <v>159819.37</v>
      </c>
      <c r="AO104" s="47"/>
      <c r="AP104" s="47">
        <v>170057.37</v>
      </c>
      <c r="AQ104" s="47">
        <v>269009.72000000003</v>
      </c>
      <c r="AR104" s="47">
        <v>666930.93000000005</v>
      </c>
      <c r="AS104" s="47">
        <v>96647.53</v>
      </c>
      <c r="AT104" s="47">
        <v>160652.59</v>
      </c>
      <c r="AU104" s="47">
        <v>0</v>
      </c>
      <c r="AV104" s="47">
        <v>0</v>
      </c>
      <c r="AW104" s="47">
        <v>0</v>
      </c>
      <c r="AX104" s="47">
        <v>0</v>
      </c>
      <c r="AY104" s="47">
        <v>0</v>
      </c>
      <c r="AZ104" s="47">
        <v>0</v>
      </c>
      <c r="BA104" s="47">
        <v>0</v>
      </c>
    </row>
    <row r="105" spans="1:53" outlineLevel="2" x14ac:dyDescent="0.25">
      <c r="A105" s="339" t="s">
        <v>409</v>
      </c>
      <c r="B105" s="340" t="s">
        <v>410</v>
      </c>
      <c r="C105" s="341" t="s">
        <v>411</v>
      </c>
      <c r="D105" s="342"/>
      <c r="E105" s="343"/>
      <c r="F105" s="47">
        <v>2453953.33</v>
      </c>
      <c r="G105" s="47">
        <v>2490780.35</v>
      </c>
      <c r="H105" s="344">
        <v>-36827.020000000019</v>
      </c>
      <c r="I105" s="345">
        <v>-1.478533424274044E-2</v>
      </c>
      <c r="K105" s="47">
        <v>17323341.940000001</v>
      </c>
      <c r="L105" s="47">
        <v>14524023.51</v>
      </c>
      <c r="M105" s="344">
        <v>2799318.4300000016</v>
      </c>
      <c r="N105" s="345">
        <v>0.19273711778782446</v>
      </c>
      <c r="Q105" s="47">
        <v>7502596.7000000002</v>
      </c>
      <c r="R105" s="47">
        <v>7882116.4299999997</v>
      </c>
      <c r="S105" s="344">
        <v>-379519.72999999952</v>
      </c>
      <c r="T105" s="345">
        <v>-4.8149470179800369E-2</v>
      </c>
      <c r="V105" s="47">
        <v>30564445.200000003</v>
      </c>
      <c r="W105" s="47">
        <v>27730274.530000001</v>
      </c>
      <c r="X105" s="344">
        <v>2834170.6700000018</v>
      </c>
      <c r="Y105" s="345">
        <v>0.10220492649410498</v>
      </c>
      <c r="AA105" s="48">
        <v>2253817.0499999998</v>
      </c>
      <c r="AB105" s="47"/>
      <c r="AC105" s="47">
        <v>3036479.56</v>
      </c>
      <c r="AD105" s="47">
        <v>3605427.52</v>
      </c>
      <c r="AE105" s="47">
        <v>2852729.58</v>
      </c>
      <c r="AF105" s="47">
        <v>2538606.5</v>
      </c>
      <c r="AG105" s="47">
        <v>2490780.35</v>
      </c>
      <c r="AH105" s="47">
        <v>2607257.08</v>
      </c>
      <c r="AI105" s="47">
        <v>3132492.51</v>
      </c>
      <c r="AJ105" s="47">
        <v>3547914.08</v>
      </c>
      <c r="AK105" s="47">
        <v>776359.38</v>
      </c>
      <c r="AL105" s="47">
        <v>-20.64</v>
      </c>
      <c r="AM105" s="47">
        <v>49.17</v>
      </c>
      <c r="AN105" s="47">
        <v>3177051.68</v>
      </c>
      <c r="AO105" s="47"/>
      <c r="AP105" s="47">
        <v>4815547.63</v>
      </c>
      <c r="AQ105" s="47">
        <v>5005197.6100000003</v>
      </c>
      <c r="AR105" s="47">
        <v>3092259.22</v>
      </c>
      <c r="AS105" s="47">
        <v>1956384.15</v>
      </c>
      <c r="AT105" s="47">
        <v>2453953.33</v>
      </c>
      <c r="AU105" s="47">
        <v>-2465608.67</v>
      </c>
      <c r="AV105" s="47">
        <v>0</v>
      </c>
      <c r="AW105" s="47">
        <v>0</v>
      </c>
      <c r="AX105" s="47">
        <v>0</v>
      </c>
      <c r="AY105" s="47">
        <v>0</v>
      </c>
      <c r="AZ105" s="47">
        <v>0</v>
      </c>
      <c r="BA105" s="47">
        <v>0</v>
      </c>
    </row>
    <row r="106" spans="1:53" outlineLevel="2" x14ac:dyDescent="0.25">
      <c r="A106" s="339" t="s">
        <v>412</v>
      </c>
      <c r="B106" s="340" t="s">
        <v>413</v>
      </c>
      <c r="C106" s="341" t="s">
        <v>414</v>
      </c>
      <c r="D106" s="342"/>
      <c r="E106" s="343"/>
      <c r="F106" s="47">
        <v>40535.42</v>
      </c>
      <c r="G106" s="47">
        <v>5662.6900000000005</v>
      </c>
      <c r="H106" s="344">
        <v>34872.729999999996</v>
      </c>
      <c r="I106" s="345">
        <v>6.1583328771308325</v>
      </c>
      <c r="K106" s="47">
        <v>194033.35</v>
      </c>
      <c r="L106" s="47">
        <v>496299.97000000003</v>
      </c>
      <c r="M106" s="344">
        <v>-302266.62</v>
      </c>
      <c r="N106" s="345">
        <v>-0.60904017382874309</v>
      </c>
      <c r="Q106" s="47">
        <v>126960.03</v>
      </c>
      <c r="R106" s="47">
        <v>72509.88</v>
      </c>
      <c r="S106" s="344">
        <v>54450.149999999994</v>
      </c>
      <c r="T106" s="345">
        <v>0.75093421751628864</v>
      </c>
      <c r="V106" s="47">
        <v>322229.29000000004</v>
      </c>
      <c r="W106" s="47">
        <v>627078.12</v>
      </c>
      <c r="X106" s="344">
        <v>-304848.82999999996</v>
      </c>
      <c r="Y106" s="345">
        <v>-0.48614171070105261</v>
      </c>
      <c r="AA106" s="48">
        <v>10442.07</v>
      </c>
      <c r="AB106" s="47"/>
      <c r="AC106" s="47">
        <v>43110.1</v>
      </c>
      <c r="AD106" s="47">
        <v>380679.99</v>
      </c>
      <c r="AE106" s="47">
        <v>35985.78</v>
      </c>
      <c r="AF106" s="47">
        <v>30861.41</v>
      </c>
      <c r="AG106" s="47">
        <v>5662.6900000000005</v>
      </c>
      <c r="AH106" s="47">
        <v>20964.580000000002</v>
      </c>
      <c r="AI106" s="47">
        <v>57813.520000000004</v>
      </c>
      <c r="AJ106" s="47">
        <v>16573.64</v>
      </c>
      <c r="AK106" s="47">
        <v>9645.2100000000009</v>
      </c>
      <c r="AL106" s="47">
        <v>65739.41</v>
      </c>
      <c r="AM106" s="47">
        <v>-2183.5500000000002</v>
      </c>
      <c r="AN106" s="47">
        <v>-40356.870000000003</v>
      </c>
      <c r="AO106" s="47"/>
      <c r="AP106" s="47">
        <v>27014.100000000002</v>
      </c>
      <c r="AQ106" s="47">
        <v>40059.22</v>
      </c>
      <c r="AR106" s="47">
        <v>41972.07</v>
      </c>
      <c r="AS106" s="47">
        <v>44452.54</v>
      </c>
      <c r="AT106" s="47">
        <v>40535.42</v>
      </c>
      <c r="AU106" s="47">
        <v>-26085.96</v>
      </c>
      <c r="AV106" s="47">
        <v>0</v>
      </c>
      <c r="AW106" s="47">
        <v>0</v>
      </c>
      <c r="AX106" s="47">
        <v>0</v>
      </c>
      <c r="AY106" s="47">
        <v>0</v>
      </c>
      <c r="AZ106" s="47">
        <v>0</v>
      </c>
      <c r="BA106" s="47">
        <v>0</v>
      </c>
    </row>
    <row r="107" spans="1:53" outlineLevel="2" x14ac:dyDescent="0.25">
      <c r="A107" s="339" t="s">
        <v>415</v>
      </c>
      <c r="B107" s="340" t="s">
        <v>416</v>
      </c>
      <c r="C107" s="341" t="s">
        <v>417</v>
      </c>
      <c r="D107" s="342"/>
      <c r="E107" s="343"/>
      <c r="F107" s="47">
        <v>52426.61</v>
      </c>
      <c r="G107" s="47">
        <v>168309.59</v>
      </c>
      <c r="H107" s="344">
        <v>-115882.98</v>
      </c>
      <c r="I107" s="345">
        <v>-0.68851085668974654</v>
      </c>
      <c r="K107" s="47">
        <v>526352.04</v>
      </c>
      <c r="L107" s="47">
        <v>470239.35000000003</v>
      </c>
      <c r="M107" s="344">
        <v>56112.69</v>
      </c>
      <c r="N107" s="345">
        <v>0.11932793374267806</v>
      </c>
      <c r="Q107" s="47">
        <v>311362.32</v>
      </c>
      <c r="R107" s="47">
        <v>292782.40000000002</v>
      </c>
      <c r="S107" s="344">
        <v>18579.919999999984</v>
      </c>
      <c r="T107" s="345">
        <v>6.3459825453988983E-2</v>
      </c>
      <c r="V107" s="47">
        <v>1446384.37</v>
      </c>
      <c r="W107" s="47">
        <v>1167210.45</v>
      </c>
      <c r="X107" s="344">
        <v>279173.92000000016</v>
      </c>
      <c r="Y107" s="345">
        <v>0.2391804494210964</v>
      </c>
      <c r="AA107" s="48">
        <v>184449.12</v>
      </c>
      <c r="AB107" s="47"/>
      <c r="AC107" s="47">
        <v>70654.37</v>
      </c>
      <c r="AD107" s="47">
        <v>106802.58</v>
      </c>
      <c r="AE107" s="47">
        <v>49508</v>
      </c>
      <c r="AF107" s="47">
        <v>74964.81</v>
      </c>
      <c r="AG107" s="47">
        <v>168309.59</v>
      </c>
      <c r="AH107" s="47">
        <v>210826.82</v>
      </c>
      <c r="AI107" s="47">
        <v>111889.49</v>
      </c>
      <c r="AJ107" s="47">
        <v>170292.64</v>
      </c>
      <c r="AK107" s="47">
        <v>51232.41</v>
      </c>
      <c r="AL107" s="47">
        <v>122197.09</v>
      </c>
      <c r="AM107" s="47">
        <v>125888.53</v>
      </c>
      <c r="AN107" s="47">
        <v>127705.35</v>
      </c>
      <c r="AO107" s="47"/>
      <c r="AP107" s="47">
        <v>65968.69</v>
      </c>
      <c r="AQ107" s="47">
        <v>149021.03</v>
      </c>
      <c r="AR107" s="47">
        <v>152673.25</v>
      </c>
      <c r="AS107" s="47">
        <v>106262.46</v>
      </c>
      <c r="AT107" s="47">
        <v>52426.61</v>
      </c>
      <c r="AU107" s="47">
        <v>0</v>
      </c>
      <c r="AV107" s="47">
        <v>0</v>
      </c>
      <c r="AW107" s="47">
        <v>0</v>
      </c>
      <c r="AX107" s="47">
        <v>0</v>
      </c>
      <c r="AY107" s="47">
        <v>0</v>
      </c>
      <c r="AZ107" s="47">
        <v>0</v>
      </c>
      <c r="BA107" s="47">
        <v>0</v>
      </c>
    </row>
    <row r="108" spans="1:53" outlineLevel="2" x14ac:dyDescent="0.25">
      <c r="A108" s="339" t="s">
        <v>418</v>
      </c>
      <c r="B108" s="340" t="s">
        <v>419</v>
      </c>
      <c r="C108" s="341" t="s">
        <v>420</v>
      </c>
      <c r="D108" s="342"/>
      <c r="E108" s="343"/>
      <c r="F108" s="47">
        <v>-96967.84</v>
      </c>
      <c r="G108" s="47">
        <v>-57989.73</v>
      </c>
      <c r="H108" s="344">
        <v>-38978.109999999993</v>
      </c>
      <c r="I108" s="345">
        <v>-0.67215539717118866</v>
      </c>
      <c r="K108" s="47">
        <v>-551663.96</v>
      </c>
      <c r="L108" s="47">
        <v>-598261.63</v>
      </c>
      <c r="M108" s="344">
        <v>46597.670000000042</v>
      </c>
      <c r="N108" s="345">
        <v>7.7888448236267532E-2</v>
      </c>
      <c r="Q108" s="47">
        <v>-188873.59</v>
      </c>
      <c r="R108" s="47">
        <v>-270358.42</v>
      </c>
      <c r="S108" s="344">
        <v>81484.829999999987</v>
      </c>
      <c r="T108" s="345">
        <v>0.30139556962938308</v>
      </c>
      <c r="V108" s="47">
        <v>-1239079.8399999999</v>
      </c>
      <c r="W108" s="47">
        <v>-1113110.71</v>
      </c>
      <c r="X108" s="344">
        <v>-125969.12999999989</v>
      </c>
      <c r="Y108" s="345">
        <v>-0.11316855445582757</v>
      </c>
      <c r="AA108" s="48">
        <v>-80002.25</v>
      </c>
      <c r="AB108" s="47"/>
      <c r="AC108" s="47">
        <v>0</v>
      </c>
      <c r="AD108" s="47">
        <v>-327903.21000000002</v>
      </c>
      <c r="AE108" s="47">
        <v>-115514.48</v>
      </c>
      <c r="AF108" s="47">
        <v>-96854.21</v>
      </c>
      <c r="AG108" s="47">
        <v>-57989.73</v>
      </c>
      <c r="AH108" s="47">
        <v>-71261.650000000009</v>
      </c>
      <c r="AI108" s="47">
        <v>-120542.53</v>
      </c>
      <c r="AJ108" s="47">
        <v>-152093.33000000002</v>
      </c>
      <c r="AK108" s="47">
        <v>-108505.54000000001</v>
      </c>
      <c r="AL108" s="47">
        <v>-59705.71</v>
      </c>
      <c r="AM108" s="47">
        <v>-85231.73</v>
      </c>
      <c r="AN108" s="47">
        <v>-90075.39</v>
      </c>
      <c r="AO108" s="47"/>
      <c r="AP108" s="47">
        <v>-242087.17</v>
      </c>
      <c r="AQ108" s="47">
        <v>-120703.2</v>
      </c>
      <c r="AR108" s="47">
        <v>-36655.22</v>
      </c>
      <c r="AS108" s="47">
        <v>-55250.53</v>
      </c>
      <c r="AT108" s="47">
        <v>-96967.84</v>
      </c>
      <c r="AU108" s="47">
        <v>0</v>
      </c>
      <c r="AV108" s="47">
        <v>0</v>
      </c>
      <c r="AW108" s="47">
        <v>0</v>
      </c>
      <c r="AX108" s="47">
        <v>0</v>
      </c>
      <c r="AY108" s="47">
        <v>0</v>
      </c>
      <c r="AZ108" s="47">
        <v>0</v>
      </c>
      <c r="BA108" s="47">
        <v>0</v>
      </c>
    </row>
    <row r="109" spans="1:53" outlineLevel="2" x14ac:dyDescent="0.25">
      <c r="A109" s="339" t="s">
        <v>421</v>
      </c>
      <c r="B109" s="340" t="s">
        <v>422</v>
      </c>
      <c r="C109" s="341" t="s">
        <v>423</v>
      </c>
      <c r="D109" s="342"/>
      <c r="E109" s="343"/>
      <c r="F109" s="47">
        <v>455968.8</v>
      </c>
      <c r="G109" s="47">
        <v>588954.96</v>
      </c>
      <c r="H109" s="344">
        <v>-132986.15999999997</v>
      </c>
      <c r="I109" s="345">
        <v>-0.22580022078428541</v>
      </c>
      <c r="K109" s="47">
        <v>2609308.08</v>
      </c>
      <c r="L109" s="47">
        <v>2611295.2800000003</v>
      </c>
      <c r="M109" s="344">
        <v>-1987.2000000001863</v>
      </c>
      <c r="N109" s="345">
        <v>-7.6100164359818633E-4</v>
      </c>
      <c r="Q109" s="47">
        <v>1545919.2</v>
      </c>
      <c r="R109" s="47">
        <v>1606188.24</v>
      </c>
      <c r="S109" s="344">
        <v>-60269.040000000037</v>
      </c>
      <c r="T109" s="345">
        <v>-3.7523024075932741E-2</v>
      </c>
      <c r="V109" s="47">
        <v>6236172.2000000002</v>
      </c>
      <c r="W109" s="47">
        <v>6190570.8100000005</v>
      </c>
      <c r="X109" s="344">
        <v>45601.389999999665</v>
      </c>
      <c r="Y109" s="345">
        <v>7.3662657935092196E-3</v>
      </c>
      <c r="AA109" s="48">
        <v>517533.84</v>
      </c>
      <c r="AB109" s="47"/>
      <c r="AC109" s="47">
        <v>517533.84</v>
      </c>
      <c r="AD109" s="47">
        <v>487573.2</v>
      </c>
      <c r="AE109" s="47">
        <v>515244.24</v>
      </c>
      <c r="AF109" s="47">
        <v>501989.04000000004</v>
      </c>
      <c r="AG109" s="47">
        <v>588954.96</v>
      </c>
      <c r="AH109" s="47">
        <v>538272</v>
      </c>
      <c r="AI109" s="47">
        <v>547200</v>
      </c>
      <c r="AJ109" s="47">
        <v>549936</v>
      </c>
      <c r="AK109" s="47">
        <v>535536</v>
      </c>
      <c r="AL109" s="47">
        <v>549928.84</v>
      </c>
      <c r="AM109" s="47">
        <v>444712.48</v>
      </c>
      <c r="AN109" s="47">
        <v>461278.8</v>
      </c>
      <c r="AO109" s="47"/>
      <c r="AP109" s="47">
        <v>554413.68000000005</v>
      </c>
      <c r="AQ109" s="47">
        <v>508975.2</v>
      </c>
      <c r="AR109" s="47">
        <v>552175.19999999995</v>
      </c>
      <c r="AS109" s="47">
        <v>537775.19999999995</v>
      </c>
      <c r="AT109" s="47">
        <v>455968.8</v>
      </c>
      <c r="AU109" s="47">
        <v>-504072</v>
      </c>
      <c r="AV109" s="47">
        <v>0</v>
      </c>
      <c r="AW109" s="47">
        <v>0</v>
      </c>
      <c r="AX109" s="47">
        <v>0</v>
      </c>
      <c r="AY109" s="47">
        <v>0</v>
      </c>
      <c r="AZ109" s="47">
        <v>0</v>
      </c>
      <c r="BA109" s="47">
        <v>0</v>
      </c>
    </row>
    <row r="110" spans="1:53" outlineLevel="2" x14ac:dyDescent="0.25">
      <c r="A110" s="339" t="s">
        <v>424</v>
      </c>
      <c r="B110" s="340" t="s">
        <v>425</v>
      </c>
      <c r="C110" s="341" t="s">
        <v>426</v>
      </c>
      <c r="D110" s="342"/>
      <c r="E110" s="343"/>
      <c r="F110" s="47">
        <v>4182.54</v>
      </c>
      <c r="G110" s="47">
        <v>5400.41</v>
      </c>
      <c r="H110" s="344">
        <v>-1217.8699999999999</v>
      </c>
      <c r="I110" s="345">
        <v>-0.22551435909495759</v>
      </c>
      <c r="K110" s="47">
        <v>237983.72</v>
      </c>
      <c r="L110" s="47">
        <v>1064710.08</v>
      </c>
      <c r="M110" s="344">
        <v>-826726.3600000001</v>
      </c>
      <c r="N110" s="345">
        <v>-0.77648026024136074</v>
      </c>
      <c r="Q110" s="47">
        <v>-57286.739000000001</v>
      </c>
      <c r="R110" s="47">
        <v>363037.37</v>
      </c>
      <c r="S110" s="344">
        <v>-420324.109</v>
      </c>
      <c r="T110" s="345">
        <v>-1.1577984630067146</v>
      </c>
      <c r="V110" s="47">
        <v>1872076.34</v>
      </c>
      <c r="W110" s="47">
        <v>1153404.6950000001</v>
      </c>
      <c r="X110" s="344">
        <v>718671.64500000002</v>
      </c>
      <c r="Y110" s="345">
        <v>0.62308715068998399</v>
      </c>
      <c r="AA110" s="48">
        <v>91095.42</v>
      </c>
      <c r="AB110" s="47"/>
      <c r="AC110" s="47">
        <v>238539.78</v>
      </c>
      <c r="AD110" s="47">
        <v>463132.93</v>
      </c>
      <c r="AE110" s="47">
        <v>357814.79</v>
      </c>
      <c r="AF110" s="47">
        <v>-177.83</v>
      </c>
      <c r="AG110" s="47">
        <v>5400.41</v>
      </c>
      <c r="AH110" s="47">
        <v>75987</v>
      </c>
      <c r="AI110" s="47">
        <v>-0.22</v>
      </c>
      <c r="AJ110" s="47">
        <v>999.98</v>
      </c>
      <c r="AK110" s="47">
        <v>-9.1999999999999998E-2</v>
      </c>
      <c r="AL110" s="47">
        <v>638344.96200000006</v>
      </c>
      <c r="AM110" s="47">
        <v>918760.78</v>
      </c>
      <c r="AN110" s="47">
        <v>0.21</v>
      </c>
      <c r="AO110" s="47"/>
      <c r="AP110" s="47">
        <v>122978.916</v>
      </c>
      <c r="AQ110" s="47">
        <v>172291.54300000001</v>
      </c>
      <c r="AR110" s="47">
        <v>158017.731</v>
      </c>
      <c r="AS110" s="47">
        <v>-219487.01</v>
      </c>
      <c r="AT110" s="47">
        <v>4182.54</v>
      </c>
      <c r="AU110" s="47">
        <v>-4182.51</v>
      </c>
      <c r="AV110" s="47">
        <v>0</v>
      </c>
      <c r="AW110" s="47">
        <v>0</v>
      </c>
      <c r="AX110" s="47">
        <v>0</v>
      </c>
      <c r="AY110" s="47">
        <v>0</v>
      </c>
      <c r="AZ110" s="47">
        <v>0</v>
      </c>
      <c r="BA110" s="47">
        <v>0</v>
      </c>
    </row>
    <row r="111" spans="1:53" outlineLevel="1" x14ac:dyDescent="0.25">
      <c r="A111" s="339" t="s">
        <v>427</v>
      </c>
      <c r="B111" s="397"/>
      <c r="C111" s="398" t="s">
        <v>428</v>
      </c>
      <c r="D111" s="407"/>
      <c r="E111" s="407"/>
      <c r="F111" s="399">
        <v>9469696.8149999995</v>
      </c>
      <c r="G111" s="399">
        <v>9976572.8599999994</v>
      </c>
      <c r="H111" s="393">
        <v>-506876.04499999993</v>
      </c>
      <c r="I111" s="41">
        <v>-5.0806629903166964E-2</v>
      </c>
      <c r="J111" s="409"/>
      <c r="K111" s="399">
        <v>55035257.490000002</v>
      </c>
      <c r="L111" s="399">
        <v>59434761.809999995</v>
      </c>
      <c r="M111" s="393">
        <v>-4399504.3199999928</v>
      </c>
      <c r="N111" s="40">
        <v>-7.4022410219531987E-2</v>
      </c>
      <c r="O111" s="410"/>
      <c r="P111" s="410"/>
      <c r="Q111" s="399">
        <v>28007263.380000003</v>
      </c>
      <c r="R111" s="399">
        <v>32947985.129999995</v>
      </c>
      <c r="S111" s="393">
        <v>-4940721.7499999925</v>
      </c>
      <c r="T111" s="41">
        <v>-0.14995520152464004</v>
      </c>
      <c r="U111" s="410"/>
      <c r="V111" s="399">
        <v>130978919.59000002</v>
      </c>
      <c r="W111" s="399">
        <v>118491531.02500001</v>
      </c>
      <c r="X111" s="393">
        <v>12487388.565000013</v>
      </c>
      <c r="Y111" s="40">
        <v>0.10538633822163504</v>
      </c>
      <c r="Z111" s="339"/>
      <c r="AA111" s="412">
        <v>5460873.0099999998</v>
      </c>
      <c r="AB111" s="339"/>
      <c r="AC111" s="399">
        <v>9148447.6399999969</v>
      </c>
      <c r="AD111" s="399">
        <v>17338329.039999999</v>
      </c>
      <c r="AE111" s="399">
        <v>15057336.629999997</v>
      </c>
      <c r="AF111" s="399">
        <v>7914075.6399999997</v>
      </c>
      <c r="AG111" s="399">
        <v>9976572.8599999994</v>
      </c>
      <c r="AH111" s="399">
        <v>11119550.789999999</v>
      </c>
      <c r="AI111" s="399">
        <v>12000582.110000001</v>
      </c>
      <c r="AJ111" s="399">
        <v>15532534.390000001</v>
      </c>
      <c r="AK111" s="399">
        <v>4284734.4679999994</v>
      </c>
      <c r="AL111" s="399">
        <v>9030477.4719999991</v>
      </c>
      <c r="AM111" s="399">
        <v>10887720.349999996</v>
      </c>
      <c r="AN111" s="399">
        <v>13088062.520000001</v>
      </c>
      <c r="AO111" s="339"/>
      <c r="AP111" s="399">
        <v>13917644.135999996</v>
      </c>
      <c r="AQ111" s="399">
        <v>13110349.973999999</v>
      </c>
      <c r="AR111" s="399">
        <v>9129546.6209999993</v>
      </c>
      <c r="AS111" s="399">
        <v>9408019.9440000001</v>
      </c>
      <c r="AT111" s="399">
        <v>9469696.8149999995</v>
      </c>
      <c r="AU111" s="399">
        <v>-1247477.1199999999</v>
      </c>
      <c r="AV111" s="399">
        <v>1986171</v>
      </c>
      <c r="AW111" s="399">
        <v>0</v>
      </c>
      <c r="AX111" s="399">
        <v>0</v>
      </c>
      <c r="AY111" s="399">
        <v>0</v>
      </c>
      <c r="AZ111" s="399">
        <v>0</v>
      </c>
      <c r="BA111" s="399">
        <v>0</v>
      </c>
    </row>
    <row r="112" spans="1:53" outlineLevel="2" x14ac:dyDescent="0.25">
      <c r="B112" s="397"/>
      <c r="C112" s="398"/>
      <c r="D112" s="407"/>
      <c r="E112" s="407"/>
      <c r="F112" s="399"/>
      <c r="G112" s="399"/>
      <c r="H112" s="393"/>
      <c r="I112" s="41"/>
      <c r="J112" s="409"/>
      <c r="K112" s="399"/>
      <c r="L112" s="399"/>
      <c r="M112" s="393"/>
      <c r="N112" s="40"/>
      <c r="O112" s="410"/>
      <c r="P112" s="410"/>
      <c r="Q112" s="399"/>
      <c r="R112" s="399"/>
      <c r="S112" s="393"/>
      <c r="T112" s="41"/>
      <c r="U112" s="410"/>
      <c r="V112" s="399"/>
      <c r="W112" s="399"/>
      <c r="X112" s="393"/>
      <c r="Y112" s="40"/>
      <c r="Z112" s="339"/>
      <c r="AA112" s="412"/>
      <c r="AB112" s="339"/>
      <c r="AC112" s="399"/>
      <c r="AD112" s="399"/>
      <c r="AE112" s="399"/>
      <c r="AF112" s="399"/>
      <c r="AG112" s="399"/>
      <c r="AH112" s="399"/>
      <c r="AI112" s="399"/>
      <c r="AJ112" s="399"/>
      <c r="AK112" s="399"/>
      <c r="AL112" s="399"/>
      <c r="AM112" s="399"/>
      <c r="AN112" s="399"/>
      <c r="AO112" s="339"/>
      <c r="AP112" s="399"/>
      <c r="AQ112" s="399"/>
      <c r="AR112" s="399"/>
      <c r="AS112" s="399"/>
      <c r="AT112" s="399"/>
      <c r="AU112" s="399"/>
      <c r="AV112" s="399"/>
      <c r="AW112" s="399"/>
      <c r="AX112" s="399"/>
      <c r="AY112" s="399"/>
      <c r="AZ112" s="399"/>
      <c r="BA112" s="399"/>
    </row>
    <row r="113" spans="1:53" outlineLevel="2" x14ac:dyDescent="0.25">
      <c r="A113" s="339" t="s">
        <v>429</v>
      </c>
      <c r="B113" s="340" t="s">
        <v>430</v>
      </c>
      <c r="C113" s="341" t="s">
        <v>431</v>
      </c>
      <c r="D113" s="342"/>
      <c r="E113" s="343"/>
      <c r="F113" s="47">
        <v>304828.88</v>
      </c>
      <c r="G113" s="47">
        <v>420061.15</v>
      </c>
      <c r="H113" s="344">
        <v>-115232.27000000002</v>
      </c>
      <c r="I113" s="345">
        <v>-0.27432260755368598</v>
      </c>
      <c r="K113" s="47">
        <v>1611238.8900000001</v>
      </c>
      <c r="L113" s="47">
        <v>1962914.2000000002</v>
      </c>
      <c r="M113" s="344">
        <v>-351675.31000000006</v>
      </c>
      <c r="N113" s="345">
        <v>-0.17915979720356601</v>
      </c>
      <c r="Q113" s="47">
        <v>930623.43</v>
      </c>
      <c r="R113" s="47">
        <v>1199015.79</v>
      </c>
      <c r="S113" s="344">
        <v>-268392.36</v>
      </c>
      <c r="T113" s="345">
        <v>-0.22384389116343495</v>
      </c>
      <c r="V113" s="47">
        <v>4075249.41</v>
      </c>
      <c r="W113" s="47">
        <v>5275334.2</v>
      </c>
      <c r="X113" s="344">
        <v>-1200084.79</v>
      </c>
      <c r="Y113" s="345">
        <v>-0.22748981287289818</v>
      </c>
      <c r="AA113" s="48">
        <v>421795.31</v>
      </c>
      <c r="AB113" s="47"/>
      <c r="AC113" s="47">
        <v>372031.84</v>
      </c>
      <c r="AD113" s="47">
        <v>391866.57</v>
      </c>
      <c r="AE113" s="47">
        <v>426000.98</v>
      </c>
      <c r="AF113" s="47">
        <v>352953.66000000003</v>
      </c>
      <c r="AG113" s="47">
        <v>420061.15</v>
      </c>
      <c r="AH113" s="47">
        <v>374170.73</v>
      </c>
      <c r="AI113" s="47">
        <v>404117.81</v>
      </c>
      <c r="AJ113" s="47">
        <v>427027.19</v>
      </c>
      <c r="AK113" s="47">
        <v>363249</v>
      </c>
      <c r="AL113" s="47">
        <v>248673.26</v>
      </c>
      <c r="AM113" s="47">
        <v>319519.15000000002</v>
      </c>
      <c r="AN113" s="47">
        <v>327253.38</v>
      </c>
      <c r="AO113" s="47"/>
      <c r="AP113" s="47">
        <v>336540.33</v>
      </c>
      <c r="AQ113" s="47">
        <v>344075.13</v>
      </c>
      <c r="AR113" s="47">
        <v>306873.26</v>
      </c>
      <c r="AS113" s="47">
        <v>318921.28999999998</v>
      </c>
      <c r="AT113" s="47">
        <v>304828.88</v>
      </c>
      <c r="AU113" s="47">
        <v>-15344.59</v>
      </c>
      <c r="AV113" s="47">
        <v>0</v>
      </c>
      <c r="AW113" s="47">
        <v>0</v>
      </c>
      <c r="AX113" s="47">
        <v>0</v>
      </c>
      <c r="AY113" s="47">
        <v>0</v>
      </c>
      <c r="AZ113" s="47">
        <v>0</v>
      </c>
      <c r="BA113" s="47">
        <v>0</v>
      </c>
    </row>
    <row r="114" spans="1:53" outlineLevel="2" x14ac:dyDescent="0.25">
      <c r="A114" s="339" t="s">
        <v>432</v>
      </c>
      <c r="B114" s="340" t="s">
        <v>433</v>
      </c>
      <c r="C114" s="341" t="s">
        <v>434</v>
      </c>
      <c r="D114" s="342"/>
      <c r="E114" s="343"/>
      <c r="F114" s="47">
        <v>0</v>
      </c>
      <c r="G114" s="47">
        <v>-17.080000000000002</v>
      </c>
      <c r="H114" s="344">
        <v>17.080000000000002</v>
      </c>
      <c r="I114" s="345" t="s">
        <v>196</v>
      </c>
      <c r="K114" s="47">
        <v>0</v>
      </c>
      <c r="L114" s="47">
        <v>0</v>
      </c>
      <c r="M114" s="344">
        <v>0</v>
      </c>
      <c r="N114" s="345">
        <v>0</v>
      </c>
      <c r="Q114" s="47">
        <v>0</v>
      </c>
      <c r="R114" s="47">
        <v>0</v>
      </c>
      <c r="S114" s="344">
        <v>0</v>
      </c>
      <c r="T114" s="345">
        <v>0</v>
      </c>
      <c r="V114" s="47">
        <v>0</v>
      </c>
      <c r="W114" s="47">
        <v>0</v>
      </c>
      <c r="X114" s="344">
        <v>0</v>
      </c>
      <c r="Y114" s="345">
        <v>0</v>
      </c>
      <c r="AA114" s="48">
        <v>0</v>
      </c>
      <c r="AB114" s="47"/>
      <c r="AC114" s="47">
        <v>0</v>
      </c>
      <c r="AD114" s="47">
        <v>0</v>
      </c>
      <c r="AE114" s="47">
        <v>0</v>
      </c>
      <c r="AF114" s="47">
        <v>17.080000000000002</v>
      </c>
      <c r="AG114" s="47">
        <v>-17.080000000000002</v>
      </c>
      <c r="AH114" s="47">
        <v>0</v>
      </c>
      <c r="AI114" s="47">
        <v>0</v>
      </c>
      <c r="AJ114" s="47">
        <v>0</v>
      </c>
      <c r="AK114" s="47">
        <v>0</v>
      </c>
      <c r="AL114" s="47">
        <v>0</v>
      </c>
      <c r="AM114" s="47">
        <v>0</v>
      </c>
      <c r="AN114" s="47">
        <v>0</v>
      </c>
      <c r="AO114" s="47"/>
      <c r="AP114" s="47">
        <v>0</v>
      </c>
      <c r="AQ114" s="47">
        <v>0</v>
      </c>
      <c r="AR114" s="47">
        <v>0</v>
      </c>
      <c r="AS114" s="47">
        <v>0</v>
      </c>
      <c r="AT114" s="47">
        <v>0</v>
      </c>
      <c r="AU114" s="47">
        <v>0</v>
      </c>
      <c r="AV114" s="47">
        <v>0</v>
      </c>
      <c r="AW114" s="47">
        <v>0</v>
      </c>
      <c r="AX114" s="47">
        <v>0</v>
      </c>
      <c r="AY114" s="47">
        <v>0</v>
      </c>
      <c r="AZ114" s="47">
        <v>0</v>
      </c>
      <c r="BA114" s="47">
        <v>0</v>
      </c>
    </row>
    <row r="115" spans="1:53" outlineLevel="2" x14ac:dyDescent="0.25">
      <c r="A115" s="339" t="s">
        <v>435</v>
      </c>
      <c r="B115" s="340" t="s">
        <v>436</v>
      </c>
      <c r="C115" s="341" t="s">
        <v>437</v>
      </c>
      <c r="D115" s="342"/>
      <c r="E115" s="343"/>
      <c r="F115" s="47">
        <v>147448.07</v>
      </c>
      <c r="G115" s="47">
        <v>171132.59</v>
      </c>
      <c r="H115" s="344">
        <v>-23684.51999999999</v>
      </c>
      <c r="I115" s="345">
        <v>-0.13839865334826049</v>
      </c>
      <c r="K115" s="47">
        <v>826504</v>
      </c>
      <c r="L115" s="47">
        <v>664582.88</v>
      </c>
      <c r="M115" s="344">
        <v>161921.12</v>
      </c>
      <c r="N115" s="345">
        <v>0.24364323077356431</v>
      </c>
      <c r="Q115" s="47">
        <v>463640.7</v>
      </c>
      <c r="R115" s="47">
        <v>440605.06</v>
      </c>
      <c r="S115" s="344">
        <v>23035.640000000014</v>
      </c>
      <c r="T115" s="345">
        <v>5.2281832623529138E-2</v>
      </c>
      <c r="V115" s="47">
        <v>1661652.77</v>
      </c>
      <c r="W115" s="47">
        <v>1749289.1099999999</v>
      </c>
      <c r="X115" s="344">
        <v>-87636.339999999851</v>
      </c>
      <c r="Y115" s="345">
        <v>-5.0098259629593106E-2</v>
      </c>
      <c r="AA115" s="48">
        <v>122911.96</v>
      </c>
      <c r="AB115" s="47"/>
      <c r="AC115" s="47">
        <v>115485.12</v>
      </c>
      <c r="AD115" s="47">
        <v>108492.7</v>
      </c>
      <c r="AE115" s="47">
        <v>134855.71</v>
      </c>
      <c r="AF115" s="47">
        <v>134616.76</v>
      </c>
      <c r="AG115" s="47">
        <v>171132.59</v>
      </c>
      <c r="AH115" s="47">
        <v>125604.92</v>
      </c>
      <c r="AI115" s="47">
        <v>116043.45</v>
      </c>
      <c r="AJ115" s="47">
        <v>133384.15</v>
      </c>
      <c r="AK115" s="47">
        <v>110678.66</v>
      </c>
      <c r="AL115" s="47">
        <v>109282.58</v>
      </c>
      <c r="AM115" s="47">
        <v>137591.82</v>
      </c>
      <c r="AN115" s="47">
        <v>102563.19</v>
      </c>
      <c r="AO115" s="47"/>
      <c r="AP115" s="47">
        <v>263752.03999999998</v>
      </c>
      <c r="AQ115" s="47">
        <v>99111.260000000009</v>
      </c>
      <c r="AR115" s="47">
        <v>132712.56</v>
      </c>
      <c r="AS115" s="47">
        <v>183480.07</v>
      </c>
      <c r="AT115" s="47">
        <v>147448.07</v>
      </c>
      <c r="AU115" s="47">
        <v>0</v>
      </c>
      <c r="AV115" s="47">
        <v>0</v>
      </c>
      <c r="AW115" s="47">
        <v>0</v>
      </c>
      <c r="AX115" s="47">
        <v>0</v>
      </c>
      <c r="AY115" s="47">
        <v>0</v>
      </c>
      <c r="AZ115" s="47">
        <v>0</v>
      </c>
      <c r="BA115" s="47">
        <v>0</v>
      </c>
    </row>
    <row r="116" spans="1:53" outlineLevel="2" x14ac:dyDescent="0.25">
      <c r="A116" s="339" t="s">
        <v>438</v>
      </c>
      <c r="B116" s="340" t="s">
        <v>439</v>
      </c>
      <c r="C116" s="341" t="s">
        <v>440</v>
      </c>
      <c r="D116" s="342"/>
      <c r="E116" s="343"/>
      <c r="F116" s="47">
        <v>1813.2</v>
      </c>
      <c r="G116" s="47">
        <v>59042.270000000004</v>
      </c>
      <c r="H116" s="344">
        <v>-57229.070000000007</v>
      </c>
      <c r="I116" s="345">
        <v>-0.96928979864764686</v>
      </c>
      <c r="K116" s="47">
        <v>308078.47000000003</v>
      </c>
      <c r="L116" s="47">
        <v>505599.66000000003</v>
      </c>
      <c r="M116" s="344">
        <v>-197521.19</v>
      </c>
      <c r="N116" s="345">
        <v>-0.39066717331257694</v>
      </c>
      <c r="Q116" s="47">
        <v>88396.22</v>
      </c>
      <c r="R116" s="47">
        <v>188917.09</v>
      </c>
      <c r="S116" s="344">
        <v>-100520.87</v>
      </c>
      <c r="T116" s="345">
        <v>-0.53208987074700331</v>
      </c>
      <c r="V116" s="47">
        <v>1080273.3600000001</v>
      </c>
      <c r="W116" s="47">
        <v>1469043.86</v>
      </c>
      <c r="X116" s="344">
        <v>-388770.5</v>
      </c>
      <c r="Y116" s="345">
        <v>-0.26464186031858844</v>
      </c>
      <c r="AA116" s="48">
        <v>188912.43</v>
      </c>
      <c r="AB116" s="47"/>
      <c r="AC116" s="47">
        <v>162136.21</v>
      </c>
      <c r="AD116" s="47">
        <v>154546.36000000002</v>
      </c>
      <c r="AE116" s="47">
        <v>83655.59</v>
      </c>
      <c r="AF116" s="47">
        <v>46219.23</v>
      </c>
      <c r="AG116" s="47">
        <v>59042.270000000004</v>
      </c>
      <c r="AH116" s="47">
        <v>160407.34</v>
      </c>
      <c r="AI116" s="47">
        <v>107599.58</v>
      </c>
      <c r="AJ116" s="47">
        <v>122742.36</v>
      </c>
      <c r="AK116" s="47">
        <v>12802.710000000001</v>
      </c>
      <c r="AL116" s="47">
        <v>95424.8</v>
      </c>
      <c r="AM116" s="47">
        <v>115114.25</v>
      </c>
      <c r="AN116" s="47">
        <v>158103.85</v>
      </c>
      <c r="AO116" s="47"/>
      <c r="AP116" s="47">
        <v>178812.53</v>
      </c>
      <c r="AQ116" s="47">
        <v>40869.72</v>
      </c>
      <c r="AR116" s="47">
        <v>13553.710000000001</v>
      </c>
      <c r="AS116" s="47">
        <v>73029.31</v>
      </c>
      <c r="AT116" s="47">
        <v>1813.2</v>
      </c>
      <c r="AU116" s="47">
        <v>0</v>
      </c>
      <c r="AV116" s="47">
        <v>0</v>
      </c>
      <c r="AW116" s="47">
        <v>0</v>
      </c>
      <c r="AX116" s="47">
        <v>0</v>
      </c>
      <c r="AY116" s="47">
        <v>0</v>
      </c>
      <c r="AZ116" s="47">
        <v>0</v>
      </c>
      <c r="BA116" s="47">
        <v>0</v>
      </c>
    </row>
    <row r="117" spans="1:53" outlineLevel="2" x14ac:dyDescent="0.25">
      <c r="A117" s="339" t="s">
        <v>441</v>
      </c>
      <c r="B117" s="340" t="s">
        <v>442</v>
      </c>
      <c r="C117" s="341" t="s">
        <v>443</v>
      </c>
      <c r="D117" s="342"/>
      <c r="E117" s="343"/>
      <c r="F117" s="47">
        <v>0</v>
      </c>
      <c r="G117" s="47">
        <v>0</v>
      </c>
      <c r="H117" s="344">
        <v>0</v>
      </c>
      <c r="I117" s="345">
        <v>0</v>
      </c>
      <c r="K117" s="47">
        <v>0</v>
      </c>
      <c r="L117" s="47">
        <v>0</v>
      </c>
      <c r="M117" s="344">
        <v>0</v>
      </c>
      <c r="N117" s="345">
        <v>0</v>
      </c>
      <c r="Q117" s="47">
        <v>0</v>
      </c>
      <c r="R117" s="47">
        <v>0</v>
      </c>
      <c r="S117" s="344">
        <v>0</v>
      </c>
      <c r="T117" s="345">
        <v>0</v>
      </c>
      <c r="V117" s="47">
        <v>0</v>
      </c>
      <c r="W117" s="47">
        <v>1479.45</v>
      </c>
      <c r="X117" s="344">
        <v>-1479.45</v>
      </c>
      <c r="Y117" s="345" t="s">
        <v>196</v>
      </c>
      <c r="AA117" s="48">
        <v>0</v>
      </c>
      <c r="AB117" s="47"/>
      <c r="AC117" s="47">
        <v>0</v>
      </c>
      <c r="AD117" s="47">
        <v>0</v>
      </c>
      <c r="AE117" s="47">
        <v>0</v>
      </c>
      <c r="AF117" s="47">
        <v>0</v>
      </c>
      <c r="AG117" s="47">
        <v>0</v>
      </c>
      <c r="AH117" s="47">
        <v>0</v>
      </c>
      <c r="AI117" s="47">
        <v>0</v>
      </c>
      <c r="AJ117" s="47">
        <v>0</v>
      </c>
      <c r="AK117" s="47">
        <v>0</v>
      </c>
      <c r="AL117" s="47">
        <v>0</v>
      </c>
      <c r="AM117" s="47">
        <v>0</v>
      </c>
      <c r="AN117" s="47">
        <v>0</v>
      </c>
      <c r="AO117" s="47"/>
      <c r="AP117" s="47">
        <v>0</v>
      </c>
      <c r="AQ117" s="47">
        <v>0</v>
      </c>
      <c r="AR117" s="47">
        <v>0</v>
      </c>
      <c r="AS117" s="47">
        <v>0</v>
      </c>
      <c r="AT117" s="47">
        <v>0</v>
      </c>
      <c r="AU117" s="47">
        <v>0</v>
      </c>
      <c r="AV117" s="47">
        <v>0</v>
      </c>
      <c r="AW117" s="47">
        <v>0</v>
      </c>
      <c r="AX117" s="47">
        <v>0</v>
      </c>
      <c r="AY117" s="47">
        <v>0</v>
      </c>
      <c r="AZ117" s="47">
        <v>0</v>
      </c>
      <c r="BA117" s="47">
        <v>0</v>
      </c>
    </row>
    <row r="118" spans="1:53" outlineLevel="2" x14ac:dyDescent="0.25">
      <c r="A118" s="339" t="s">
        <v>444</v>
      </c>
      <c r="B118" s="340" t="s">
        <v>445</v>
      </c>
      <c r="C118" s="341" t="s">
        <v>446</v>
      </c>
      <c r="D118" s="342"/>
      <c r="E118" s="343"/>
      <c r="F118" s="47">
        <v>56715.14</v>
      </c>
      <c r="G118" s="47">
        <v>26350.34</v>
      </c>
      <c r="H118" s="344">
        <v>30364.799999999999</v>
      </c>
      <c r="I118" s="345">
        <v>1.1523494573504554</v>
      </c>
      <c r="K118" s="47">
        <v>688300.93</v>
      </c>
      <c r="L118" s="47">
        <v>577818.78</v>
      </c>
      <c r="M118" s="344">
        <v>110482.15000000002</v>
      </c>
      <c r="N118" s="345">
        <v>0.19120553679477156</v>
      </c>
      <c r="Q118" s="47">
        <v>286584.03000000003</v>
      </c>
      <c r="R118" s="47">
        <v>292455.81</v>
      </c>
      <c r="S118" s="344">
        <v>-5871.7799999999697</v>
      </c>
      <c r="T118" s="345">
        <v>-2.0077494784596583E-2</v>
      </c>
      <c r="V118" s="47">
        <v>2386199.04</v>
      </c>
      <c r="W118" s="47">
        <v>2012892.48</v>
      </c>
      <c r="X118" s="344">
        <v>373306.56000000006</v>
      </c>
      <c r="Y118" s="345">
        <v>0.18545777467458174</v>
      </c>
      <c r="AA118" s="48">
        <v>198194.17</v>
      </c>
      <c r="AB118" s="47"/>
      <c r="AC118" s="47">
        <v>171562.82</v>
      </c>
      <c r="AD118" s="47">
        <v>113800.15000000001</v>
      </c>
      <c r="AE118" s="47">
        <v>192909.48</v>
      </c>
      <c r="AF118" s="47">
        <v>73195.990000000005</v>
      </c>
      <c r="AG118" s="47">
        <v>26350.34</v>
      </c>
      <c r="AH118" s="47">
        <v>297633.69</v>
      </c>
      <c r="AI118" s="47">
        <v>306248.52</v>
      </c>
      <c r="AJ118" s="47">
        <v>260968.33000000002</v>
      </c>
      <c r="AK118" s="47">
        <v>47978.450000000004</v>
      </c>
      <c r="AL118" s="47">
        <v>187378.03</v>
      </c>
      <c r="AM118" s="47">
        <v>277619.22000000003</v>
      </c>
      <c r="AN118" s="47">
        <v>320071.87</v>
      </c>
      <c r="AO118" s="47"/>
      <c r="AP118" s="47">
        <v>293674.01</v>
      </c>
      <c r="AQ118" s="47">
        <v>108042.89</v>
      </c>
      <c r="AR118" s="47">
        <v>28337.16</v>
      </c>
      <c r="AS118" s="47">
        <v>201531.73</v>
      </c>
      <c r="AT118" s="47">
        <v>56715.14</v>
      </c>
      <c r="AU118" s="47">
        <v>0</v>
      </c>
      <c r="AV118" s="47">
        <v>0</v>
      </c>
      <c r="AW118" s="47">
        <v>0</v>
      </c>
      <c r="AX118" s="47">
        <v>0</v>
      </c>
      <c r="AY118" s="47">
        <v>0</v>
      </c>
      <c r="AZ118" s="47">
        <v>0</v>
      </c>
      <c r="BA118" s="47">
        <v>0</v>
      </c>
    </row>
    <row r="119" spans="1:53" outlineLevel="2" x14ac:dyDescent="0.25">
      <c r="A119" s="339" t="s">
        <v>447</v>
      </c>
      <c r="B119" s="340" t="s">
        <v>448</v>
      </c>
      <c r="C119" s="341" t="s">
        <v>449</v>
      </c>
      <c r="D119" s="342"/>
      <c r="E119" s="343"/>
      <c r="F119" s="47">
        <v>0</v>
      </c>
      <c r="G119" s="47">
        <v>0</v>
      </c>
      <c r="H119" s="344">
        <v>0</v>
      </c>
      <c r="I119" s="345">
        <v>0</v>
      </c>
      <c r="K119" s="47">
        <v>0</v>
      </c>
      <c r="L119" s="47">
        <v>0</v>
      </c>
      <c r="M119" s="344">
        <v>0</v>
      </c>
      <c r="N119" s="345">
        <v>0</v>
      </c>
      <c r="Q119" s="47">
        <v>0</v>
      </c>
      <c r="R119" s="47">
        <v>0</v>
      </c>
      <c r="S119" s="344">
        <v>0</v>
      </c>
      <c r="T119" s="345">
        <v>0</v>
      </c>
      <c r="V119" s="47">
        <v>0</v>
      </c>
      <c r="W119" s="47">
        <v>84953.1</v>
      </c>
      <c r="X119" s="344">
        <v>-84953.1</v>
      </c>
      <c r="Y119" s="345" t="s">
        <v>196</v>
      </c>
      <c r="AA119" s="48">
        <v>-19725.080000000002</v>
      </c>
      <c r="AB119" s="47"/>
      <c r="AC119" s="47">
        <v>0</v>
      </c>
      <c r="AD119" s="47">
        <v>0</v>
      </c>
      <c r="AE119" s="47">
        <v>0</v>
      </c>
      <c r="AF119" s="47">
        <v>0</v>
      </c>
      <c r="AG119" s="47">
        <v>0</v>
      </c>
      <c r="AH119" s="47">
        <v>0</v>
      </c>
      <c r="AI119" s="47">
        <v>0</v>
      </c>
      <c r="AJ119" s="47">
        <v>0</v>
      </c>
      <c r="AK119" s="47">
        <v>0</v>
      </c>
      <c r="AL119" s="47">
        <v>0</v>
      </c>
      <c r="AM119" s="47">
        <v>0</v>
      </c>
      <c r="AN119" s="47">
        <v>0</v>
      </c>
      <c r="AO119" s="47"/>
      <c r="AP119" s="47">
        <v>0</v>
      </c>
      <c r="AQ119" s="47">
        <v>0</v>
      </c>
      <c r="AR119" s="47">
        <v>0</v>
      </c>
      <c r="AS119" s="47">
        <v>0</v>
      </c>
      <c r="AT119" s="47">
        <v>0</v>
      </c>
      <c r="AU119" s="47">
        <v>0</v>
      </c>
      <c r="AV119" s="47">
        <v>0</v>
      </c>
      <c r="AW119" s="47">
        <v>0</v>
      </c>
      <c r="AX119" s="47">
        <v>0</v>
      </c>
      <c r="AY119" s="47">
        <v>0</v>
      </c>
      <c r="AZ119" s="47">
        <v>0</v>
      </c>
      <c r="BA119" s="47">
        <v>0</v>
      </c>
    </row>
    <row r="120" spans="1:53" outlineLevel="2" x14ac:dyDescent="0.25">
      <c r="A120" s="339" t="s">
        <v>450</v>
      </c>
      <c r="B120" s="340" t="s">
        <v>451</v>
      </c>
      <c r="C120" s="341" t="s">
        <v>452</v>
      </c>
      <c r="D120" s="342"/>
      <c r="E120" s="343"/>
      <c r="F120" s="47">
        <v>6537.93</v>
      </c>
      <c r="G120" s="47">
        <v>254.96</v>
      </c>
      <c r="H120" s="344">
        <v>6282.97</v>
      </c>
      <c r="I120" s="345" t="s">
        <v>196</v>
      </c>
      <c r="K120" s="47">
        <v>25928.75</v>
      </c>
      <c r="L120" s="47">
        <v>12250.74</v>
      </c>
      <c r="M120" s="344">
        <v>13678.01</v>
      </c>
      <c r="N120" s="345">
        <v>1.1165047988937811</v>
      </c>
      <c r="Q120" s="47">
        <v>24918.3</v>
      </c>
      <c r="R120" s="47">
        <v>5592.31</v>
      </c>
      <c r="S120" s="344">
        <v>19325.989999999998</v>
      </c>
      <c r="T120" s="345">
        <v>3.4558152176828534</v>
      </c>
      <c r="V120" s="47">
        <v>58098.22</v>
      </c>
      <c r="W120" s="47">
        <v>31540.07</v>
      </c>
      <c r="X120" s="344">
        <v>26558.15</v>
      </c>
      <c r="Y120" s="345">
        <v>0.84204473864515839</v>
      </c>
      <c r="AA120" s="48">
        <v>4333.17</v>
      </c>
      <c r="AB120" s="47"/>
      <c r="AC120" s="47">
        <v>5801.35</v>
      </c>
      <c r="AD120" s="47">
        <v>857.08</v>
      </c>
      <c r="AE120" s="47">
        <v>4719.1099999999997</v>
      </c>
      <c r="AF120" s="47">
        <v>618.24</v>
      </c>
      <c r="AG120" s="47">
        <v>254.96</v>
      </c>
      <c r="AH120" s="47">
        <v>6030.3</v>
      </c>
      <c r="AI120" s="47">
        <v>6682.6900000000005</v>
      </c>
      <c r="AJ120" s="47">
        <v>2315.2600000000002</v>
      </c>
      <c r="AK120" s="47">
        <v>2943.89</v>
      </c>
      <c r="AL120" s="47">
        <v>5479.62</v>
      </c>
      <c r="AM120" s="47">
        <v>9491.08</v>
      </c>
      <c r="AN120" s="47">
        <v>-773.37</v>
      </c>
      <c r="AO120" s="47"/>
      <c r="AP120" s="47">
        <v>1444.38</v>
      </c>
      <c r="AQ120" s="47">
        <v>-433.93</v>
      </c>
      <c r="AR120" s="47">
        <v>1801.63</v>
      </c>
      <c r="AS120" s="47">
        <v>16578.740000000002</v>
      </c>
      <c r="AT120" s="47">
        <v>6537.93</v>
      </c>
      <c r="AU120" s="47">
        <v>0</v>
      </c>
      <c r="AV120" s="47">
        <v>0</v>
      </c>
      <c r="AW120" s="47">
        <v>0</v>
      </c>
      <c r="AX120" s="47">
        <v>0</v>
      </c>
      <c r="AY120" s="47">
        <v>0</v>
      </c>
      <c r="AZ120" s="47">
        <v>0</v>
      </c>
      <c r="BA120" s="47">
        <v>0</v>
      </c>
    </row>
    <row r="121" spans="1:53" outlineLevel="2" x14ac:dyDescent="0.25">
      <c r="A121" s="339" t="s">
        <v>453</v>
      </c>
      <c r="B121" s="340" t="s">
        <v>454</v>
      </c>
      <c r="C121" s="341" t="s">
        <v>455</v>
      </c>
      <c r="D121" s="342"/>
      <c r="E121" s="343"/>
      <c r="F121" s="47">
        <v>455065.62</v>
      </c>
      <c r="G121" s="47">
        <v>335032.78999999998</v>
      </c>
      <c r="H121" s="344">
        <v>120032.83000000002</v>
      </c>
      <c r="I121" s="345">
        <v>0.35827188735765242</v>
      </c>
      <c r="K121" s="47">
        <v>1981030.696</v>
      </c>
      <c r="L121" s="47">
        <v>2159756.1800000002</v>
      </c>
      <c r="M121" s="344">
        <v>-178725.48400000017</v>
      </c>
      <c r="N121" s="345">
        <v>-8.2752620714806865E-2</v>
      </c>
      <c r="Q121" s="47">
        <v>1210833.81</v>
      </c>
      <c r="R121" s="47">
        <v>1233488.8900000001</v>
      </c>
      <c r="S121" s="344">
        <v>-22655.080000000075</v>
      </c>
      <c r="T121" s="345">
        <v>-1.8366667250647124E-2</v>
      </c>
      <c r="V121" s="47">
        <v>6024638.3459999999</v>
      </c>
      <c r="W121" s="47">
        <v>5191550.6300000008</v>
      </c>
      <c r="X121" s="344">
        <v>833087.71599999908</v>
      </c>
      <c r="Y121" s="345">
        <v>0.16046992033283877</v>
      </c>
      <c r="AA121" s="48">
        <v>387516.82</v>
      </c>
      <c r="AB121" s="47"/>
      <c r="AC121" s="47">
        <v>535082.44999999995</v>
      </c>
      <c r="AD121" s="47">
        <v>391184.84</v>
      </c>
      <c r="AE121" s="47">
        <v>504702.22000000003</v>
      </c>
      <c r="AF121" s="47">
        <v>393753.88</v>
      </c>
      <c r="AG121" s="47">
        <v>335032.78999999998</v>
      </c>
      <c r="AH121" s="47">
        <v>1478949.49</v>
      </c>
      <c r="AI121" s="47">
        <v>348728.53</v>
      </c>
      <c r="AJ121" s="47">
        <v>658988.77</v>
      </c>
      <c r="AK121" s="47">
        <v>383201.15</v>
      </c>
      <c r="AL121" s="47">
        <v>355781.25</v>
      </c>
      <c r="AM121" s="47">
        <v>373319.78</v>
      </c>
      <c r="AN121" s="47">
        <v>444638.68</v>
      </c>
      <c r="AO121" s="47"/>
      <c r="AP121" s="47">
        <v>417841.51</v>
      </c>
      <c r="AQ121" s="47">
        <v>352355.37599999999</v>
      </c>
      <c r="AR121" s="47">
        <v>381726.44</v>
      </c>
      <c r="AS121" s="47">
        <v>374041.75</v>
      </c>
      <c r="AT121" s="47">
        <v>455065.62</v>
      </c>
      <c r="AU121" s="47">
        <v>-16983.64</v>
      </c>
      <c r="AV121" s="47">
        <v>0</v>
      </c>
      <c r="AW121" s="47">
        <v>0</v>
      </c>
      <c r="AX121" s="47">
        <v>0</v>
      </c>
      <c r="AY121" s="47">
        <v>0</v>
      </c>
      <c r="AZ121" s="47">
        <v>0</v>
      </c>
      <c r="BA121" s="47">
        <v>0</v>
      </c>
    </row>
    <row r="122" spans="1:53" outlineLevel="2" x14ac:dyDescent="0.25">
      <c r="A122" s="339" t="s">
        <v>456</v>
      </c>
      <c r="B122" s="340" t="s">
        <v>457</v>
      </c>
      <c r="C122" s="341" t="s">
        <v>458</v>
      </c>
      <c r="D122" s="342"/>
      <c r="E122" s="343"/>
      <c r="F122" s="47">
        <v>3472.2000000000003</v>
      </c>
      <c r="G122" s="47">
        <v>3972.35</v>
      </c>
      <c r="H122" s="344">
        <v>-500.14999999999964</v>
      </c>
      <c r="I122" s="345">
        <v>-0.12590783792968888</v>
      </c>
      <c r="K122" s="47">
        <v>22518.63</v>
      </c>
      <c r="L122" s="47">
        <v>21503.49</v>
      </c>
      <c r="M122" s="344">
        <v>1015.1399999999994</v>
      </c>
      <c r="N122" s="345">
        <v>4.7208150862952915E-2</v>
      </c>
      <c r="Q122" s="47">
        <v>12389.24</v>
      </c>
      <c r="R122" s="47">
        <v>12796.81</v>
      </c>
      <c r="S122" s="344">
        <v>-407.56999999999971</v>
      </c>
      <c r="T122" s="345">
        <v>-3.1849343703626118E-2</v>
      </c>
      <c r="V122" s="47">
        <v>53008.490000000005</v>
      </c>
      <c r="W122" s="47">
        <v>46786.58</v>
      </c>
      <c r="X122" s="344">
        <v>6221.9100000000035</v>
      </c>
      <c r="Y122" s="345">
        <v>0.13298492858422228</v>
      </c>
      <c r="AA122" s="48">
        <v>4552.96</v>
      </c>
      <c r="AB122" s="47"/>
      <c r="AC122" s="47">
        <v>4014</v>
      </c>
      <c r="AD122" s="47">
        <v>4692.68</v>
      </c>
      <c r="AE122" s="47">
        <v>4482.46</v>
      </c>
      <c r="AF122" s="47">
        <v>4342</v>
      </c>
      <c r="AG122" s="47">
        <v>3972.35</v>
      </c>
      <c r="AH122" s="47">
        <v>5250.72</v>
      </c>
      <c r="AI122" s="47">
        <v>4125.12</v>
      </c>
      <c r="AJ122" s="47">
        <v>4268.49</v>
      </c>
      <c r="AK122" s="47">
        <v>3753.34</v>
      </c>
      <c r="AL122" s="47">
        <v>3617.8</v>
      </c>
      <c r="AM122" s="47">
        <v>4441.55</v>
      </c>
      <c r="AN122" s="47">
        <v>5032.84</v>
      </c>
      <c r="AO122" s="47"/>
      <c r="AP122" s="47">
        <v>4967.41</v>
      </c>
      <c r="AQ122" s="47">
        <v>5161.9800000000005</v>
      </c>
      <c r="AR122" s="47">
        <v>4254.84</v>
      </c>
      <c r="AS122" s="47">
        <v>4662.2</v>
      </c>
      <c r="AT122" s="47">
        <v>3472.2000000000003</v>
      </c>
      <c r="AU122" s="47">
        <v>0</v>
      </c>
      <c r="AV122" s="47">
        <v>0</v>
      </c>
      <c r="AW122" s="47">
        <v>0</v>
      </c>
      <c r="AX122" s="47">
        <v>0</v>
      </c>
      <c r="AY122" s="47">
        <v>0</v>
      </c>
      <c r="AZ122" s="47">
        <v>0</v>
      </c>
      <c r="BA122" s="47">
        <v>0</v>
      </c>
    </row>
    <row r="123" spans="1:53" outlineLevel="2" x14ac:dyDescent="0.25">
      <c r="A123" s="339" t="s">
        <v>459</v>
      </c>
      <c r="B123" s="340" t="s">
        <v>460</v>
      </c>
      <c r="C123" s="341" t="s">
        <v>461</v>
      </c>
      <c r="D123" s="342"/>
      <c r="E123" s="343"/>
      <c r="F123" s="47">
        <v>0</v>
      </c>
      <c r="G123" s="47">
        <v>0</v>
      </c>
      <c r="H123" s="344">
        <v>0</v>
      </c>
      <c r="I123" s="345">
        <v>0</v>
      </c>
      <c r="K123" s="47">
        <v>0</v>
      </c>
      <c r="L123" s="47">
        <v>10130</v>
      </c>
      <c r="M123" s="344">
        <v>-10130</v>
      </c>
      <c r="N123" s="345" t="s">
        <v>196</v>
      </c>
      <c r="Q123" s="47">
        <v>0</v>
      </c>
      <c r="R123" s="47">
        <v>10130</v>
      </c>
      <c r="S123" s="344">
        <v>-10130</v>
      </c>
      <c r="T123" s="345" t="s">
        <v>196</v>
      </c>
      <c r="V123" s="47">
        <v>0</v>
      </c>
      <c r="W123" s="47">
        <v>10130</v>
      </c>
      <c r="X123" s="344">
        <v>-10130</v>
      </c>
      <c r="Y123" s="345" t="s">
        <v>196</v>
      </c>
      <c r="AA123" s="48">
        <v>0</v>
      </c>
      <c r="AB123" s="47"/>
      <c r="AC123" s="47">
        <v>0</v>
      </c>
      <c r="AD123" s="47">
        <v>0</v>
      </c>
      <c r="AE123" s="47">
        <v>10130</v>
      </c>
      <c r="AF123" s="47">
        <v>0</v>
      </c>
      <c r="AG123" s="47">
        <v>0</v>
      </c>
      <c r="AH123" s="47">
        <v>0</v>
      </c>
      <c r="AI123" s="47">
        <v>0</v>
      </c>
      <c r="AJ123" s="47">
        <v>0</v>
      </c>
      <c r="AK123" s="47">
        <v>0</v>
      </c>
      <c r="AL123" s="47">
        <v>0</v>
      </c>
      <c r="AM123" s="47">
        <v>0</v>
      </c>
      <c r="AN123" s="47">
        <v>0</v>
      </c>
      <c r="AO123" s="47"/>
      <c r="AP123" s="47">
        <v>0</v>
      </c>
      <c r="AQ123" s="47">
        <v>0</v>
      </c>
      <c r="AR123" s="47">
        <v>0</v>
      </c>
      <c r="AS123" s="47">
        <v>0</v>
      </c>
      <c r="AT123" s="47">
        <v>0</v>
      </c>
      <c r="AU123" s="47">
        <v>0</v>
      </c>
      <c r="AV123" s="47">
        <v>0</v>
      </c>
      <c r="AW123" s="47">
        <v>0</v>
      </c>
      <c r="AX123" s="47">
        <v>0</v>
      </c>
      <c r="AY123" s="47">
        <v>0</v>
      </c>
      <c r="AZ123" s="47">
        <v>0</v>
      </c>
      <c r="BA123" s="47">
        <v>0</v>
      </c>
    </row>
    <row r="124" spans="1:53" outlineLevel="2" x14ac:dyDescent="0.25">
      <c r="A124" s="339" t="s">
        <v>462</v>
      </c>
      <c r="B124" s="340" t="s">
        <v>463</v>
      </c>
      <c r="C124" s="341" t="s">
        <v>464</v>
      </c>
      <c r="D124" s="342"/>
      <c r="E124" s="343"/>
      <c r="F124" s="47">
        <v>0</v>
      </c>
      <c r="G124" s="47">
        <v>214.95000000000002</v>
      </c>
      <c r="H124" s="344">
        <v>-214.95000000000002</v>
      </c>
      <c r="I124" s="345" t="s">
        <v>196</v>
      </c>
      <c r="K124" s="47">
        <v>0</v>
      </c>
      <c r="L124" s="47">
        <v>368.56</v>
      </c>
      <c r="M124" s="344">
        <v>-368.56</v>
      </c>
      <c r="N124" s="345" t="s">
        <v>196</v>
      </c>
      <c r="Q124" s="47">
        <v>0</v>
      </c>
      <c r="R124" s="47">
        <v>369.05</v>
      </c>
      <c r="S124" s="344">
        <v>-369.05</v>
      </c>
      <c r="T124" s="345" t="s">
        <v>196</v>
      </c>
      <c r="V124" s="47">
        <v>-1.1000000000000001</v>
      </c>
      <c r="W124" s="47">
        <v>490.44</v>
      </c>
      <c r="X124" s="344">
        <v>-491.54</v>
      </c>
      <c r="Y124" s="345">
        <v>-1.002242883940951</v>
      </c>
      <c r="AA124" s="48">
        <v>121.88</v>
      </c>
      <c r="AB124" s="47"/>
      <c r="AC124" s="47">
        <v>-0.49</v>
      </c>
      <c r="AD124" s="47">
        <v>0</v>
      </c>
      <c r="AE124" s="47">
        <v>157.27000000000001</v>
      </c>
      <c r="AF124" s="47">
        <v>-3.17</v>
      </c>
      <c r="AG124" s="47">
        <v>214.95000000000002</v>
      </c>
      <c r="AH124" s="47">
        <v>-1.1000000000000001</v>
      </c>
      <c r="AI124" s="47">
        <v>0</v>
      </c>
      <c r="AJ124" s="47">
        <v>0</v>
      </c>
      <c r="AK124" s="47">
        <v>0</v>
      </c>
      <c r="AL124" s="47">
        <v>0</v>
      </c>
      <c r="AM124" s="47">
        <v>0</v>
      </c>
      <c r="AN124" s="47">
        <v>0</v>
      </c>
      <c r="AO124" s="47"/>
      <c r="AP124" s="47">
        <v>0</v>
      </c>
      <c r="AQ124" s="47">
        <v>0</v>
      </c>
      <c r="AR124" s="47">
        <v>0</v>
      </c>
      <c r="AS124" s="47">
        <v>0</v>
      </c>
      <c r="AT124" s="47">
        <v>0</v>
      </c>
      <c r="AU124" s="47">
        <v>0</v>
      </c>
      <c r="AV124" s="47">
        <v>0</v>
      </c>
      <c r="AW124" s="47">
        <v>0</v>
      </c>
      <c r="AX124" s="47">
        <v>0</v>
      </c>
      <c r="AY124" s="47">
        <v>0</v>
      </c>
      <c r="AZ124" s="47">
        <v>0</v>
      </c>
      <c r="BA124" s="47">
        <v>0</v>
      </c>
    </row>
    <row r="125" spans="1:53" outlineLevel="2" x14ac:dyDescent="0.25">
      <c r="A125" s="339" t="s">
        <v>465</v>
      </c>
      <c r="B125" s="340" t="s">
        <v>466</v>
      </c>
      <c r="C125" s="341" t="s">
        <v>467</v>
      </c>
      <c r="D125" s="342"/>
      <c r="E125" s="343"/>
      <c r="F125" s="47">
        <v>193.17000000000002</v>
      </c>
      <c r="G125" s="47">
        <v>0</v>
      </c>
      <c r="H125" s="344">
        <v>193.17000000000002</v>
      </c>
      <c r="I125" s="345" t="s">
        <v>196</v>
      </c>
      <c r="K125" s="47">
        <v>965.85</v>
      </c>
      <c r="L125" s="47">
        <v>0</v>
      </c>
      <c r="M125" s="344">
        <v>965.85</v>
      </c>
      <c r="N125" s="345" t="s">
        <v>196</v>
      </c>
      <c r="Q125" s="47">
        <v>579.51</v>
      </c>
      <c r="R125" s="47">
        <v>0</v>
      </c>
      <c r="S125" s="344">
        <v>579.51</v>
      </c>
      <c r="T125" s="345" t="s">
        <v>196</v>
      </c>
      <c r="V125" s="47">
        <v>965.85</v>
      </c>
      <c r="W125" s="47">
        <v>0</v>
      </c>
      <c r="X125" s="344">
        <v>965.85</v>
      </c>
      <c r="Y125" s="345" t="s">
        <v>196</v>
      </c>
      <c r="AA125" s="48">
        <v>0</v>
      </c>
      <c r="AB125" s="47"/>
      <c r="AC125" s="47">
        <v>0</v>
      </c>
      <c r="AD125" s="47">
        <v>0</v>
      </c>
      <c r="AE125" s="47">
        <v>0</v>
      </c>
      <c r="AF125" s="47">
        <v>0</v>
      </c>
      <c r="AG125" s="47">
        <v>0</v>
      </c>
      <c r="AH125" s="47">
        <v>0</v>
      </c>
      <c r="AI125" s="47">
        <v>0</v>
      </c>
      <c r="AJ125" s="47">
        <v>0</v>
      </c>
      <c r="AK125" s="47">
        <v>0</v>
      </c>
      <c r="AL125" s="47">
        <v>0</v>
      </c>
      <c r="AM125" s="47">
        <v>0</v>
      </c>
      <c r="AN125" s="47">
        <v>0</v>
      </c>
      <c r="AO125" s="47"/>
      <c r="AP125" s="47">
        <v>193.17000000000002</v>
      </c>
      <c r="AQ125" s="47">
        <v>193.17000000000002</v>
      </c>
      <c r="AR125" s="47">
        <v>193.17000000000002</v>
      </c>
      <c r="AS125" s="47">
        <v>193.17000000000002</v>
      </c>
      <c r="AT125" s="47">
        <v>193.17000000000002</v>
      </c>
      <c r="AU125" s="47">
        <v>0</v>
      </c>
      <c r="AV125" s="47">
        <v>0</v>
      </c>
      <c r="AW125" s="47">
        <v>0</v>
      </c>
      <c r="AX125" s="47">
        <v>0</v>
      </c>
      <c r="AY125" s="47">
        <v>0</v>
      </c>
      <c r="AZ125" s="47">
        <v>0</v>
      </c>
      <c r="BA125" s="47">
        <v>0</v>
      </c>
    </row>
    <row r="126" spans="1:53" outlineLevel="2" x14ac:dyDescent="0.25">
      <c r="A126" s="339" t="s">
        <v>468</v>
      </c>
      <c r="B126" s="340" t="s">
        <v>469</v>
      </c>
      <c r="C126" s="341" t="s">
        <v>470</v>
      </c>
      <c r="D126" s="342"/>
      <c r="E126" s="343"/>
      <c r="F126" s="47">
        <v>0</v>
      </c>
      <c r="G126" s="47">
        <v>0</v>
      </c>
      <c r="H126" s="344">
        <v>0</v>
      </c>
      <c r="I126" s="345">
        <v>0</v>
      </c>
      <c r="K126" s="47">
        <v>0</v>
      </c>
      <c r="L126" s="47">
        <v>0</v>
      </c>
      <c r="M126" s="344">
        <v>0</v>
      </c>
      <c r="N126" s="345">
        <v>0</v>
      </c>
      <c r="Q126" s="47">
        <v>0</v>
      </c>
      <c r="R126" s="47">
        <v>0</v>
      </c>
      <c r="S126" s="344">
        <v>0</v>
      </c>
      <c r="T126" s="345">
        <v>0</v>
      </c>
      <c r="V126" s="47">
        <v>0</v>
      </c>
      <c r="W126" s="47">
        <v>-0.02</v>
      </c>
      <c r="X126" s="344">
        <v>0.02</v>
      </c>
      <c r="Y126" s="345" t="s">
        <v>196</v>
      </c>
      <c r="AA126" s="48">
        <v>0</v>
      </c>
      <c r="AB126" s="47"/>
      <c r="AC126" s="47">
        <v>0</v>
      </c>
      <c r="AD126" s="47">
        <v>0</v>
      </c>
      <c r="AE126" s="47">
        <v>0</v>
      </c>
      <c r="AF126" s="47">
        <v>0</v>
      </c>
      <c r="AG126" s="47">
        <v>0</v>
      </c>
      <c r="AH126" s="47">
        <v>0</v>
      </c>
      <c r="AI126" s="47">
        <v>0</v>
      </c>
      <c r="AJ126" s="47">
        <v>0</v>
      </c>
      <c r="AK126" s="47">
        <v>0</v>
      </c>
      <c r="AL126" s="47">
        <v>0</v>
      </c>
      <c r="AM126" s="47">
        <v>0</v>
      </c>
      <c r="AN126" s="47">
        <v>0</v>
      </c>
      <c r="AO126" s="47"/>
      <c r="AP126" s="47">
        <v>0</v>
      </c>
      <c r="AQ126" s="47">
        <v>0</v>
      </c>
      <c r="AR126" s="47">
        <v>0</v>
      </c>
      <c r="AS126" s="47">
        <v>0</v>
      </c>
      <c r="AT126" s="47">
        <v>0</v>
      </c>
      <c r="AU126" s="47">
        <v>0</v>
      </c>
      <c r="AV126" s="47">
        <v>0</v>
      </c>
      <c r="AW126" s="47">
        <v>0</v>
      </c>
      <c r="AX126" s="47">
        <v>0</v>
      </c>
      <c r="AY126" s="47">
        <v>0</v>
      </c>
      <c r="AZ126" s="47">
        <v>0</v>
      </c>
      <c r="BA126" s="47">
        <v>0</v>
      </c>
    </row>
    <row r="127" spans="1:53" outlineLevel="2" x14ac:dyDescent="0.25">
      <c r="A127" s="339" t="s">
        <v>471</v>
      </c>
      <c r="B127" s="340" t="s">
        <v>472</v>
      </c>
      <c r="C127" s="341" t="s">
        <v>473</v>
      </c>
      <c r="D127" s="342"/>
      <c r="E127" s="343"/>
      <c r="F127" s="47">
        <v>339.90000000000003</v>
      </c>
      <c r="G127" s="47">
        <v>1214.3</v>
      </c>
      <c r="H127" s="344">
        <v>-874.39999999999986</v>
      </c>
      <c r="I127" s="345">
        <v>-0.72008564605122283</v>
      </c>
      <c r="K127" s="47">
        <v>6539.09</v>
      </c>
      <c r="L127" s="47">
        <v>7948.97</v>
      </c>
      <c r="M127" s="344">
        <v>-1409.88</v>
      </c>
      <c r="N127" s="345">
        <v>-0.17736637576943931</v>
      </c>
      <c r="Q127" s="47">
        <v>1510.67</v>
      </c>
      <c r="R127" s="47">
        <v>5059.57</v>
      </c>
      <c r="S127" s="344">
        <v>-3548.8999999999996</v>
      </c>
      <c r="T127" s="345">
        <v>-0.70142324347721241</v>
      </c>
      <c r="V127" s="47">
        <v>36775.01</v>
      </c>
      <c r="W127" s="47">
        <v>21315.05</v>
      </c>
      <c r="X127" s="344">
        <v>15459.960000000003</v>
      </c>
      <c r="Y127" s="345">
        <v>0.72530723596707503</v>
      </c>
      <c r="AA127" s="48">
        <v>1834.8600000000001</v>
      </c>
      <c r="AB127" s="47"/>
      <c r="AC127" s="47">
        <v>1756.06</v>
      </c>
      <c r="AD127" s="47">
        <v>1133.3399999999999</v>
      </c>
      <c r="AE127" s="47">
        <v>2590.5</v>
      </c>
      <c r="AF127" s="47">
        <v>1254.77</v>
      </c>
      <c r="AG127" s="47">
        <v>1214.3</v>
      </c>
      <c r="AH127" s="47">
        <v>5019.08</v>
      </c>
      <c r="AI127" s="47">
        <v>6961.95</v>
      </c>
      <c r="AJ127" s="47">
        <v>7083.39</v>
      </c>
      <c r="AK127" s="47">
        <v>485.72</v>
      </c>
      <c r="AL127" s="47">
        <v>4250.03</v>
      </c>
      <c r="AM127" s="47">
        <v>3238.11</v>
      </c>
      <c r="AN127" s="47">
        <v>3197.64</v>
      </c>
      <c r="AO127" s="47"/>
      <c r="AP127" s="47">
        <v>2913.4700000000003</v>
      </c>
      <c r="AQ127" s="47">
        <v>2114.9499999999998</v>
      </c>
      <c r="AR127" s="47">
        <v>226.6</v>
      </c>
      <c r="AS127" s="47">
        <v>944.17000000000007</v>
      </c>
      <c r="AT127" s="47">
        <v>339.90000000000003</v>
      </c>
      <c r="AU127" s="47">
        <v>0</v>
      </c>
      <c r="AV127" s="47">
        <v>0</v>
      </c>
      <c r="AW127" s="47">
        <v>0</v>
      </c>
      <c r="AX127" s="47">
        <v>0</v>
      </c>
      <c r="AY127" s="47">
        <v>0</v>
      </c>
      <c r="AZ127" s="47">
        <v>0</v>
      </c>
      <c r="BA127" s="47">
        <v>0</v>
      </c>
    </row>
    <row r="128" spans="1:53" outlineLevel="2" x14ac:dyDescent="0.25">
      <c r="A128" s="339" t="s">
        <v>474</v>
      </c>
      <c r="B128" s="340" t="s">
        <v>475</v>
      </c>
      <c r="C128" s="341" t="s">
        <v>476</v>
      </c>
      <c r="D128" s="342"/>
      <c r="E128" s="343"/>
      <c r="F128" s="47">
        <v>0</v>
      </c>
      <c r="G128" s="47">
        <v>0</v>
      </c>
      <c r="H128" s="344">
        <v>0</v>
      </c>
      <c r="I128" s="345">
        <v>0</v>
      </c>
      <c r="K128" s="47">
        <v>0</v>
      </c>
      <c r="L128" s="47">
        <v>0</v>
      </c>
      <c r="M128" s="344">
        <v>0</v>
      </c>
      <c r="N128" s="345">
        <v>0</v>
      </c>
      <c r="Q128" s="47">
        <v>0</v>
      </c>
      <c r="R128" s="47">
        <v>0</v>
      </c>
      <c r="S128" s="344">
        <v>0</v>
      </c>
      <c r="T128" s="345">
        <v>0</v>
      </c>
      <c r="V128" s="47">
        <v>42857.15</v>
      </c>
      <c r="W128" s="47">
        <v>0</v>
      </c>
      <c r="X128" s="344">
        <v>42857.15</v>
      </c>
      <c r="Y128" s="345" t="s">
        <v>196</v>
      </c>
      <c r="AA128" s="48">
        <v>0</v>
      </c>
      <c r="AB128" s="47"/>
      <c r="AC128" s="47">
        <v>0</v>
      </c>
      <c r="AD128" s="47">
        <v>0</v>
      </c>
      <c r="AE128" s="47">
        <v>0</v>
      </c>
      <c r="AF128" s="47">
        <v>0</v>
      </c>
      <c r="AG128" s="47">
        <v>0</v>
      </c>
      <c r="AH128" s="47">
        <v>0</v>
      </c>
      <c r="AI128" s="47">
        <v>0</v>
      </c>
      <c r="AJ128" s="47">
        <v>0</v>
      </c>
      <c r="AK128" s="47">
        <v>42857.15</v>
      </c>
      <c r="AL128" s="47">
        <v>0</v>
      </c>
      <c r="AM128" s="47">
        <v>0</v>
      </c>
      <c r="AN128" s="47">
        <v>0</v>
      </c>
      <c r="AO128" s="47"/>
      <c r="AP128" s="47">
        <v>0</v>
      </c>
      <c r="AQ128" s="47">
        <v>0</v>
      </c>
      <c r="AR128" s="47">
        <v>0</v>
      </c>
      <c r="AS128" s="47">
        <v>0</v>
      </c>
      <c r="AT128" s="47">
        <v>0</v>
      </c>
      <c r="AU128" s="47">
        <v>0</v>
      </c>
      <c r="AV128" s="47">
        <v>0</v>
      </c>
      <c r="AW128" s="47">
        <v>0</v>
      </c>
      <c r="AX128" s="47">
        <v>0</v>
      </c>
      <c r="AY128" s="47">
        <v>0</v>
      </c>
      <c r="AZ128" s="47">
        <v>0</v>
      </c>
      <c r="BA128" s="47">
        <v>0</v>
      </c>
    </row>
    <row r="129" spans="1:53" outlineLevel="2" x14ac:dyDescent="0.25">
      <c r="A129" s="339" t="s">
        <v>477</v>
      </c>
      <c r="B129" s="340" t="s">
        <v>478</v>
      </c>
      <c r="C129" s="341" t="s">
        <v>479</v>
      </c>
      <c r="D129" s="342"/>
      <c r="E129" s="343"/>
      <c r="F129" s="47">
        <v>1.6600000000000001</v>
      </c>
      <c r="G129" s="47">
        <v>5.82</v>
      </c>
      <c r="H129" s="344">
        <v>-4.16</v>
      </c>
      <c r="I129" s="345">
        <v>-0.71477663230240551</v>
      </c>
      <c r="K129" s="47">
        <v>31.94</v>
      </c>
      <c r="L129" s="47">
        <v>38.130000000000003</v>
      </c>
      <c r="M129" s="344">
        <v>-6.1900000000000013</v>
      </c>
      <c r="N129" s="345">
        <v>-0.16233936532913718</v>
      </c>
      <c r="Q129" s="47">
        <v>7.3900000000000006</v>
      </c>
      <c r="R129" s="47">
        <v>24.240000000000002</v>
      </c>
      <c r="S129" s="344">
        <v>-16.850000000000001</v>
      </c>
      <c r="T129" s="345">
        <v>-0.69513201320132012</v>
      </c>
      <c r="V129" s="47">
        <v>176.85</v>
      </c>
      <c r="W129" s="47">
        <v>117.13</v>
      </c>
      <c r="X129" s="344">
        <v>59.72</v>
      </c>
      <c r="Y129" s="345">
        <v>0.50986083838470075</v>
      </c>
      <c r="AA129" s="48">
        <v>9.36</v>
      </c>
      <c r="AB129" s="47"/>
      <c r="AC129" s="47">
        <v>8.4600000000000009</v>
      </c>
      <c r="AD129" s="47">
        <v>5.43</v>
      </c>
      <c r="AE129" s="47">
        <v>12.41</v>
      </c>
      <c r="AF129" s="47">
        <v>6.01</v>
      </c>
      <c r="AG129" s="47">
        <v>5.82</v>
      </c>
      <c r="AH129" s="47">
        <v>24.05</v>
      </c>
      <c r="AI129" s="47">
        <v>33.380000000000003</v>
      </c>
      <c r="AJ129" s="47">
        <v>33.950000000000003</v>
      </c>
      <c r="AK129" s="47">
        <v>2.3199999999999998</v>
      </c>
      <c r="AL129" s="47">
        <v>20.37</v>
      </c>
      <c r="AM129" s="47">
        <v>15.52</v>
      </c>
      <c r="AN129" s="47">
        <v>15.32</v>
      </c>
      <c r="AO129" s="47"/>
      <c r="AP129" s="47">
        <v>14.22</v>
      </c>
      <c r="AQ129" s="47">
        <v>10.33</v>
      </c>
      <c r="AR129" s="47">
        <v>1.1100000000000001</v>
      </c>
      <c r="AS129" s="47">
        <v>4.62</v>
      </c>
      <c r="AT129" s="47">
        <v>1.6600000000000001</v>
      </c>
      <c r="AU129" s="47">
        <v>0</v>
      </c>
      <c r="AV129" s="47">
        <v>0</v>
      </c>
      <c r="AW129" s="47">
        <v>0</v>
      </c>
      <c r="AX129" s="47">
        <v>0</v>
      </c>
      <c r="AY129" s="47">
        <v>0</v>
      </c>
      <c r="AZ129" s="47">
        <v>0</v>
      </c>
      <c r="BA129" s="47">
        <v>0</v>
      </c>
    </row>
    <row r="130" spans="1:53" outlineLevel="1" x14ac:dyDescent="0.25">
      <c r="A130" s="339" t="s">
        <v>480</v>
      </c>
      <c r="B130" s="397"/>
      <c r="C130" s="398" t="s">
        <v>481</v>
      </c>
      <c r="D130" s="407"/>
      <c r="E130" s="407"/>
      <c r="F130" s="399">
        <v>976415.77000000014</v>
      </c>
      <c r="G130" s="399">
        <v>1017264.44</v>
      </c>
      <c r="H130" s="393">
        <v>-40848.669999999809</v>
      </c>
      <c r="I130" s="41">
        <v>-4.0155409344692923E-2</v>
      </c>
      <c r="J130" s="409"/>
      <c r="K130" s="399">
        <v>5471137.2460000003</v>
      </c>
      <c r="L130" s="399">
        <v>5922911.5900000008</v>
      </c>
      <c r="M130" s="393">
        <v>-451774.34400000051</v>
      </c>
      <c r="N130" s="40">
        <v>-7.6275719658344662E-2</v>
      </c>
      <c r="O130" s="410"/>
      <c r="P130" s="410"/>
      <c r="Q130" s="399">
        <v>3019483.3000000003</v>
      </c>
      <c r="R130" s="399">
        <v>3388454.62</v>
      </c>
      <c r="S130" s="393">
        <v>-368971.31999999983</v>
      </c>
      <c r="T130" s="41">
        <v>-0.10889073674535438</v>
      </c>
      <c r="U130" s="410"/>
      <c r="V130" s="399">
        <v>15419893.396000002</v>
      </c>
      <c r="W130" s="399">
        <v>15894922.080000004</v>
      </c>
      <c r="X130" s="393">
        <v>-475028.68400000222</v>
      </c>
      <c r="Y130" s="40">
        <v>-2.9885562295251095E-2</v>
      </c>
      <c r="Z130" s="339"/>
      <c r="AA130" s="412">
        <v>1310457.8400000001</v>
      </c>
      <c r="AB130" s="339"/>
      <c r="AC130" s="399">
        <v>1367877.82</v>
      </c>
      <c r="AD130" s="399">
        <v>1166579.1499999999</v>
      </c>
      <c r="AE130" s="399">
        <v>1364215.7299999997</v>
      </c>
      <c r="AF130" s="399">
        <v>1006974.4500000001</v>
      </c>
      <c r="AG130" s="399">
        <v>1017264.44</v>
      </c>
      <c r="AH130" s="399">
        <v>2453089.2199999997</v>
      </c>
      <c r="AI130" s="399">
        <v>1300541.03</v>
      </c>
      <c r="AJ130" s="399">
        <v>1616811.89</v>
      </c>
      <c r="AK130" s="399">
        <v>967952.39</v>
      </c>
      <c r="AL130" s="399">
        <v>1009907.7400000001</v>
      </c>
      <c r="AM130" s="399">
        <v>1240350.48</v>
      </c>
      <c r="AN130" s="399">
        <v>1360103.4000000001</v>
      </c>
      <c r="AO130" s="339"/>
      <c r="AP130" s="399">
        <v>1500153.0699999998</v>
      </c>
      <c r="AQ130" s="399">
        <v>951500.87599999993</v>
      </c>
      <c r="AR130" s="399">
        <v>869680.48</v>
      </c>
      <c r="AS130" s="399">
        <v>1173387.0499999998</v>
      </c>
      <c r="AT130" s="399">
        <v>976415.77000000014</v>
      </c>
      <c r="AU130" s="399">
        <v>-32328.23</v>
      </c>
      <c r="AV130" s="399">
        <v>0</v>
      </c>
      <c r="AW130" s="399">
        <v>0</v>
      </c>
      <c r="AX130" s="399">
        <v>0</v>
      </c>
      <c r="AY130" s="399">
        <v>0</v>
      </c>
      <c r="AZ130" s="399">
        <v>0</v>
      </c>
      <c r="BA130" s="399">
        <v>0</v>
      </c>
    </row>
    <row r="131" spans="1:53" outlineLevel="2" x14ac:dyDescent="0.25">
      <c r="B131" s="397"/>
      <c r="C131" s="398"/>
      <c r="D131" s="407"/>
      <c r="E131" s="407"/>
      <c r="F131" s="399"/>
      <c r="G131" s="399"/>
      <c r="H131" s="393"/>
      <c r="I131" s="41"/>
      <c r="J131" s="409"/>
      <c r="K131" s="399"/>
      <c r="L131" s="399"/>
      <c r="M131" s="393"/>
      <c r="N131" s="40"/>
      <c r="O131" s="410"/>
      <c r="P131" s="410"/>
      <c r="Q131" s="399"/>
      <c r="R131" s="399"/>
      <c r="S131" s="393"/>
      <c r="T131" s="41"/>
      <c r="U131" s="410"/>
      <c r="V131" s="399"/>
      <c r="W131" s="399"/>
      <c r="X131" s="393"/>
      <c r="Y131" s="40"/>
      <c r="Z131" s="339"/>
      <c r="AA131" s="412"/>
      <c r="AB131" s="339"/>
      <c r="AC131" s="399"/>
      <c r="AD131" s="399"/>
      <c r="AE131" s="399"/>
      <c r="AF131" s="399"/>
      <c r="AG131" s="399"/>
      <c r="AH131" s="399"/>
      <c r="AI131" s="399"/>
      <c r="AJ131" s="399"/>
      <c r="AK131" s="399"/>
      <c r="AL131" s="399"/>
      <c r="AM131" s="399"/>
      <c r="AN131" s="399"/>
      <c r="AO131" s="339"/>
      <c r="AP131" s="399"/>
      <c r="AQ131" s="399"/>
      <c r="AR131" s="399"/>
      <c r="AS131" s="399"/>
      <c r="AT131" s="399"/>
      <c r="AU131" s="399"/>
      <c r="AV131" s="399"/>
      <c r="AW131" s="399"/>
      <c r="AX131" s="399"/>
      <c r="AY131" s="399"/>
      <c r="AZ131" s="399"/>
      <c r="BA131" s="399"/>
    </row>
    <row r="132" spans="1:53" outlineLevel="1" x14ac:dyDescent="0.25">
      <c r="A132" s="339" t="s">
        <v>482</v>
      </c>
      <c r="B132" s="397"/>
      <c r="C132" s="398" t="s">
        <v>483</v>
      </c>
      <c r="D132" s="407"/>
      <c r="E132" s="407"/>
      <c r="F132" s="399">
        <v>0</v>
      </c>
      <c r="G132" s="399">
        <v>0</v>
      </c>
      <c r="H132" s="393">
        <v>0</v>
      </c>
      <c r="I132" s="41">
        <v>0</v>
      </c>
      <c r="J132" s="409"/>
      <c r="K132" s="399">
        <v>0</v>
      </c>
      <c r="L132" s="399">
        <v>0</v>
      </c>
      <c r="M132" s="393">
        <v>0</v>
      </c>
      <c r="N132" s="40">
        <v>0</v>
      </c>
      <c r="O132" s="410"/>
      <c r="P132" s="410"/>
      <c r="Q132" s="399">
        <v>0</v>
      </c>
      <c r="R132" s="399">
        <v>0</v>
      </c>
      <c r="S132" s="393">
        <v>0</v>
      </c>
      <c r="T132" s="41">
        <v>0</v>
      </c>
      <c r="U132" s="410"/>
      <c r="V132" s="399">
        <v>0</v>
      </c>
      <c r="W132" s="399">
        <v>0</v>
      </c>
      <c r="X132" s="393">
        <v>0</v>
      </c>
      <c r="Y132" s="40">
        <v>0</v>
      </c>
      <c r="Z132" s="339"/>
      <c r="AA132" s="412">
        <v>0</v>
      </c>
      <c r="AB132" s="339"/>
      <c r="AC132" s="399">
        <v>0</v>
      </c>
      <c r="AD132" s="399">
        <v>0</v>
      </c>
      <c r="AE132" s="399">
        <v>0</v>
      </c>
      <c r="AF132" s="399">
        <v>0</v>
      </c>
      <c r="AG132" s="399">
        <v>0</v>
      </c>
      <c r="AH132" s="399">
        <v>0</v>
      </c>
      <c r="AI132" s="399">
        <v>0</v>
      </c>
      <c r="AJ132" s="399">
        <v>0</v>
      </c>
      <c r="AK132" s="399">
        <v>0</v>
      </c>
      <c r="AL132" s="399">
        <v>0</v>
      </c>
      <c r="AM132" s="399">
        <v>0</v>
      </c>
      <c r="AN132" s="399">
        <v>0</v>
      </c>
      <c r="AO132" s="339"/>
      <c r="AP132" s="399">
        <v>0</v>
      </c>
      <c r="AQ132" s="399">
        <v>0</v>
      </c>
      <c r="AR132" s="399">
        <v>0</v>
      </c>
      <c r="AS132" s="399">
        <v>0</v>
      </c>
      <c r="AT132" s="399">
        <v>0</v>
      </c>
      <c r="AU132" s="399">
        <v>0</v>
      </c>
      <c r="AV132" s="399">
        <v>0</v>
      </c>
      <c r="AW132" s="399">
        <v>0</v>
      </c>
      <c r="AX132" s="399">
        <v>0</v>
      </c>
      <c r="AY132" s="399">
        <v>0</v>
      </c>
      <c r="AZ132" s="399">
        <v>0</v>
      </c>
      <c r="BA132" s="399">
        <v>0</v>
      </c>
    </row>
    <row r="133" spans="1:53" ht="0.75" customHeight="1" outlineLevel="2" x14ac:dyDescent="0.25">
      <c r="B133" s="397"/>
      <c r="C133" s="398"/>
      <c r="D133" s="407"/>
      <c r="E133" s="407"/>
      <c r="F133" s="399"/>
      <c r="G133" s="399"/>
      <c r="H133" s="393"/>
      <c r="I133" s="41"/>
      <c r="J133" s="409"/>
      <c r="K133" s="399"/>
      <c r="L133" s="399"/>
      <c r="M133" s="393"/>
      <c r="N133" s="40"/>
      <c r="O133" s="410"/>
      <c r="P133" s="410"/>
      <c r="Q133" s="399"/>
      <c r="R133" s="399"/>
      <c r="S133" s="393"/>
      <c r="T133" s="41"/>
      <c r="U133" s="410"/>
      <c r="V133" s="399"/>
      <c r="W133" s="399"/>
      <c r="X133" s="393"/>
      <c r="Y133" s="40"/>
      <c r="Z133" s="339"/>
      <c r="AA133" s="412"/>
      <c r="AB133" s="339"/>
      <c r="AC133" s="399"/>
      <c r="AD133" s="399"/>
      <c r="AE133" s="399"/>
      <c r="AF133" s="399"/>
      <c r="AG133" s="399"/>
      <c r="AH133" s="399"/>
      <c r="AI133" s="399"/>
      <c r="AJ133" s="399"/>
      <c r="AK133" s="399"/>
      <c r="AL133" s="399"/>
      <c r="AM133" s="399"/>
      <c r="AN133" s="399"/>
      <c r="AO133" s="339"/>
      <c r="AP133" s="399"/>
      <c r="AQ133" s="399"/>
      <c r="AR133" s="399"/>
      <c r="AS133" s="399"/>
      <c r="AT133" s="399"/>
      <c r="AU133" s="399"/>
      <c r="AV133" s="399"/>
      <c r="AW133" s="399"/>
      <c r="AX133" s="399"/>
      <c r="AY133" s="399"/>
      <c r="AZ133" s="399"/>
      <c r="BA133" s="399"/>
    </row>
    <row r="134" spans="1:53" outlineLevel="1" x14ac:dyDescent="0.25">
      <c r="A134" s="339" t="s">
        <v>484</v>
      </c>
      <c r="B134" s="397"/>
      <c r="C134" s="398" t="s">
        <v>485</v>
      </c>
      <c r="D134" s="407"/>
      <c r="E134" s="407"/>
      <c r="F134" s="399">
        <v>0</v>
      </c>
      <c r="G134" s="399">
        <v>0</v>
      </c>
      <c r="H134" s="393">
        <v>0</v>
      </c>
      <c r="I134" s="41">
        <v>0</v>
      </c>
      <c r="J134" s="409"/>
      <c r="K134" s="399">
        <v>0</v>
      </c>
      <c r="L134" s="399">
        <v>0</v>
      </c>
      <c r="M134" s="393">
        <v>0</v>
      </c>
      <c r="N134" s="40">
        <v>0</v>
      </c>
      <c r="O134" s="410"/>
      <c r="P134" s="410"/>
      <c r="Q134" s="399">
        <v>0</v>
      </c>
      <c r="R134" s="399">
        <v>0</v>
      </c>
      <c r="S134" s="393">
        <v>0</v>
      </c>
      <c r="T134" s="41">
        <v>0</v>
      </c>
      <c r="U134" s="410"/>
      <c r="V134" s="399">
        <v>0</v>
      </c>
      <c r="W134" s="399">
        <v>0</v>
      </c>
      <c r="X134" s="393">
        <v>0</v>
      </c>
      <c r="Y134" s="40">
        <v>0</v>
      </c>
      <c r="Z134" s="339"/>
      <c r="AA134" s="412">
        <v>0</v>
      </c>
      <c r="AB134" s="339"/>
      <c r="AC134" s="399">
        <v>0</v>
      </c>
      <c r="AD134" s="399">
        <v>0</v>
      </c>
      <c r="AE134" s="399">
        <v>0</v>
      </c>
      <c r="AF134" s="399">
        <v>0</v>
      </c>
      <c r="AG134" s="399">
        <v>0</v>
      </c>
      <c r="AH134" s="399">
        <v>0</v>
      </c>
      <c r="AI134" s="399">
        <v>0</v>
      </c>
      <c r="AJ134" s="399">
        <v>0</v>
      </c>
      <c r="AK134" s="399">
        <v>0</v>
      </c>
      <c r="AL134" s="399">
        <v>0</v>
      </c>
      <c r="AM134" s="399">
        <v>0</v>
      </c>
      <c r="AN134" s="399">
        <v>0</v>
      </c>
      <c r="AO134" s="339"/>
      <c r="AP134" s="399">
        <v>0</v>
      </c>
      <c r="AQ134" s="399">
        <v>0</v>
      </c>
      <c r="AR134" s="399">
        <v>0</v>
      </c>
      <c r="AS134" s="399">
        <v>0</v>
      </c>
      <c r="AT134" s="399">
        <v>0</v>
      </c>
      <c r="AU134" s="399">
        <v>0</v>
      </c>
      <c r="AV134" s="399">
        <v>0</v>
      </c>
      <c r="AW134" s="399">
        <v>0</v>
      </c>
      <c r="AX134" s="399">
        <v>0</v>
      </c>
      <c r="AY134" s="399">
        <v>0</v>
      </c>
      <c r="AZ134" s="399">
        <v>0</v>
      </c>
      <c r="BA134" s="399">
        <v>0</v>
      </c>
    </row>
    <row r="135" spans="1:53" ht="0.75" customHeight="1" outlineLevel="2" x14ac:dyDescent="0.25">
      <c r="B135" s="397"/>
      <c r="C135" s="398"/>
      <c r="D135" s="407"/>
      <c r="E135" s="407"/>
      <c r="F135" s="399"/>
      <c r="G135" s="399"/>
      <c r="H135" s="393"/>
      <c r="I135" s="41"/>
      <c r="J135" s="409"/>
      <c r="K135" s="399"/>
      <c r="L135" s="399"/>
      <c r="M135" s="393"/>
      <c r="N135" s="40"/>
      <c r="O135" s="410"/>
      <c r="P135" s="410"/>
      <c r="Q135" s="399"/>
      <c r="R135" s="399"/>
      <c r="S135" s="393"/>
      <c r="T135" s="41"/>
      <c r="U135" s="410"/>
      <c r="V135" s="399"/>
      <c r="W135" s="399"/>
      <c r="X135" s="393"/>
      <c r="Y135" s="40"/>
      <c r="Z135" s="339"/>
      <c r="AA135" s="412"/>
      <c r="AB135" s="339"/>
      <c r="AC135" s="399"/>
      <c r="AD135" s="399"/>
      <c r="AE135" s="399"/>
      <c r="AF135" s="399"/>
      <c r="AG135" s="399"/>
      <c r="AH135" s="399"/>
      <c r="AI135" s="399"/>
      <c r="AJ135" s="399"/>
      <c r="AK135" s="399"/>
      <c r="AL135" s="399"/>
      <c r="AM135" s="399"/>
      <c r="AN135" s="399"/>
      <c r="AO135" s="339"/>
      <c r="AP135" s="399"/>
      <c r="AQ135" s="399"/>
      <c r="AR135" s="399"/>
      <c r="AS135" s="399"/>
      <c r="AT135" s="399"/>
      <c r="AU135" s="399"/>
      <c r="AV135" s="399"/>
      <c r="AW135" s="399"/>
      <c r="AX135" s="399"/>
      <c r="AY135" s="399"/>
      <c r="AZ135" s="399"/>
      <c r="BA135" s="399"/>
    </row>
    <row r="136" spans="1:53" outlineLevel="2" x14ac:dyDescent="0.25">
      <c r="A136" s="339" t="s">
        <v>486</v>
      </c>
      <c r="B136" s="340" t="s">
        <v>487</v>
      </c>
      <c r="C136" s="341" t="s">
        <v>488</v>
      </c>
      <c r="D136" s="342"/>
      <c r="E136" s="343"/>
      <c r="F136" s="47">
        <v>0</v>
      </c>
      <c r="G136" s="47">
        <v>0</v>
      </c>
      <c r="H136" s="344">
        <v>0</v>
      </c>
      <c r="I136" s="345">
        <v>0</v>
      </c>
      <c r="K136" s="47">
        <v>0</v>
      </c>
      <c r="L136" s="47">
        <v>0</v>
      </c>
      <c r="M136" s="344">
        <v>0</v>
      </c>
      <c r="N136" s="345">
        <v>0</v>
      </c>
      <c r="Q136" s="47">
        <v>0</v>
      </c>
      <c r="R136" s="47">
        <v>0</v>
      </c>
      <c r="S136" s="344">
        <v>0</v>
      </c>
      <c r="T136" s="345">
        <v>0</v>
      </c>
      <c r="V136" s="47">
        <v>0</v>
      </c>
      <c r="W136" s="47">
        <v>-420846.12</v>
      </c>
      <c r="X136" s="344">
        <v>420846.12</v>
      </c>
      <c r="Y136" s="345" t="s">
        <v>196</v>
      </c>
      <c r="AA136" s="48">
        <v>0</v>
      </c>
      <c r="AB136" s="47"/>
      <c r="AC136" s="47">
        <v>0</v>
      </c>
      <c r="AD136" s="47">
        <v>0</v>
      </c>
      <c r="AE136" s="47">
        <v>0</v>
      </c>
      <c r="AF136" s="47">
        <v>0</v>
      </c>
      <c r="AG136" s="47">
        <v>0</v>
      </c>
      <c r="AH136" s="47">
        <v>0</v>
      </c>
      <c r="AI136" s="47">
        <v>0</v>
      </c>
      <c r="AJ136" s="47">
        <v>0</v>
      </c>
      <c r="AK136" s="47">
        <v>0</v>
      </c>
      <c r="AL136" s="47">
        <v>0</v>
      </c>
      <c r="AM136" s="47">
        <v>0</v>
      </c>
      <c r="AN136" s="47">
        <v>0</v>
      </c>
      <c r="AO136" s="47"/>
      <c r="AP136" s="47">
        <v>0</v>
      </c>
      <c r="AQ136" s="47">
        <v>0</v>
      </c>
      <c r="AR136" s="47">
        <v>0</v>
      </c>
      <c r="AS136" s="47">
        <v>0</v>
      </c>
      <c r="AT136" s="47">
        <v>0</v>
      </c>
      <c r="AU136" s="47">
        <v>0</v>
      </c>
      <c r="AV136" s="47">
        <v>0</v>
      </c>
      <c r="AW136" s="47">
        <v>0</v>
      </c>
      <c r="AX136" s="47">
        <v>0</v>
      </c>
      <c r="AY136" s="47">
        <v>0</v>
      </c>
      <c r="AZ136" s="47">
        <v>0</v>
      </c>
      <c r="BA136" s="47">
        <v>0</v>
      </c>
    </row>
    <row r="137" spans="1:53" outlineLevel="2" x14ac:dyDescent="0.25">
      <c r="A137" s="339" t="s">
        <v>489</v>
      </c>
      <c r="B137" s="340" t="s">
        <v>490</v>
      </c>
      <c r="C137" s="341" t="s">
        <v>491</v>
      </c>
      <c r="D137" s="342"/>
      <c r="E137" s="343"/>
      <c r="F137" s="47">
        <v>0</v>
      </c>
      <c r="G137" s="47">
        <v>0</v>
      </c>
      <c r="H137" s="344">
        <v>0</v>
      </c>
      <c r="I137" s="345">
        <v>0</v>
      </c>
      <c r="K137" s="47">
        <v>0</v>
      </c>
      <c r="L137" s="47">
        <v>0</v>
      </c>
      <c r="M137" s="344">
        <v>0</v>
      </c>
      <c r="N137" s="345">
        <v>0</v>
      </c>
      <c r="Q137" s="47">
        <v>0</v>
      </c>
      <c r="R137" s="47">
        <v>0</v>
      </c>
      <c r="S137" s="344">
        <v>0</v>
      </c>
      <c r="T137" s="345">
        <v>0</v>
      </c>
      <c r="V137" s="47">
        <v>0</v>
      </c>
      <c r="W137" s="47">
        <v>0</v>
      </c>
      <c r="X137" s="344">
        <v>0</v>
      </c>
      <c r="Y137" s="345">
        <v>0</v>
      </c>
      <c r="AA137" s="48">
        <v>0</v>
      </c>
      <c r="AB137" s="47"/>
      <c r="AC137" s="47">
        <v>0</v>
      </c>
      <c r="AD137" s="47">
        <v>0</v>
      </c>
      <c r="AE137" s="47">
        <v>0</v>
      </c>
      <c r="AF137" s="47">
        <v>0</v>
      </c>
      <c r="AG137" s="47">
        <v>0</v>
      </c>
      <c r="AH137" s="47">
        <v>0</v>
      </c>
      <c r="AI137" s="47">
        <v>1637.46</v>
      </c>
      <c r="AJ137" s="47">
        <v>0</v>
      </c>
      <c r="AK137" s="47">
        <v>0</v>
      </c>
      <c r="AL137" s="47">
        <v>0</v>
      </c>
      <c r="AM137" s="47">
        <v>0</v>
      </c>
      <c r="AN137" s="47">
        <v>-1637.46</v>
      </c>
      <c r="AO137" s="47"/>
      <c r="AP137" s="47">
        <v>0</v>
      </c>
      <c r="AQ137" s="47">
        <v>0</v>
      </c>
      <c r="AR137" s="47">
        <v>0</v>
      </c>
      <c r="AS137" s="47">
        <v>0</v>
      </c>
      <c r="AT137" s="47">
        <v>0</v>
      </c>
      <c r="AU137" s="47">
        <v>0</v>
      </c>
      <c r="AV137" s="47">
        <v>0</v>
      </c>
      <c r="AW137" s="47">
        <v>0</v>
      </c>
      <c r="AX137" s="47">
        <v>0</v>
      </c>
      <c r="AY137" s="47">
        <v>0</v>
      </c>
      <c r="AZ137" s="47">
        <v>0</v>
      </c>
      <c r="BA137" s="47">
        <v>0</v>
      </c>
    </row>
    <row r="138" spans="1:53" outlineLevel="1" x14ac:dyDescent="0.25">
      <c r="A138" s="339" t="s">
        <v>492</v>
      </c>
      <c r="B138" s="397"/>
      <c r="C138" s="398" t="s">
        <v>493</v>
      </c>
      <c r="D138" s="407"/>
      <c r="E138" s="407"/>
      <c r="F138" s="399">
        <v>0</v>
      </c>
      <c r="G138" s="399">
        <v>0</v>
      </c>
      <c r="H138" s="393">
        <v>0</v>
      </c>
      <c r="I138" s="41">
        <v>0</v>
      </c>
      <c r="J138" s="409"/>
      <c r="K138" s="399">
        <v>0</v>
      </c>
      <c r="L138" s="399">
        <v>0</v>
      </c>
      <c r="M138" s="393">
        <v>0</v>
      </c>
      <c r="N138" s="40">
        <v>0</v>
      </c>
      <c r="O138" s="410"/>
      <c r="P138" s="410"/>
      <c r="Q138" s="399">
        <v>0</v>
      </c>
      <c r="R138" s="399">
        <v>0</v>
      </c>
      <c r="S138" s="393">
        <v>0</v>
      </c>
      <c r="T138" s="41">
        <v>0</v>
      </c>
      <c r="U138" s="410"/>
      <c r="V138" s="399">
        <v>0</v>
      </c>
      <c r="W138" s="399">
        <v>-420846.12</v>
      </c>
      <c r="X138" s="393">
        <v>420846.12</v>
      </c>
      <c r="Y138" s="40" t="s">
        <v>196</v>
      </c>
      <c r="Z138" s="339"/>
      <c r="AA138" s="412">
        <v>0</v>
      </c>
      <c r="AB138" s="339"/>
      <c r="AC138" s="399">
        <v>0</v>
      </c>
      <c r="AD138" s="399">
        <v>0</v>
      </c>
      <c r="AE138" s="399">
        <v>0</v>
      </c>
      <c r="AF138" s="399">
        <v>0</v>
      </c>
      <c r="AG138" s="399">
        <v>0</v>
      </c>
      <c r="AH138" s="399">
        <v>0</v>
      </c>
      <c r="AI138" s="399">
        <v>1637.46</v>
      </c>
      <c r="AJ138" s="399">
        <v>0</v>
      </c>
      <c r="AK138" s="399">
        <v>0</v>
      </c>
      <c r="AL138" s="399">
        <v>0</v>
      </c>
      <c r="AM138" s="399">
        <v>0</v>
      </c>
      <c r="AN138" s="399">
        <v>-1637.46</v>
      </c>
      <c r="AO138" s="339"/>
      <c r="AP138" s="399">
        <v>0</v>
      </c>
      <c r="AQ138" s="399">
        <v>0</v>
      </c>
      <c r="AR138" s="399">
        <v>0</v>
      </c>
      <c r="AS138" s="399">
        <v>0</v>
      </c>
      <c r="AT138" s="399">
        <v>0</v>
      </c>
      <c r="AU138" s="399">
        <v>0</v>
      </c>
      <c r="AV138" s="399">
        <v>0</v>
      </c>
      <c r="AW138" s="399">
        <v>0</v>
      </c>
      <c r="AX138" s="399">
        <v>0</v>
      </c>
      <c r="AY138" s="399">
        <v>0</v>
      </c>
      <c r="AZ138" s="399">
        <v>0</v>
      </c>
      <c r="BA138" s="399">
        <v>0</v>
      </c>
    </row>
    <row r="139" spans="1:53" ht="0.75" customHeight="1" outlineLevel="2" x14ac:dyDescent="0.25">
      <c r="B139" s="397"/>
      <c r="C139" s="398"/>
      <c r="D139" s="407"/>
      <c r="E139" s="407"/>
      <c r="F139" s="399"/>
      <c r="G139" s="399"/>
      <c r="H139" s="393"/>
      <c r="I139" s="41"/>
      <c r="J139" s="409"/>
      <c r="K139" s="399"/>
      <c r="L139" s="399"/>
      <c r="M139" s="393"/>
      <c r="N139" s="40"/>
      <c r="O139" s="410"/>
      <c r="P139" s="410"/>
      <c r="Q139" s="399"/>
      <c r="R139" s="399"/>
      <c r="S139" s="393"/>
      <c r="T139" s="41"/>
      <c r="U139" s="410"/>
      <c r="V139" s="399"/>
      <c r="W139" s="399"/>
      <c r="X139" s="393"/>
      <c r="Y139" s="40"/>
      <c r="Z139" s="339"/>
      <c r="AA139" s="412"/>
      <c r="AB139" s="339"/>
      <c r="AC139" s="399"/>
      <c r="AD139" s="399"/>
      <c r="AE139" s="399"/>
      <c r="AF139" s="399"/>
      <c r="AG139" s="399"/>
      <c r="AH139" s="399"/>
      <c r="AI139" s="399"/>
      <c r="AJ139" s="399"/>
      <c r="AK139" s="399"/>
      <c r="AL139" s="399"/>
      <c r="AM139" s="399"/>
      <c r="AN139" s="399"/>
      <c r="AO139" s="339"/>
      <c r="AP139" s="399"/>
      <c r="AQ139" s="399"/>
      <c r="AR139" s="399"/>
      <c r="AS139" s="399"/>
      <c r="AT139" s="399"/>
      <c r="AU139" s="399"/>
      <c r="AV139" s="399"/>
      <c r="AW139" s="399"/>
      <c r="AX139" s="399"/>
      <c r="AY139" s="399"/>
      <c r="AZ139" s="399"/>
      <c r="BA139" s="399"/>
    </row>
    <row r="140" spans="1:53" outlineLevel="2" x14ac:dyDescent="0.25">
      <c r="A140" s="339" t="s">
        <v>494</v>
      </c>
      <c r="B140" s="340" t="s">
        <v>495</v>
      </c>
      <c r="C140" s="341" t="s">
        <v>496</v>
      </c>
      <c r="D140" s="342"/>
      <c r="E140" s="343"/>
      <c r="F140" s="47">
        <v>10541889.76</v>
      </c>
      <c r="G140" s="47">
        <v>8158723.0300000003</v>
      </c>
      <c r="H140" s="344">
        <v>2383166.7299999995</v>
      </c>
      <c r="I140" s="345">
        <v>0.29210045753937053</v>
      </c>
      <c r="K140" s="47">
        <v>61962438.340000004</v>
      </c>
      <c r="L140" s="47">
        <v>42130761.799999997</v>
      </c>
      <c r="M140" s="344">
        <v>19831676.540000007</v>
      </c>
      <c r="N140" s="345">
        <v>0.47071725486815214</v>
      </c>
      <c r="Q140" s="47">
        <v>32248202.399999999</v>
      </c>
      <c r="R140" s="47">
        <v>18821538.16</v>
      </c>
      <c r="S140" s="344">
        <v>13426664.239999998</v>
      </c>
      <c r="T140" s="345">
        <v>0.71336700145659071</v>
      </c>
      <c r="V140" s="47">
        <v>108839392.40000001</v>
      </c>
      <c r="W140" s="47">
        <v>90541518.180000007</v>
      </c>
      <c r="X140" s="344">
        <v>18297874.219999999</v>
      </c>
      <c r="Y140" s="345">
        <v>0.20209374205127778</v>
      </c>
      <c r="AA140" s="48">
        <v>10107771.300000001</v>
      </c>
      <c r="AB140" s="47"/>
      <c r="AC140" s="47">
        <v>17773264.030000001</v>
      </c>
      <c r="AD140" s="47">
        <v>5535959.6100000003</v>
      </c>
      <c r="AE140" s="47">
        <v>3448491.5</v>
      </c>
      <c r="AF140" s="47">
        <v>7214323.6299999999</v>
      </c>
      <c r="AG140" s="47">
        <v>8158723.0300000003</v>
      </c>
      <c r="AH140" s="47">
        <v>3209524.98</v>
      </c>
      <c r="AI140" s="47">
        <v>3380128.95</v>
      </c>
      <c r="AJ140" s="47">
        <v>4704623.1399999997</v>
      </c>
      <c r="AK140" s="47">
        <v>12738783.189999999</v>
      </c>
      <c r="AL140" s="47">
        <v>8938031.0199999996</v>
      </c>
      <c r="AM140" s="47">
        <v>6995636.3300000001</v>
      </c>
      <c r="AN140" s="47">
        <v>6910226.4500000002</v>
      </c>
      <c r="AO140" s="47"/>
      <c r="AP140" s="47">
        <v>15205502.66</v>
      </c>
      <c r="AQ140" s="47">
        <v>14508733.279999999</v>
      </c>
      <c r="AR140" s="47">
        <v>14301194.83</v>
      </c>
      <c r="AS140" s="47">
        <v>7405117.8099999996</v>
      </c>
      <c r="AT140" s="47">
        <v>10541889.76</v>
      </c>
      <c r="AU140" s="47">
        <v>-10511548.310000001</v>
      </c>
      <c r="AV140" s="47">
        <v>0</v>
      </c>
      <c r="AW140" s="47">
        <v>0</v>
      </c>
      <c r="AX140" s="47">
        <v>0</v>
      </c>
      <c r="AY140" s="47">
        <v>0</v>
      </c>
      <c r="AZ140" s="47">
        <v>0</v>
      </c>
      <c r="BA140" s="47">
        <v>0</v>
      </c>
    </row>
    <row r="141" spans="1:53" outlineLevel="2" x14ac:dyDescent="0.25">
      <c r="A141" s="339" t="s">
        <v>497</v>
      </c>
      <c r="B141" s="340" t="s">
        <v>498</v>
      </c>
      <c r="C141" s="341" t="s">
        <v>499</v>
      </c>
      <c r="D141" s="342"/>
      <c r="E141" s="343"/>
      <c r="F141" s="47">
        <v>0</v>
      </c>
      <c r="G141" s="47">
        <v>76088.34</v>
      </c>
      <c r="H141" s="344">
        <v>-76088.34</v>
      </c>
      <c r="I141" s="345" t="s">
        <v>196</v>
      </c>
      <c r="K141" s="47">
        <v>0</v>
      </c>
      <c r="L141" s="47">
        <v>373078.23</v>
      </c>
      <c r="M141" s="344">
        <v>-373078.23</v>
      </c>
      <c r="N141" s="345" t="s">
        <v>196</v>
      </c>
      <c r="Q141" s="47">
        <v>0</v>
      </c>
      <c r="R141" s="47">
        <v>225810.52000000002</v>
      </c>
      <c r="S141" s="344">
        <v>-225810.52000000002</v>
      </c>
      <c r="T141" s="345" t="s">
        <v>196</v>
      </c>
      <c r="V141" s="47">
        <v>0</v>
      </c>
      <c r="W141" s="47">
        <v>898333.09</v>
      </c>
      <c r="X141" s="344">
        <v>-898333.09</v>
      </c>
      <c r="Y141" s="345" t="s">
        <v>196</v>
      </c>
      <c r="AA141" s="48">
        <v>76088.320000000007</v>
      </c>
      <c r="AB141" s="47"/>
      <c r="AC141" s="47">
        <v>76088.320000000007</v>
      </c>
      <c r="AD141" s="47">
        <v>71179.39</v>
      </c>
      <c r="AE141" s="47">
        <v>76088.320000000007</v>
      </c>
      <c r="AF141" s="47">
        <v>73633.86</v>
      </c>
      <c r="AG141" s="47">
        <v>76088.34</v>
      </c>
      <c r="AH141" s="47">
        <v>0</v>
      </c>
      <c r="AI141" s="47">
        <v>0</v>
      </c>
      <c r="AJ141" s="47">
        <v>0</v>
      </c>
      <c r="AK141" s="47">
        <v>0</v>
      </c>
      <c r="AL141" s="47">
        <v>0</v>
      </c>
      <c r="AM141" s="47">
        <v>0</v>
      </c>
      <c r="AN141" s="47">
        <v>0</v>
      </c>
      <c r="AO141" s="47"/>
      <c r="AP141" s="47">
        <v>0</v>
      </c>
      <c r="AQ141" s="47">
        <v>0</v>
      </c>
      <c r="AR141" s="47">
        <v>0</v>
      </c>
      <c r="AS141" s="47">
        <v>0</v>
      </c>
      <c r="AT141" s="47">
        <v>0</v>
      </c>
      <c r="AU141" s="47">
        <v>0</v>
      </c>
      <c r="AV141" s="47">
        <v>0</v>
      </c>
      <c r="AW141" s="47">
        <v>0</v>
      </c>
      <c r="AX141" s="47">
        <v>0</v>
      </c>
      <c r="AY141" s="47">
        <v>0</v>
      </c>
      <c r="AZ141" s="47">
        <v>0</v>
      </c>
      <c r="BA141" s="47">
        <v>0</v>
      </c>
    </row>
    <row r="142" spans="1:53" outlineLevel="2" x14ac:dyDescent="0.25">
      <c r="A142" s="339" t="s">
        <v>500</v>
      </c>
      <c r="B142" s="340" t="s">
        <v>501</v>
      </c>
      <c r="C142" s="341" t="s">
        <v>502</v>
      </c>
      <c r="D142" s="342"/>
      <c r="E142" s="343"/>
      <c r="F142" s="47">
        <v>1043329.69</v>
      </c>
      <c r="G142" s="47">
        <v>0</v>
      </c>
      <c r="H142" s="344">
        <v>1043329.69</v>
      </c>
      <c r="I142" s="345" t="s">
        <v>196</v>
      </c>
      <c r="K142" s="47">
        <v>1849523.4500000002</v>
      </c>
      <c r="L142" s="47">
        <v>0</v>
      </c>
      <c r="M142" s="344">
        <v>1849523.4500000002</v>
      </c>
      <c r="N142" s="345" t="s">
        <v>196</v>
      </c>
      <c r="Q142" s="47">
        <v>1446426.57</v>
      </c>
      <c r="R142" s="47">
        <v>0</v>
      </c>
      <c r="S142" s="344">
        <v>1446426.57</v>
      </c>
      <c r="T142" s="345" t="s">
        <v>196</v>
      </c>
      <c r="V142" s="47">
        <v>3268780.3400000003</v>
      </c>
      <c r="W142" s="47">
        <v>0</v>
      </c>
      <c r="X142" s="344">
        <v>3268780.3400000003</v>
      </c>
      <c r="Y142" s="345" t="s">
        <v>196</v>
      </c>
      <c r="AA142" s="48">
        <v>0</v>
      </c>
      <c r="AB142" s="47"/>
      <c r="AC142" s="47">
        <v>0</v>
      </c>
      <c r="AD142" s="47">
        <v>0</v>
      </c>
      <c r="AE142" s="47">
        <v>0</v>
      </c>
      <c r="AF142" s="47">
        <v>0</v>
      </c>
      <c r="AG142" s="47">
        <v>0</v>
      </c>
      <c r="AH142" s="47">
        <v>220058.25</v>
      </c>
      <c r="AI142" s="47">
        <v>191456.44</v>
      </c>
      <c r="AJ142" s="47">
        <v>201548.44</v>
      </c>
      <c r="AK142" s="47">
        <v>201548.44</v>
      </c>
      <c r="AL142" s="47">
        <v>201548.44</v>
      </c>
      <c r="AM142" s="47">
        <v>201548.44</v>
      </c>
      <c r="AN142" s="47">
        <v>201548.44</v>
      </c>
      <c r="AO142" s="47"/>
      <c r="AP142" s="47">
        <v>201548.44</v>
      </c>
      <c r="AQ142" s="47">
        <v>201548.44</v>
      </c>
      <c r="AR142" s="47">
        <v>201548.44</v>
      </c>
      <c r="AS142" s="47">
        <v>201548.44</v>
      </c>
      <c r="AT142" s="47">
        <v>1043329.69</v>
      </c>
      <c r="AU142" s="47">
        <v>0</v>
      </c>
      <c r="AV142" s="47">
        <v>0</v>
      </c>
      <c r="AW142" s="47">
        <v>0</v>
      </c>
      <c r="AX142" s="47">
        <v>0</v>
      </c>
      <c r="AY142" s="47">
        <v>0</v>
      </c>
      <c r="AZ142" s="47">
        <v>0</v>
      </c>
      <c r="BA142" s="47">
        <v>0</v>
      </c>
    </row>
    <row r="143" spans="1:53" outlineLevel="2" x14ac:dyDescent="0.25">
      <c r="A143" s="339" t="s">
        <v>503</v>
      </c>
      <c r="B143" s="340" t="s">
        <v>504</v>
      </c>
      <c r="C143" s="341" t="s">
        <v>505</v>
      </c>
      <c r="D143" s="342"/>
      <c r="E143" s="343"/>
      <c r="F143" s="47">
        <v>0</v>
      </c>
      <c r="G143" s="47">
        <v>0</v>
      </c>
      <c r="H143" s="344">
        <v>0</v>
      </c>
      <c r="I143" s="345">
        <v>0</v>
      </c>
      <c r="K143" s="47">
        <v>0</v>
      </c>
      <c r="L143" s="47">
        <v>0</v>
      </c>
      <c r="M143" s="344">
        <v>0</v>
      </c>
      <c r="N143" s="345">
        <v>0</v>
      </c>
      <c r="Q143" s="47">
        <v>0</v>
      </c>
      <c r="R143" s="47">
        <v>0</v>
      </c>
      <c r="S143" s="344">
        <v>0</v>
      </c>
      <c r="T143" s="345">
        <v>0</v>
      </c>
      <c r="V143" s="47">
        <v>0</v>
      </c>
      <c r="W143" s="47">
        <v>0</v>
      </c>
      <c r="X143" s="344">
        <v>0</v>
      </c>
      <c r="Y143" s="345">
        <v>0</v>
      </c>
      <c r="AA143" s="48">
        <v>0</v>
      </c>
      <c r="AB143" s="47"/>
      <c r="AC143" s="47">
        <v>0</v>
      </c>
      <c r="AD143" s="47">
        <v>0</v>
      </c>
      <c r="AE143" s="47">
        <v>0</v>
      </c>
      <c r="AF143" s="47">
        <v>0</v>
      </c>
      <c r="AG143" s="47">
        <v>0</v>
      </c>
      <c r="AH143" s="47">
        <v>0</v>
      </c>
      <c r="AI143" s="47">
        <v>0</v>
      </c>
      <c r="AJ143" s="47">
        <v>0</v>
      </c>
      <c r="AK143" s="47">
        <v>0</v>
      </c>
      <c r="AL143" s="47">
        <v>0</v>
      </c>
      <c r="AM143" s="47">
        <v>0</v>
      </c>
      <c r="AN143" s="47">
        <v>0</v>
      </c>
      <c r="AO143" s="47"/>
      <c r="AP143" s="47">
        <v>0</v>
      </c>
      <c r="AQ143" s="47">
        <v>0</v>
      </c>
      <c r="AR143" s="47">
        <v>0</v>
      </c>
      <c r="AS143" s="47">
        <v>0</v>
      </c>
      <c r="AT143" s="47">
        <v>0</v>
      </c>
      <c r="AU143" s="47">
        <v>173220151.84999999</v>
      </c>
      <c r="AV143" s="47">
        <v>0</v>
      </c>
      <c r="AW143" s="47">
        <v>0</v>
      </c>
      <c r="AX143" s="47">
        <v>0</v>
      </c>
      <c r="AY143" s="47">
        <v>0</v>
      </c>
      <c r="AZ143" s="47">
        <v>0</v>
      </c>
      <c r="BA143" s="47">
        <v>0</v>
      </c>
    </row>
    <row r="144" spans="1:53" outlineLevel="2" x14ac:dyDescent="0.25">
      <c r="A144" s="339" t="s">
        <v>506</v>
      </c>
      <c r="B144" s="340" t="s">
        <v>507</v>
      </c>
      <c r="C144" s="341" t="s">
        <v>508</v>
      </c>
      <c r="D144" s="342"/>
      <c r="E144" s="343"/>
      <c r="F144" s="47">
        <v>-806.03</v>
      </c>
      <c r="G144" s="47">
        <v>440.40000000000003</v>
      </c>
      <c r="H144" s="344">
        <v>-1246.43</v>
      </c>
      <c r="I144" s="345">
        <v>-2.8302225249772932</v>
      </c>
      <c r="K144" s="47">
        <v>-2422.7400000000002</v>
      </c>
      <c r="L144" s="47">
        <v>213.05</v>
      </c>
      <c r="M144" s="344">
        <v>-2635.7900000000004</v>
      </c>
      <c r="N144" s="345" t="s">
        <v>196</v>
      </c>
      <c r="Q144" s="47">
        <v>-1732.23</v>
      </c>
      <c r="R144" s="47">
        <v>305.26</v>
      </c>
      <c r="S144" s="344">
        <v>-2037.49</v>
      </c>
      <c r="T144" s="345">
        <v>-6.6746052545371164</v>
      </c>
      <c r="V144" s="47">
        <v>2276.4999999999995</v>
      </c>
      <c r="W144" s="47">
        <v>3616.7900000000004</v>
      </c>
      <c r="X144" s="344">
        <v>-1340.2900000000009</v>
      </c>
      <c r="Y144" s="345">
        <v>-0.370574459672804</v>
      </c>
      <c r="AA144" s="48">
        <v>-17.54</v>
      </c>
      <c r="AB144" s="47"/>
      <c r="AC144" s="47">
        <v>21.150000000000002</v>
      </c>
      <c r="AD144" s="47">
        <v>-113.36</v>
      </c>
      <c r="AE144" s="47">
        <v>-64.02</v>
      </c>
      <c r="AF144" s="47">
        <v>-71.12</v>
      </c>
      <c r="AG144" s="47">
        <v>440.40000000000003</v>
      </c>
      <c r="AH144" s="47">
        <v>1324.51</v>
      </c>
      <c r="AI144" s="47">
        <v>2809.82</v>
      </c>
      <c r="AJ144" s="47">
        <v>835.77</v>
      </c>
      <c r="AK144" s="47">
        <v>196.70000000000002</v>
      </c>
      <c r="AL144" s="47">
        <v>224.95000000000002</v>
      </c>
      <c r="AM144" s="47">
        <v>-52.28</v>
      </c>
      <c r="AN144" s="47">
        <v>-640.23</v>
      </c>
      <c r="AO144" s="47"/>
      <c r="AP144" s="47">
        <v>-507.21000000000004</v>
      </c>
      <c r="AQ144" s="47">
        <v>-183.3</v>
      </c>
      <c r="AR144" s="47">
        <v>-448.96000000000004</v>
      </c>
      <c r="AS144" s="47">
        <v>-477.24</v>
      </c>
      <c r="AT144" s="47">
        <v>-806.03</v>
      </c>
      <c r="AU144" s="47">
        <v>787.66</v>
      </c>
      <c r="AV144" s="47">
        <v>0</v>
      </c>
      <c r="AW144" s="47">
        <v>0</v>
      </c>
      <c r="AX144" s="47">
        <v>0</v>
      </c>
      <c r="AY144" s="47">
        <v>0</v>
      </c>
      <c r="AZ144" s="47">
        <v>0</v>
      </c>
      <c r="BA144" s="47">
        <v>0</v>
      </c>
    </row>
    <row r="145" spans="1:53" outlineLevel="2" x14ac:dyDescent="0.25">
      <c r="A145" s="339" t="s">
        <v>509</v>
      </c>
      <c r="B145" s="340" t="s">
        <v>510</v>
      </c>
      <c r="C145" s="341" t="s">
        <v>511</v>
      </c>
      <c r="D145" s="342"/>
      <c r="E145" s="343"/>
      <c r="F145" s="47">
        <v>-9252.3000000000011</v>
      </c>
      <c r="G145" s="47">
        <v>6777.75</v>
      </c>
      <c r="H145" s="344">
        <v>-16030.050000000001</v>
      </c>
      <c r="I145" s="345">
        <v>-2.3650990372911367</v>
      </c>
      <c r="K145" s="47">
        <v>-34250.99</v>
      </c>
      <c r="L145" s="47">
        <v>14210.08</v>
      </c>
      <c r="M145" s="344">
        <v>-48461.07</v>
      </c>
      <c r="N145" s="345">
        <v>-3.4103305540855504</v>
      </c>
      <c r="Q145" s="47">
        <v>-24931.57</v>
      </c>
      <c r="R145" s="47">
        <v>8447.08</v>
      </c>
      <c r="S145" s="344">
        <v>-33378.65</v>
      </c>
      <c r="T145" s="345">
        <v>-3.9515015839793159</v>
      </c>
      <c r="V145" s="47">
        <v>7604.93</v>
      </c>
      <c r="W145" s="47">
        <v>46427.040000000001</v>
      </c>
      <c r="X145" s="344">
        <v>-38822.11</v>
      </c>
      <c r="Y145" s="345">
        <v>-0.83619610468382222</v>
      </c>
      <c r="AA145" s="48">
        <v>2096.9499999999998</v>
      </c>
      <c r="AB145" s="47"/>
      <c r="AC145" s="47">
        <v>5866.1900000000005</v>
      </c>
      <c r="AD145" s="47">
        <v>-103.19</v>
      </c>
      <c r="AE145" s="47">
        <v>-592.6</v>
      </c>
      <c r="AF145" s="47">
        <v>2261.9299999999998</v>
      </c>
      <c r="AG145" s="47">
        <v>6777.75</v>
      </c>
      <c r="AH145" s="47">
        <v>8576.02</v>
      </c>
      <c r="AI145" s="47">
        <v>20906.600000000002</v>
      </c>
      <c r="AJ145" s="47">
        <v>9290.4500000000007</v>
      </c>
      <c r="AK145" s="47">
        <v>4686.16</v>
      </c>
      <c r="AL145" s="47">
        <v>2240.5</v>
      </c>
      <c r="AM145" s="47">
        <v>327</v>
      </c>
      <c r="AN145" s="47">
        <v>-4170.8100000000004</v>
      </c>
      <c r="AO145" s="47"/>
      <c r="AP145" s="47">
        <v>-3524.71</v>
      </c>
      <c r="AQ145" s="47">
        <v>-5794.71</v>
      </c>
      <c r="AR145" s="47">
        <v>-7222.49</v>
      </c>
      <c r="AS145" s="47">
        <v>-8456.7800000000007</v>
      </c>
      <c r="AT145" s="47">
        <v>-9252.3000000000011</v>
      </c>
      <c r="AU145" s="47">
        <v>9270.67</v>
      </c>
      <c r="AV145" s="47">
        <v>0</v>
      </c>
      <c r="AW145" s="47">
        <v>0</v>
      </c>
      <c r="AX145" s="47">
        <v>0</v>
      </c>
      <c r="AY145" s="47">
        <v>0</v>
      </c>
      <c r="AZ145" s="47">
        <v>0</v>
      </c>
      <c r="BA145" s="47">
        <v>0</v>
      </c>
    </row>
    <row r="146" spans="1:53" outlineLevel="2" x14ac:dyDescent="0.25">
      <c r="A146" s="339" t="s">
        <v>512</v>
      </c>
      <c r="B146" s="340" t="s">
        <v>513</v>
      </c>
      <c r="C146" s="341" t="s">
        <v>514</v>
      </c>
      <c r="D146" s="342"/>
      <c r="E146" s="343"/>
      <c r="F146" s="47">
        <v>274383.7</v>
      </c>
      <c r="G146" s="47">
        <v>322672.51</v>
      </c>
      <c r="H146" s="344">
        <v>-48288.81</v>
      </c>
      <c r="I146" s="345">
        <v>-0.14965269275650409</v>
      </c>
      <c r="K146" s="47">
        <v>1378201.6600000001</v>
      </c>
      <c r="L146" s="47">
        <v>1546311.46</v>
      </c>
      <c r="M146" s="344">
        <v>-168109.79999999981</v>
      </c>
      <c r="N146" s="345">
        <v>-0.10871664884382336</v>
      </c>
      <c r="Q146" s="47">
        <v>818414.86</v>
      </c>
      <c r="R146" s="47">
        <v>906800.19000000006</v>
      </c>
      <c r="S146" s="344">
        <v>-88385.330000000075</v>
      </c>
      <c r="T146" s="345">
        <v>-9.7469465682401404E-2</v>
      </c>
      <c r="V146" s="47">
        <v>3419361.68</v>
      </c>
      <c r="W146" s="47">
        <v>3088217.69</v>
      </c>
      <c r="X146" s="344">
        <v>331143.99000000022</v>
      </c>
      <c r="Y146" s="345">
        <v>0.10722818895581167</v>
      </c>
      <c r="AA146" s="48">
        <v>221082.71</v>
      </c>
      <c r="AB146" s="47"/>
      <c r="AC146" s="47">
        <v>343952.17</v>
      </c>
      <c r="AD146" s="47">
        <v>295559.10000000003</v>
      </c>
      <c r="AE146" s="47">
        <v>297206.90000000002</v>
      </c>
      <c r="AF146" s="47">
        <v>286920.78000000003</v>
      </c>
      <c r="AG146" s="47">
        <v>322672.51</v>
      </c>
      <c r="AH146" s="47">
        <v>301057.2</v>
      </c>
      <c r="AI146" s="47">
        <v>278261.17</v>
      </c>
      <c r="AJ146" s="47">
        <v>290583.41000000003</v>
      </c>
      <c r="AK146" s="47">
        <v>292377.58</v>
      </c>
      <c r="AL146" s="47">
        <v>282186.28000000003</v>
      </c>
      <c r="AM146" s="47">
        <v>306532.84000000003</v>
      </c>
      <c r="AN146" s="47">
        <v>290161.53999999998</v>
      </c>
      <c r="AO146" s="47"/>
      <c r="AP146" s="47">
        <v>286667.43</v>
      </c>
      <c r="AQ146" s="47">
        <v>273119.37</v>
      </c>
      <c r="AR146" s="47">
        <v>271025.49</v>
      </c>
      <c r="AS146" s="47">
        <v>273005.67</v>
      </c>
      <c r="AT146" s="47">
        <v>274383.7</v>
      </c>
      <c r="AU146" s="47">
        <v>-275825.77</v>
      </c>
      <c r="AV146" s="47">
        <v>0</v>
      </c>
      <c r="AW146" s="47">
        <v>0</v>
      </c>
      <c r="AX146" s="47">
        <v>0</v>
      </c>
      <c r="AY146" s="47">
        <v>0</v>
      </c>
      <c r="AZ146" s="47">
        <v>0</v>
      </c>
      <c r="BA146" s="47">
        <v>0</v>
      </c>
    </row>
    <row r="147" spans="1:53" outlineLevel="2" x14ac:dyDescent="0.25">
      <c r="A147" s="339" t="s">
        <v>515</v>
      </c>
      <c r="B147" s="340" t="s">
        <v>516</v>
      </c>
      <c r="C147" s="341" t="s">
        <v>517</v>
      </c>
      <c r="D147" s="342"/>
      <c r="E147" s="343"/>
      <c r="F147" s="47">
        <v>-119573</v>
      </c>
      <c r="G147" s="47">
        <v>-119573</v>
      </c>
      <c r="H147" s="344">
        <v>0</v>
      </c>
      <c r="I147" s="345">
        <v>0</v>
      </c>
      <c r="K147" s="47">
        <v>-597865</v>
      </c>
      <c r="L147" s="47">
        <v>-597865</v>
      </c>
      <c r="M147" s="344">
        <v>0</v>
      </c>
      <c r="N147" s="345">
        <v>0</v>
      </c>
      <c r="Q147" s="47">
        <v>-358719</v>
      </c>
      <c r="R147" s="47">
        <v>-358719</v>
      </c>
      <c r="S147" s="344">
        <v>0</v>
      </c>
      <c r="T147" s="345">
        <v>0</v>
      </c>
      <c r="V147" s="47">
        <v>-1434876</v>
      </c>
      <c r="W147" s="47">
        <v>-1434876</v>
      </c>
      <c r="X147" s="344">
        <v>0</v>
      </c>
      <c r="Y147" s="345">
        <v>0</v>
      </c>
      <c r="AA147" s="48">
        <v>-119573</v>
      </c>
      <c r="AB147" s="47"/>
      <c r="AC147" s="47">
        <v>-119573</v>
      </c>
      <c r="AD147" s="47">
        <v>-119573</v>
      </c>
      <c r="AE147" s="47">
        <v>-119573</v>
      </c>
      <c r="AF147" s="47">
        <v>-119573</v>
      </c>
      <c r="AG147" s="47">
        <v>-119573</v>
      </c>
      <c r="AH147" s="47">
        <v>-119573</v>
      </c>
      <c r="AI147" s="47">
        <v>-119573</v>
      </c>
      <c r="AJ147" s="47">
        <v>-119573</v>
      </c>
      <c r="AK147" s="47">
        <v>-119573</v>
      </c>
      <c r="AL147" s="47">
        <v>-119573</v>
      </c>
      <c r="AM147" s="47">
        <v>-119573</v>
      </c>
      <c r="AN147" s="47">
        <v>-119573</v>
      </c>
      <c r="AO147" s="47"/>
      <c r="AP147" s="47">
        <v>-119573</v>
      </c>
      <c r="AQ147" s="47">
        <v>-119573</v>
      </c>
      <c r="AR147" s="47">
        <v>-119573</v>
      </c>
      <c r="AS147" s="47">
        <v>-119573</v>
      </c>
      <c r="AT147" s="47">
        <v>-119573</v>
      </c>
      <c r="AU147" s="47">
        <v>119573</v>
      </c>
      <c r="AV147" s="47">
        <v>0</v>
      </c>
      <c r="AW147" s="47">
        <v>0</v>
      </c>
      <c r="AX147" s="47">
        <v>0</v>
      </c>
      <c r="AY147" s="47">
        <v>0</v>
      </c>
      <c r="AZ147" s="47">
        <v>0</v>
      </c>
      <c r="BA147" s="47">
        <v>0</v>
      </c>
    </row>
    <row r="148" spans="1:53" outlineLevel="2" x14ac:dyDescent="0.25">
      <c r="A148" s="339" t="s">
        <v>518</v>
      </c>
      <c r="B148" s="340" t="s">
        <v>519</v>
      </c>
      <c r="C148" s="341" t="s">
        <v>520</v>
      </c>
      <c r="D148" s="342"/>
      <c r="E148" s="343"/>
      <c r="F148" s="47">
        <v>37522.050000000003</v>
      </c>
      <c r="G148" s="47">
        <v>87178.650000000009</v>
      </c>
      <c r="H148" s="344">
        <v>-49656.600000000006</v>
      </c>
      <c r="I148" s="345">
        <v>-0.56959588156045082</v>
      </c>
      <c r="K148" s="47">
        <v>181772.42</v>
      </c>
      <c r="L148" s="47">
        <v>430148.82</v>
      </c>
      <c r="M148" s="344">
        <v>-248376.4</v>
      </c>
      <c r="N148" s="345">
        <v>-0.57741969395615222</v>
      </c>
      <c r="Q148" s="47">
        <v>131593.64000000001</v>
      </c>
      <c r="R148" s="47">
        <v>260815.98</v>
      </c>
      <c r="S148" s="344">
        <v>-129222.34</v>
      </c>
      <c r="T148" s="345">
        <v>-0.49545407455478757</v>
      </c>
      <c r="V148" s="47">
        <v>850438.87000000011</v>
      </c>
      <c r="W148" s="47">
        <v>933418.29</v>
      </c>
      <c r="X148" s="344">
        <v>-82979.419999999925</v>
      </c>
      <c r="Y148" s="345">
        <v>-8.8898429449030744E-2</v>
      </c>
      <c r="AA148" s="48">
        <v>70955.91</v>
      </c>
      <c r="AB148" s="47"/>
      <c r="AC148" s="47">
        <v>91879.98</v>
      </c>
      <c r="AD148" s="47">
        <v>77452.86</v>
      </c>
      <c r="AE148" s="47">
        <v>86439.48</v>
      </c>
      <c r="AF148" s="47">
        <v>87197.85</v>
      </c>
      <c r="AG148" s="47">
        <v>87178.650000000009</v>
      </c>
      <c r="AH148" s="47">
        <v>95135.13</v>
      </c>
      <c r="AI148" s="47">
        <v>94963.8</v>
      </c>
      <c r="AJ148" s="47">
        <v>95302.24</v>
      </c>
      <c r="AK148" s="47">
        <v>95899.94</v>
      </c>
      <c r="AL148" s="47">
        <v>95438.39</v>
      </c>
      <c r="AM148" s="47">
        <v>96936.35</v>
      </c>
      <c r="AN148" s="47">
        <v>94990.6</v>
      </c>
      <c r="AO148" s="47"/>
      <c r="AP148" s="47">
        <v>3383.75</v>
      </c>
      <c r="AQ148" s="47">
        <v>46795.03</v>
      </c>
      <c r="AR148" s="47">
        <v>47260.05</v>
      </c>
      <c r="AS148" s="47">
        <v>46811.54</v>
      </c>
      <c r="AT148" s="47">
        <v>37522.050000000003</v>
      </c>
      <c r="AU148" s="47">
        <v>-42255.340000000004</v>
      </c>
      <c r="AV148" s="47">
        <v>0</v>
      </c>
      <c r="AW148" s="47">
        <v>0</v>
      </c>
      <c r="AX148" s="47">
        <v>0</v>
      </c>
      <c r="AY148" s="47">
        <v>0</v>
      </c>
      <c r="AZ148" s="47">
        <v>0</v>
      </c>
      <c r="BA148" s="47">
        <v>0</v>
      </c>
    </row>
    <row r="149" spans="1:53" outlineLevel="2" x14ac:dyDescent="0.25">
      <c r="A149" s="339" t="s">
        <v>521</v>
      </c>
      <c r="B149" s="340" t="s">
        <v>522</v>
      </c>
      <c r="C149" s="341" t="s">
        <v>523</v>
      </c>
      <c r="D149" s="342"/>
      <c r="E149" s="343"/>
      <c r="F149" s="47">
        <v>47347.26</v>
      </c>
      <c r="G149" s="47">
        <v>66854.820000000007</v>
      </c>
      <c r="H149" s="344">
        <v>-19507.560000000005</v>
      </c>
      <c r="I149" s="345">
        <v>-0.29178988141767492</v>
      </c>
      <c r="K149" s="47">
        <v>397264.96</v>
      </c>
      <c r="L149" s="47">
        <v>267921.14</v>
      </c>
      <c r="M149" s="344">
        <v>129343.82</v>
      </c>
      <c r="N149" s="345">
        <v>0.48276825038890175</v>
      </c>
      <c r="Q149" s="47">
        <v>197078.92</v>
      </c>
      <c r="R149" s="47">
        <v>146758.38</v>
      </c>
      <c r="S149" s="344">
        <v>50320.540000000008</v>
      </c>
      <c r="T149" s="345">
        <v>0.34288018169729051</v>
      </c>
      <c r="V149" s="47">
        <v>727866.91</v>
      </c>
      <c r="W149" s="47">
        <v>617887.15</v>
      </c>
      <c r="X149" s="344">
        <v>109979.76000000001</v>
      </c>
      <c r="Y149" s="345">
        <v>0.17799327919345792</v>
      </c>
      <c r="AA149" s="48">
        <v>48878.97</v>
      </c>
      <c r="AB149" s="47"/>
      <c r="AC149" s="47">
        <v>75534.5</v>
      </c>
      <c r="AD149" s="47">
        <v>45628.26</v>
      </c>
      <c r="AE149" s="47">
        <v>33935.97</v>
      </c>
      <c r="AF149" s="47">
        <v>45967.590000000004</v>
      </c>
      <c r="AG149" s="47">
        <v>66854.820000000007</v>
      </c>
      <c r="AH149" s="47">
        <v>36486.33</v>
      </c>
      <c r="AI149" s="47">
        <v>64452.78</v>
      </c>
      <c r="AJ149" s="47">
        <v>41150.629999999997</v>
      </c>
      <c r="AK149" s="47">
        <v>51718.21</v>
      </c>
      <c r="AL149" s="47">
        <v>67924.42</v>
      </c>
      <c r="AM149" s="47">
        <v>25831.31</v>
      </c>
      <c r="AN149" s="47">
        <v>43038.270000000004</v>
      </c>
      <c r="AO149" s="47"/>
      <c r="AP149" s="47">
        <v>127637.02</v>
      </c>
      <c r="AQ149" s="47">
        <v>72549.02</v>
      </c>
      <c r="AR149" s="47">
        <v>76947.600000000006</v>
      </c>
      <c r="AS149" s="47">
        <v>72784.06</v>
      </c>
      <c r="AT149" s="47">
        <v>47347.26</v>
      </c>
      <c r="AU149" s="47">
        <v>-40576.400000000001</v>
      </c>
      <c r="AV149" s="47">
        <v>0</v>
      </c>
      <c r="AW149" s="47">
        <v>0</v>
      </c>
      <c r="AX149" s="47">
        <v>0</v>
      </c>
      <c r="AY149" s="47">
        <v>0</v>
      </c>
      <c r="AZ149" s="47">
        <v>0</v>
      </c>
      <c r="BA149" s="47">
        <v>0</v>
      </c>
    </row>
    <row r="150" spans="1:53" outlineLevel="2" x14ac:dyDescent="0.25">
      <c r="A150" s="339" t="s">
        <v>524</v>
      </c>
      <c r="B150" s="340" t="s">
        <v>525</v>
      </c>
      <c r="C150" s="341" t="s">
        <v>526</v>
      </c>
      <c r="D150" s="342"/>
      <c r="E150" s="343"/>
      <c r="F150" s="47">
        <v>-585.84</v>
      </c>
      <c r="G150" s="47">
        <v>-1269.57</v>
      </c>
      <c r="H150" s="344">
        <v>683.7299999999999</v>
      </c>
      <c r="I150" s="345">
        <v>0.53855242326141917</v>
      </c>
      <c r="K150" s="47">
        <v>212057.63</v>
      </c>
      <c r="L150" s="47">
        <v>-9046.42</v>
      </c>
      <c r="M150" s="344">
        <v>221104.05000000002</v>
      </c>
      <c r="N150" s="345" t="s">
        <v>196</v>
      </c>
      <c r="Q150" s="47">
        <v>-1883.39</v>
      </c>
      <c r="R150" s="47">
        <v>-3670.96</v>
      </c>
      <c r="S150" s="344">
        <v>1787.57</v>
      </c>
      <c r="T150" s="345">
        <v>0.48694891799420315</v>
      </c>
      <c r="V150" s="47">
        <v>-18534.950000000012</v>
      </c>
      <c r="W150" s="47">
        <v>-15601.75</v>
      </c>
      <c r="X150" s="344">
        <v>-2933.2000000000116</v>
      </c>
      <c r="Y150" s="345">
        <v>-0.18800455077154882</v>
      </c>
      <c r="AA150" s="48">
        <v>-1088.77</v>
      </c>
      <c r="AB150" s="47"/>
      <c r="AC150" s="47">
        <v>-12297.58</v>
      </c>
      <c r="AD150" s="47">
        <v>6922.12</v>
      </c>
      <c r="AE150" s="47">
        <v>-1249.72</v>
      </c>
      <c r="AF150" s="47">
        <v>-1151.67</v>
      </c>
      <c r="AG150" s="47">
        <v>-1269.57</v>
      </c>
      <c r="AH150" s="47">
        <v>-368.62</v>
      </c>
      <c r="AI150" s="47">
        <v>-1429.01</v>
      </c>
      <c r="AJ150" s="47">
        <v>-915.66</v>
      </c>
      <c r="AK150" s="47">
        <v>-415.46000000000004</v>
      </c>
      <c r="AL150" s="47">
        <v>-838.15</v>
      </c>
      <c r="AM150" s="47">
        <v>-415.21000000000004</v>
      </c>
      <c r="AN150" s="47">
        <v>-226210.47</v>
      </c>
      <c r="AO150" s="47"/>
      <c r="AP150" s="47">
        <v>215934.81</v>
      </c>
      <c r="AQ150" s="47">
        <v>-1993.79</v>
      </c>
      <c r="AR150" s="47">
        <v>-1023.0600000000001</v>
      </c>
      <c r="AS150" s="47">
        <v>-274.49</v>
      </c>
      <c r="AT150" s="47">
        <v>-585.84</v>
      </c>
      <c r="AU150" s="47">
        <v>568.97</v>
      </c>
      <c r="AV150" s="47">
        <v>0</v>
      </c>
      <c r="AW150" s="47">
        <v>0</v>
      </c>
      <c r="AX150" s="47">
        <v>0</v>
      </c>
      <c r="AY150" s="47">
        <v>0</v>
      </c>
      <c r="AZ150" s="47">
        <v>0</v>
      </c>
      <c r="BA150" s="47">
        <v>0</v>
      </c>
    </row>
    <row r="151" spans="1:53" outlineLevel="2" x14ac:dyDescent="0.25">
      <c r="A151" s="339" t="s">
        <v>527</v>
      </c>
      <c r="B151" s="340" t="s">
        <v>528</v>
      </c>
      <c r="C151" s="341" t="s">
        <v>529</v>
      </c>
      <c r="D151" s="342"/>
      <c r="E151" s="343"/>
      <c r="F151" s="47">
        <v>754909.63</v>
      </c>
      <c r="G151" s="47">
        <v>479388.52</v>
      </c>
      <c r="H151" s="344">
        <v>275521.11</v>
      </c>
      <c r="I151" s="345">
        <v>0.57473447632830255</v>
      </c>
      <c r="K151" s="47">
        <v>2878943.96</v>
      </c>
      <c r="L151" s="47">
        <v>612761.07000000007</v>
      </c>
      <c r="M151" s="344">
        <v>2266182.8899999997</v>
      </c>
      <c r="N151" s="345">
        <v>3.6983140753377159</v>
      </c>
      <c r="Q151" s="47">
        <v>1947550.52</v>
      </c>
      <c r="R151" s="47">
        <v>657617.16</v>
      </c>
      <c r="S151" s="344">
        <v>1289933.3599999999</v>
      </c>
      <c r="T151" s="345">
        <v>1.9615263081030303</v>
      </c>
      <c r="V151" s="47">
        <v>10878629.960000001</v>
      </c>
      <c r="W151" s="47">
        <v>6596754.1900000004</v>
      </c>
      <c r="X151" s="344">
        <v>4281875.7700000005</v>
      </c>
      <c r="Y151" s="345">
        <v>0.64908827078791009</v>
      </c>
      <c r="AA151" s="48">
        <v>1126033.5900000001</v>
      </c>
      <c r="AB151" s="47"/>
      <c r="AC151" s="47">
        <v>-668644.78</v>
      </c>
      <c r="AD151" s="47">
        <v>623788.69000000006</v>
      </c>
      <c r="AE151" s="47">
        <v>417183.27</v>
      </c>
      <c r="AF151" s="47">
        <v>-238954.63</v>
      </c>
      <c r="AG151" s="47">
        <v>479388.52</v>
      </c>
      <c r="AH151" s="47">
        <v>1941715.06</v>
      </c>
      <c r="AI151" s="47">
        <v>1798813.47</v>
      </c>
      <c r="AJ151" s="47">
        <v>1355816.8599999999</v>
      </c>
      <c r="AK151" s="47">
        <v>118406.53</v>
      </c>
      <c r="AL151" s="47">
        <v>892702.71999999997</v>
      </c>
      <c r="AM151" s="47">
        <v>1176708.82</v>
      </c>
      <c r="AN151" s="47">
        <v>715522.54</v>
      </c>
      <c r="AO151" s="47"/>
      <c r="AP151" s="47">
        <v>783482.6</v>
      </c>
      <c r="AQ151" s="47">
        <v>147910.84</v>
      </c>
      <c r="AR151" s="47">
        <v>407887.99</v>
      </c>
      <c r="AS151" s="47">
        <v>784752.9</v>
      </c>
      <c r="AT151" s="47">
        <v>754909.63</v>
      </c>
      <c r="AU151" s="47">
        <v>-815607.94000000006</v>
      </c>
      <c r="AV151" s="47">
        <v>0</v>
      </c>
      <c r="AW151" s="47">
        <v>0</v>
      </c>
      <c r="AX151" s="47">
        <v>0</v>
      </c>
      <c r="AY151" s="47">
        <v>0</v>
      </c>
      <c r="AZ151" s="47">
        <v>0</v>
      </c>
      <c r="BA151" s="47">
        <v>0</v>
      </c>
    </row>
    <row r="152" spans="1:53" outlineLevel="2" x14ac:dyDescent="0.25">
      <c r="A152" s="339" t="s">
        <v>530</v>
      </c>
      <c r="B152" s="340" t="s">
        <v>531</v>
      </c>
      <c r="C152" s="341" t="s">
        <v>532</v>
      </c>
      <c r="D152" s="342"/>
      <c r="E152" s="343"/>
      <c r="F152" s="47">
        <v>63425.69</v>
      </c>
      <c r="G152" s="47">
        <v>58105.590000000004</v>
      </c>
      <c r="H152" s="344">
        <v>5320.0999999999985</v>
      </c>
      <c r="I152" s="345">
        <v>9.1559177008614809E-2</v>
      </c>
      <c r="K152" s="47">
        <v>449160.01</v>
      </c>
      <c r="L152" s="47">
        <v>165460.97</v>
      </c>
      <c r="M152" s="344">
        <v>283699.04000000004</v>
      </c>
      <c r="N152" s="345">
        <v>1.7145979501993736</v>
      </c>
      <c r="Q152" s="47">
        <v>307997.11</v>
      </c>
      <c r="R152" s="47">
        <v>127526.06</v>
      </c>
      <c r="S152" s="344">
        <v>180471.05</v>
      </c>
      <c r="T152" s="345">
        <v>1.4151699660445871</v>
      </c>
      <c r="V152" s="47">
        <v>753675.07000000007</v>
      </c>
      <c r="W152" s="47">
        <v>524223.35</v>
      </c>
      <c r="X152" s="344">
        <v>229451.72000000009</v>
      </c>
      <c r="Y152" s="345">
        <v>0.43769839706682295</v>
      </c>
      <c r="AA152" s="48">
        <v>-16570.760000000002</v>
      </c>
      <c r="AB152" s="47"/>
      <c r="AC152" s="47">
        <v>22601.9</v>
      </c>
      <c r="AD152" s="47">
        <v>15333.01</v>
      </c>
      <c r="AE152" s="47">
        <v>20764.8</v>
      </c>
      <c r="AF152" s="47">
        <v>48655.67</v>
      </c>
      <c r="AG152" s="47">
        <v>58105.590000000004</v>
      </c>
      <c r="AH152" s="47">
        <v>53689.01</v>
      </c>
      <c r="AI152" s="47">
        <v>50108.69</v>
      </c>
      <c r="AJ152" s="47">
        <v>39734.11</v>
      </c>
      <c r="AK152" s="47">
        <v>49916.25</v>
      </c>
      <c r="AL152" s="47">
        <v>70002.990000000005</v>
      </c>
      <c r="AM152" s="47">
        <v>18994.22</v>
      </c>
      <c r="AN152" s="47">
        <v>22069.79</v>
      </c>
      <c r="AO152" s="47"/>
      <c r="AP152" s="47">
        <v>102438.71</v>
      </c>
      <c r="AQ152" s="47">
        <v>38724.19</v>
      </c>
      <c r="AR152" s="47">
        <v>133141.66</v>
      </c>
      <c r="AS152" s="47">
        <v>111429.76000000001</v>
      </c>
      <c r="AT152" s="47">
        <v>63425.69</v>
      </c>
      <c r="AU152" s="47">
        <v>-68067.87</v>
      </c>
      <c r="AV152" s="47">
        <v>0</v>
      </c>
      <c r="AW152" s="47">
        <v>0</v>
      </c>
      <c r="AX152" s="47">
        <v>0</v>
      </c>
      <c r="AY152" s="47">
        <v>0</v>
      </c>
      <c r="AZ152" s="47">
        <v>0</v>
      </c>
      <c r="BA152" s="47">
        <v>0</v>
      </c>
    </row>
    <row r="153" spans="1:53" outlineLevel="2" x14ac:dyDescent="0.25">
      <c r="A153" s="339" t="s">
        <v>533</v>
      </c>
      <c r="B153" s="340" t="s">
        <v>534</v>
      </c>
      <c r="C153" s="341" t="s">
        <v>535</v>
      </c>
      <c r="D153" s="342"/>
      <c r="E153" s="343"/>
      <c r="F153" s="47">
        <v>-21726.2</v>
      </c>
      <c r="G153" s="47">
        <v>-1331.14</v>
      </c>
      <c r="H153" s="344">
        <v>-20395.060000000001</v>
      </c>
      <c r="I153" s="345" t="s">
        <v>196</v>
      </c>
      <c r="K153" s="47">
        <v>-93389.39</v>
      </c>
      <c r="L153" s="47">
        <v>11285.54</v>
      </c>
      <c r="M153" s="344">
        <v>-104674.93</v>
      </c>
      <c r="N153" s="345">
        <v>-9.2751370337617853</v>
      </c>
      <c r="Q153" s="47">
        <v>-85306.790000000008</v>
      </c>
      <c r="R153" s="47">
        <v>12463.86</v>
      </c>
      <c r="S153" s="344">
        <v>-97770.650000000009</v>
      </c>
      <c r="T153" s="345">
        <v>-7.8443315313233626</v>
      </c>
      <c r="V153" s="47">
        <v>-140560.09</v>
      </c>
      <c r="W153" s="47">
        <v>14894.650000000001</v>
      </c>
      <c r="X153" s="344">
        <v>-155454.74</v>
      </c>
      <c r="Y153" s="345" t="s">
        <v>196</v>
      </c>
      <c r="AA153" s="48">
        <v>8057.24</v>
      </c>
      <c r="AB153" s="47"/>
      <c r="AC153" s="47">
        <v>-4050.03</v>
      </c>
      <c r="AD153" s="47">
        <v>2871.71</v>
      </c>
      <c r="AE153" s="47">
        <v>9214.36</v>
      </c>
      <c r="AF153" s="47">
        <v>4580.6400000000003</v>
      </c>
      <c r="AG153" s="47">
        <v>-1331.14</v>
      </c>
      <c r="AH153" s="47">
        <v>-25283.119999999999</v>
      </c>
      <c r="AI153" s="47">
        <v>-13531.64</v>
      </c>
      <c r="AJ153" s="47">
        <v>1800.21</v>
      </c>
      <c r="AK153" s="47">
        <v>-7120.51</v>
      </c>
      <c r="AL153" s="47">
        <v>-9647.17</v>
      </c>
      <c r="AM153" s="47">
        <v>3151.53</v>
      </c>
      <c r="AN153" s="47">
        <v>3460</v>
      </c>
      <c r="AO153" s="47"/>
      <c r="AP153" s="47">
        <v>-8869.23</v>
      </c>
      <c r="AQ153" s="47">
        <v>786.63</v>
      </c>
      <c r="AR153" s="47">
        <v>-34856.53</v>
      </c>
      <c r="AS153" s="47">
        <v>-28724.06</v>
      </c>
      <c r="AT153" s="47">
        <v>-21726.2</v>
      </c>
      <c r="AU153" s="47">
        <v>26142.41</v>
      </c>
      <c r="AV153" s="47">
        <v>0</v>
      </c>
      <c r="AW153" s="47">
        <v>0</v>
      </c>
      <c r="AX153" s="47">
        <v>0</v>
      </c>
      <c r="AY153" s="47">
        <v>0</v>
      </c>
      <c r="AZ153" s="47">
        <v>0</v>
      </c>
      <c r="BA153" s="47">
        <v>0</v>
      </c>
    </row>
    <row r="154" spans="1:53" outlineLevel="2" x14ac:dyDescent="0.25">
      <c r="A154" s="339" t="s">
        <v>536</v>
      </c>
      <c r="B154" s="340" t="s">
        <v>537</v>
      </c>
      <c r="C154" s="341" t="s">
        <v>538</v>
      </c>
      <c r="D154" s="342"/>
      <c r="E154" s="343"/>
      <c r="F154" s="47">
        <v>0</v>
      </c>
      <c r="G154" s="47">
        <v>0</v>
      </c>
      <c r="H154" s="344">
        <v>0</v>
      </c>
      <c r="I154" s="345">
        <v>0</v>
      </c>
      <c r="K154" s="47">
        <v>0</v>
      </c>
      <c r="L154" s="47">
        <v>0</v>
      </c>
      <c r="M154" s="344">
        <v>0</v>
      </c>
      <c r="N154" s="345">
        <v>0</v>
      </c>
      <c r="Q154" s="47">
        <v>0</v>
      </c>
      <c r="R154" s="47">
        <v>0</v>
      </c>
      <c r="S154" s="344">
        <v>0</v>
      </c>
      <c r="T154" s="345">
        <v>0</v>
      </c>
      <c r="V154" s="47">
        <v>0</v>
      </c>
      <c r="W154" s="47">
        <v>0</v>
      </c>
      <c r="X154" s="344">
        <v>0</v>
      </c>
      <c r="Y154" s="345">
        <v>0</v>
      </c>
      <c r="AA154" s="48">
        <v>0</v>
      </c>
      <c r="AB154" s="47"/>
      <c r="AC154" s="47">
        <v>0</v>
      </c>
      <c r="AD154" s="47">
        <v>0</v>
      </c>
      <c r="AE154" s="47">
        <v>0</v>
      </c>
      <c r="AF154" s="47">
        <v>0</v>
      </c>
      <c r="AG154" s="47">
        <v>0</v>
      </c>
      <c r="AH154" s="47">
        <v>0</v>
      </c>
      <c r="AI154" s="47">
        <v>0</v>
      </c>
      <c r="AJ154" s="47">
        <v>0</v>
      </c>
      <c r="AK154" s="47">
        <v>0</v>
      </c>
      <c r="AL154" s="47">
        <v>0</v>
      </c>
      <c r="AM154" s="47">
        <v>0</v>
      </c>
      <c r="AN154" s="47">
        <v>0</v>
      </c>
      <c r="AO154" s="47"/>
      <c r="AP154" s="47">
        <v>0</v>
      </c>
      <c r="AQ154" s="47">
        <v>0</v>
      </c>
      <c r="AR154" s="47">
        <v>0</v>
      </c>
      <c r="AS154" s="47">
        <v>0</v>
      </c>
      <c r="AT154" s="47">
        <v>0</v>
      </c>
      <c r="AU154" s="47">
        <v>0</v>
      </c>
      <c r="AV154" s="47">
        <v>0</v>
      </c>
      <c r="AW154" s="47">
        <v>0</v>
      </c>
      <c r="AX154" s="47">
        <v>0</v>
      </c>
      <c r="AY154" s="47">
        <v>0</v>
      </c>
      <c r="AZ154" s="47">
        <v>0</v>
      </c>
      <c r="BA154" s="47">
        <v>0</v>
      </c>
    </row>
    <row r="155" spans="1:53" outlineLevel="2" x14ac:dyDescent="0.25">
      <c r="A155" s="339" t="s">
        <v>539</v>
      </c>
      <c r="B155" s="340" t="s">
        <v>540</v>
      </c>
      <c r="C155" s="341" t="s">
        <v>541</v>
      </c>
      <c r="D155" s="342"/>
      <c r="E155" s="343"/>
      <c r="F155" s="47">
        <v>131393.69</v>
      </c>
      <c r="G155" s="47">
        <v>133110.39000000001</v>
      </c>
      <c r="H155" s="344">
        <v>-1716.7000000000116</v>
      </c>
      <c r="I155" s="345">
        <v>-1.2896814441006531E-2</v>
      </c>
      <c r="K155" s="47">
        <v>3639492.74</v>
      </c>
      <c r="L155" s="47">
        <v>655751.96</v>
      </c>
      <c r="M155" s="344">
        <v>2983740.7800000003</v>
      </c>
      <c r="N155" s="345">
        <v>4.5501057747505635</v>
      </c>
      <c r="Q155" s="47">
        <v>497998.32</v>
      </c>
      <c r="R155" s="47">
        <v>264854.95</v>
      </c>
      <c r="S155" s="344">
        <v>233143.37</v>
      </c>
      <c r="T155" s="345">
        <v>0.8802681241185033</v>
      </c>
      <c r="V155" s="47">
        <v>4274138.17</v>
      </c>
      <c r="W155" s="47">
        <v>1084735.68</v>
      </c>
      <c r="X155" s="344">
        <v>3189402.49</v>
      </c>
      <c r="Y155" s="345">
        <v>2.9402577501645379</v>
      </c>
      <c r="AA155" s="48">
        <v>86031</v>
      </c>
      <c r="AB155" s="47"/>
      <c r="AC155" s="47">
        <v>376439.96</v>
      </c>
      <c r="AD155" s="47">
        <v>14457.050000000001</v>
      </c>
      <c r="AE155" s="47">
        <v>27749.86</v>
      </c>
      <c r="AF155" s="47">
        <v>103994.7</v>
      </c>
      <c r="AG155" s="47">
        <v>133110.39000000001</v>
      </c>
      <c r="AH155" s="47">
        <v>165939.33000000002</v>
      </c>
      <c r="AI155" s="47">
        <v>71295.92</v>
      </c>
      <c r="AJ155" s="47">
        <v>79936.100000000006</v>
      </c>
      <c r="AK155" s="47">
        <v>49779.31</v>
      </c>
      <c r="AL155" s="47">
        <v>73840.56</v>
      </c>
      <c r="AM155" s="47">
        <v>71136.070000000007</v>
      </c>
      <c r="AN155" s="47">
        <v>122718.14</v>
      </c>
      <c r="AO155" s="47"/>
      <c r="AP155" s="47">
        <v>2956748.73</v>
      </c>
      <c r="AQ155" s="47">
        <v>184745.69</v>
      </c>
      <c r="AR155" s="47">
        <v>171586</v>
      </c>
      <c r="AS155" s="47">
        <v>195018.63</v>
      </c>
      <c r="AT155" s="47">
        <v>131393.69</v>
      </c>
      <c r="AU155" s="47">
        <v>-73795.930000000008</v>
      </c>
      <c r="AV155" s="47">
        <v>0</v>
      </c>
      <c r="AW155" s="47">
        <v>0</v>
      </c>
      <c r="AX155" s="47">
        <v>0</v>
      </c>
      <c r="AY155" s="47">
        <v>0</v>
      </c>
      <c r="AZ155" s="47">
        <v>0</v>
      </c>
      <c r="BA155" s="47">
        <v>0</v>
      </c>
    </row>
    <row r="156" spans="1:53" outlineLevel="2" x14ac:dyDescent="0.25">
      <c r="A156" s="339" t="s">
        <v>542</v>
      </c>
      <c r="B156" s="340" t="s">
        <v>543</v>
      </c>
      <c r="C156" s="341" t="s">
        <v>544</v>
      </c>
      <c r="D156" s="342"/>
      <c r="E156" s="343"/>
      <c r="F156" s="47">
        <v>-356477.75</v>
      </c>
      <c r="G156" s="47">
        <v>322176.43</v>
      </c>
      <c r="H156" s="344">
        <v>-678654.17999999993</v>
      </c>
      <c r="I156" s="345">
        <v>-2.1064675029144744</v>
      </c>
      <c r="K156" s="47">
        <v>2746924.81</v>
      </c>
      <c r="L156" s="47">
        <v>1660859.79</v>
      </c>
      <c r="M156" s="344">
        <v>1086065.02</v>
      </c>
      <c r="N156" s="345">
        <v>0.65391734241455746</v>
      </c>
      <c r="Q156" s="47">
        <v>953232.53</v>
      </c>
      <c r="R156" s="47">
        <v>1211189.71</v>
      </c>
      <c r="S156" s="344">
        <v>-257957.17999999993</v>
      </c>
      <c r="T156" s="345">
        <v>-0.212978345068668</v>
      </c>
      <c r="V156" s="47">
        <v>8029808.3800000008</v>
      </c>
      <c r="W156" s="47">
        <v>5773740.9399999995</v>
      </c>
      <c r="X156" s="344">
        <v>2256067.4400000013</v>
      </c>
      <c r="Y156" s="345">
        <v>0.39074621868988835</v>
      </c>
      <c r="AA156" s="48">
        <v>441828.95</v>
      </c>
      <c r="AB156" s="47"/>
      <c r="AC156" s="47">
        <v>180862.84</v>
      </c>
      <c r="AD156" s="47">
        <v>268807.24</v>
      </c>
      <c r="AE156" s="47">
        <v>407981.07</v>
      </c>
      <c r="AF156" s="47">
        <v>481032.21</v>
      </c>
      <c r="AG156" s="47">
        <v>322176.43</v>
      </c>
      <c r="AH156" s="47">
        <v>814272.95000000007</v>
      </c>
      <c r="AI156" s="47">
        <v>1667353.98</v>
      </c>
      <c r="AJ156" s="47">
        <v>403971.15</v>
      </c>
      <c r="AK156" s="47">
        <v>383976.19</v>
      </c>
      <c r="AL156" s="47">
        <v>853123.14</v>
      </c>
      <c r="AM156" s="47">
        <v>322603.07</v>
      </c>
      <c r="AN156" s="47">
        <v>837583.09</v>
      </c>
      <c r="AO156" s="47"/>
      <c r="AP156" s="47">
        <v>1254434.8700000001</v>
      </c>
      <c r="AQ156" s="47">
        <v>539257.41</v>
      </c>
      <c r="AR156" s="47">
        <v>671542.15</v>
      </c>
      <c r="AS156" s="47">
        <v>638168.13</v>
      </c>
      <c r="AT156" s="47">
        <v>-356477.75</v>
      </c>
      <c r="AU156" s="47">
        <v>345749.93</v>
      </c>
      <c r="AV156" s="47">
        <v>0</v>
      </c>
      <c r="AW156" s="47">
        <v>0</v>
      </c>
      <c r="AX156" s="47">
        <v>0</v>
      </c>
      <c r="AY156" s="47">
        <v>0</v>
      </c>
      <c r="AZ156" s="47">
        <v>0</v>
      </c>
      <c r="BA156" s="47">
        <v>0</v>
      </c>
    </row>
    <row r="157" spans="1:53" outlineLevel="2" x14ac:dyDescent="0.25">
      <c r="A157" s="339" t="s">
        <v>545</v>
      </c>
      <c r="B157" s="340" t="s">
        <v>546</v>
      </c>
      <c r="C157" s="341" t="s">
        <v>547</v>
      </c>
      <c r="D157" s="342"/>
      <c r="E157" s="343"/>
      <c r="F157" s="47">
        <v>-647292.26</v>
      </c>
      <c r="G157" s="47">
        <v>-1060831.49</v>
      </c>
      <c r="H157" s="344">
        <v>413539.23</v>
      </c>
      <c r="I157" s="345">
        <v>0.38982556032532556</v>
      </c>
      <c r="K157" s="47">
        <v>-6042615.1200000001</v>
      </c>
      <c r="L157" s="47">
        <v>-3414608.73</v>
      </c>
      <c r="M157" s="344">
        <v>-2628006.39</v>
      </c>
      <c r="N157" s="345">
        <v>-0.76963617146260854</v>
      </c>
      <c r="Q157" s="47">
        <v>-1500920.78</v>
      </c>
      <c r="R157" s="47">
        <v>-2234882.73</v>
      </c>
      <c r="S157" s="344">
        <v>733961.95</v>
      </c>
      <c r="T157" s="345">
        <v>0.3284118402042509</v>
      </c>
      <c r="V157" s="47">
        <v>-10183132.710000001</v>
      </c>
      <c r="W157" s="47">
        <v>-4742221.58</v>
      </c>
      <c r="X157" s="344">
        <v>-5440911.1300000008</v>
      </c>
      <c r="Y157" s="345">
        <v>-1.1473338050981583</v>
      </c>
      <c r="AA157" s="48">
        <v>-249040.19</v>
      </c>
      <c r="AB157" s="47"/>
      <c r="AC157" s="47">
        <v>-982881.57000000007</v>
      </c>
      <c r="AD157" s="47">
        <v>-196844.43</v>
      </c>
      <c r="AE157" s="47">
        <v>-664425.31000000006</v>
      </c>
      <c r="AF157" s="47">
        <v>-509625.93</v>
      </c>
      <c r="AG157" s="47">
        <v>-1060831.49</v>
      </c>
      <c r="AH157" s="47">
        <v>-356099.49</v>
      </c>
      <c r="AI157" s="47">
        <v>-737819.27</v>
      </c>
      <c r="AJ157" s="47">
        <v>-379914.83</v>
      </c>
      <c r="AK157" s="47">
        <v>-471510.29000000004</v>
      </c>
      <c r="AL157" s="47">
        <v>-1162769.67</v>
      </c>
      <c r="AM157" s="47">
        <v>-468053.3</v>
      </c>
      <c r="AN157" s="47">
        <v>-564350.74</v>
      </c>
      <c r="AO157" s="47"/>
      <c r="AP157" s="47">
        <v>-4080094.46</v>
      </c>
      <c r="AQ157" s="47">
        <v>-461599.88</v>
      </c>
      <c r="AR157" s="47">
        <v>-236460.55000000002</v>
      </c>
      <c r="AS157" s="47">
        <v>-617167.97</v>
      </c>
      <c r="AT157" s="47">
        <v>-647292.26</v>
      </c>
      <c r="AU157" s="47">
        <v>594635.20000000007</v>
      </c>
      <c r="AV157" s="47">
        <v>0</v>
      </c>
      <c r="AW157" s="47">
        <v>0</v>
      </c>
      <c r="AX157" s="47">
        <v>0</v>
      </c>
      <c r="AY157" s="47">
        <v>0</v>
      </c>
      <c r="AZ157" s="47">
        <v>0</v>
      </c>
      <c r="BA157" s="47">
        <v>0</v>
      </c>
    </row>
    <row r="158" spans="1:53" outlineLevel="2" x14ac:dyDescent="0.25">
      <c r="A158" s="339" t="s">
        <v>548</v>
      </c>
      <c r="B158" s="340" t="s">
        <v>549</v>
      </c>
      <c r="C158" s="341" t="s">
        <v>550</v>
      </c>
      <c r="D158" s="342"/>
      <c r="E158" s="343"/>
      <c r="F158" s="47">
        <v>-18184.939999999999</v>
      </c>
      <c r="G158" s="47">
        <v>-15484.78</v>
      </c>
      <c r="H158" s="344">
        <v>-2700.159999999998</v>
      </c>
      <c r="I158" s="345">
        <v>-0.17437509606206855</v>
      </c>
      <c r="K158" s="47">
        <v>-36770.74</v>
      </c>
      <c r="L158" s="47">
        <v>-27977.100000000002</v>
      </c>
      <c r="M158" s="344">
        <v>-8793.6399999999958</v>
      </c>
      <c r="N158" s="345">
        <v>-0.31431563671717211</v>
      </c>
      <c r="Q158" s="47">
        <v>-23048.55</v>
      </c>
      <c r="R158" s="47">
        <v>-15687.75</v>
      </c>
      <c r="S158" s="344">
        <v>-7360.7999999999993</v>
      </c>
      <c r="T158" s="345">
        <v>-0.46920686522923932</v>
      </c>
      <c r="V158" s="47">
        <v>-73067.959999999992</v>
      </c>
      <c r="W158" s="47">
        <v>-60971.990000000005</v>
      </c>
      <c r="X158" s="344">
        <v>-12095.969999999987</v>
      </c>
      <c r="Y158" s="345">
        <v>-0.19838568496780218</v>
      </c>
      <c r="AA158" s="48">
        <v>11679.2</v>
      </c>
      <c r="AB158" s="47"/>
      <c r="AC158" s="47">
        <v>-12245.48</v>
      </c>
      <c r="AD158" s="47">
        <v>-43.87</v>
      </c>
      <c r="AE158" s="47">
        <v>1.53</v>
      </c>
      <c r="AF158" s="47">
        <v>-204.5</v>
      </c>
      <c r="AG158" s="47">
        <v>-15484.78</v>
      </c>
      <c r="AH158" s="47">
        <v>-8086.54</v>
      </c>
      <c r="AI158" s="47">
        <v>-5.4</v>
      </c>
      <c r="AJ158" s="47">
        <v>-13543.07</v>
      </c>
      <c r="AK158" s="47">
        <v>-6653.5</v>
      </c>
      <c r="AL158" s="47">
        <v>-5.95</v>
      </c>
      <c r="AM158" s="47">
        <v>-3826.88</v>
      </c>
      <c r="AN158" s="47">
        <v>-4175.88</v>
      </c>
      <c r="AO158" s="47"/>
      <c r="AP158" s="47">
        <v>-11216.43</v>
      </c>
      <c r="AQ158" s="47">
        <v>-2505.7600000000002</v>
      </c>
      <c r="AR158" s="47">
        <v>-2365.08</v>
      </c>
      <c r="AS158" s="47">
        <v>-2498.5300000000002</v>
      </c>
      <c r="AT158" s="47">
        <v>-18184.939999999999</v>
      </c>
      <c r="AU158" s="47">
        <v>13528.1</v>
      </c>
      <c r="AV158" s="47">
        <v>0</v>
      </c>
      <c r="AW158" s="47">
        <v>0</v>
      </c>
      <c r="AX158" s="47">
        <v>0</v>
      </c>
      <c r="AY158" s="47">
        <v>0</v>
      </c>
      <c r="AZ158" s="47">
        <v>0</v>
      </c>
      <c r="BA158" s="47">
        <v>0</v>
      </c>
    </row>
    <row r="159" spans="1:53" outlineLevel="2" x14ac:dyDescent="0.25">
      <c r="A159" s="339" t="s">
        <v>551</v>
      </c>
      <c r="B159" s="340" t="s">
        <v>552</v>
      </c>
      <c r="C159" s="341" t="s">
        <v>553</v>
      </c>
      <c r="D159" s="342"/>
      <c r="E159" s="343"/>
      <c r="F159" s="47">
        <v>0</v>
      </c>
      <c r="G159" s="47">
        <v>0</v>
      </c>
      <c r="H159" s="344">
        <v>0</v>
      </c>
      <c r="I159" s="345">
        <v>0</v>
      </c>
      <c r="K159" s="47">
        <v>0</v>
      </c>
      <c r="L159" s="47">
        <v>152679.92000000001</v>
      </c>
      <c r="M159" s="344">
        <v>-152679.92000000001</v>
      </c>
      <c r="N159" s="345" t="s">
        <v>196</v>
      </c>
      <c r="Q159" s="47">
        <v>0</v>
      </c>
      <c r="R159" s="47">
        <v>-748721.43</v>
      </c>
      <c r="S159" s="344">
        <v>748721.43</v>
      </c>
      <c r="T159" s="345" t="s">
        <v>196</v>
      </c>
      <c r="V159" s="47">
        <v>0</v>
      </c>
      <c r="W159" s="47">
        <v>5262383.05</v>
      </c>
      <c r="X159" s="344">
        <v>-5262383.05</v>
      </c>
      <c r="Y159" s="345" t="s">
        <v>196</v>
      </c>
      <c r="AA159" s="48">
        <v>741125.62</v>
      </c>
      <c r="AB159" s="47"/>
      <c r="AC159" s="47">
        <v>162567.01</v>
      </c>
      <c r="AD159" s="47">
        <v>738834.34</v>
      </c>
      <c r="AE159" s="47">
        <v>-748721.43</v>
      </c>
      <c r="AF159" s="47">
        <v>0</v>
      </c>
      <c r="AG159" s="47">
        <v>0</v>
      </c>
      <c r="AH159" s="47">
        <v>0</v>
      </c>
      <c r="AI159" s="47">
        <v>0</v>
      </c>
      <c r="AJ159" s="47">
        <v>0</v>
      </c>
      <c r="AK159" s="47">
        <v>0</v>
      </c>
      <c r="AL159" s="47">
        <v>0</v>
      </c>
      <c r="AM159" s="47">
        <v>0</v>
      </c>
      <c r="AN159" s="47">
        <v>0</v>
      </c>
      <c r="AO159" s="47"/>
      <c r="AP159" s="47">
        <v>0</v>
      </c>
      <c r="AQ159" s="47">
        <v>0</v>
      </c>
      <c r="AR159" s="47">
        <v>0</v>
      </c>
      <c r="AS159" s="47">
        <v>0</v>
      </c>
      <c r="AT159" s="47">
        <v>0</v>
      </c>
      <c r="AU159" s="47">
        <v>0</v>
      </c>
      <c r="AV159" s="47">
        <v>0</v>
      </c>
      <c r="AW159" s="47">
        <v>0</v>
      </c>
      <c r="AX159" s="47">
        <v>0</v>
      </c>
      <c r="AY159" s="47">
        <v>0</v>
      </c>
      <c r="AZ159" s="47">
        <v>0</v>
      </c>
      <c r="BA159" s="47">
        <v>0</v>
      </c>
    </row>
    <row r="160" spans="1:53" outlineLevel="2" x14ac:dyDescent="0.25">
      <c r="A160" s="339" t="s">
        <v>554</v>
      </c>
      <c r="B160" s="340" t="s">
        <v>555</v>
      </c>
      <c r="C160" s="341" t="s">
        <v>556</v>
      </c>
      <c r="D160" s="342"/>
      <c r="E160" s="343"/>
      <c r="F160" s="47">
        <v>203143.94</v>
      </c>
      <c r="G160" s="47">
        <v>261156.69</v>
      </c>
      <c r="H160" s="344">
        <v>-58012.75</v>
      </c>
      <c r="I160" s="345">
        <v>-0.22213771356958154</v>
      </c>
      <c r="K160" s="47">
        <v>2976016.2800000003</v>
      </c>
      <c r="L160" s="47">
        <v>2249778.4700000002</v>
      </c>
      <c r="M160" s="344">
        <v>726237.81</v>
      </c>
      <c r="N160" s="345">
        <v>0.32280414257853574</v>
      </c>
      <c r="Q160" s="47">
        <v>797717.15</v>
      </c>
      <c r="R160" s="47">
        <v>826178.64</v>
      </c>
      <c r="S160" s="344">
        <v>-28461.489999999991</v>
      </c>
      <c r="T160" s="345">
        <v>-3.4449559238181215E-2</v>
      </c>
      <c r="V160" s="47">
        <v>6377679.4600000009</v>
      </c>
      <c r="W160" s="47">
        <v>5903129.2800000003</v>
      </c>
      <c r="X160" s="344">
        <v>474550.18000000063</v>
      </c>
      <c r="Y160" s="345">
        <v>8.0389596346431461E-2</v>
      </c>
      <c r="AA160" s="48">
        <v>390342.23</v>
      </c>
      <c r="AB160" s="47"/>
      <c r="AC160" s="47">
        <v>1086234.28</v>
      </c>
      <c r="AD160" s="47">
        <v>337365.55</v>
      </c>
      <c r="AE160" s="47">
        <v>311775.13</v>
      </c>
      <c r="AF160" s="47">
        <v>253246.82</v>
      </c>
      <c r="AG160" s="47">
        <v>261156.69</v>
      </c>
      <c r="AH160" s="47">
        <v>514991.33</v>
      </c>
      <c r="AI160" s="47">
        <v>687693.58</v>
      </c>
      <c r="AJ160" s="47">
        <v>495765.16000000003</v>
      </c>
      <c r="AK160" s="47">
        <v>267426.59000000003</v>
      </c>
      <c r="AL160" s="47">
        <v>399474.89</v>
      </c>
      <c r="AM160" s="47">
        <v>446469.41000000003</v>
      </c>
      <c r="AN160" s="47">
        <v>589842.22</v>
      </c>
      <c r="AO160" s="47"/>
      <c r="AP160" s="47">
        <v>1575293.8399999999</v>
      </c>
      <c r="AQ160" s="47">
        <v>603005.29</v>
      </c>
      <c r="AR160" s="47">
        <v>166161.61000000002</v>
      </c>
      <c r="AS160" s="47">
        <v>428411.60000000003</v>
      </c>
      <c r="AT160" s="47">
        <v>203143.94</v>
      </c>
      <c r="AU160" s="47">
        <v>-203068.53</v>
      </c>
      <c r="AV160" s="47">
        <v>0</v>
      </c>
      <c r="AW160" s="47">
        <v>0</v>
      </c>
      <c r="AX160" s="47">
        <v>0</v>
      </c>
      <c r="AY160" s="47">
        <v>0</v>
      </c>
      <c r="AZ160" s="47">
        <v>0</v>
      </c>
      <c r="BA160" s="47">
        <v>0</v>
      </c>
    </row>
    <row r="161" spans="1:53" outlineLevel="2" x14ac:dyDescent="0.25">
      <c r="A161" s="339" t="s">
        <v>557</v>
      </c>
      <c r="B161" s="340" t="s">
        <v>558</v>
      </c>
      <c r="C161" s="341" t="s">
        <v>559</v>
      </c>
      <c r="D161" s="342"/>
      <c r="E161" s="343"/>
      <c r="F161" s="47">
        <v>-178636.44</v>
      </c>
      <c r="G161" s="47">
        <v>-189871.04</v>
      </c>
      <c r="H161" s="344">
        <v>11234.600000000006</v>
      </c>
      <c r="I161" s="345">
        <v>5.9169634294940425E-2</v>
      </c>
      <c r="K161" s="47">
        <v>-1609962.71</v>
      </c>
      <c r="L161" s="47">
        <v>-860423.98</v>
      </c>
      <c r="M161" s="344">
        <v>-749538.73</v>
      </c>
      <c r="N161" s="345">
        <v>-0.87112719708253594</v>
      </c>
      <c r="Q161" s="47">
        <v>-621745.11</v>
      </c>
      <c r="R161" s="47">
        <v>-392501.92</v>
      </c>
      <c r="S161" s="344">
        <v>-229243.19</v>
      </c>
      <c r="T161" s="345">
        <v>-0.58405622576317595</v>
      </c>
      <c r="V161" s="47">
        <v>-3084113.49</v>
      </c>
      <c r="W161" s="47">
        <v>-2037834.12</v>
      </c>
      <c r="X161" s="344">
        <v>-1046279.3700000001</v>
      </c>
      <c r="Y161" s="345">
        <v>-0.51342715274587714</v>
      </c>
      <c r="AA161" s="48">
        <v>-178377.94</v>
      </c>
      <c r="AB161" s="47"/>
      <c r="AC161" s="47">
        <v>-348522.83</v>
      </c>
      <c r="AD161" s="47">
        <v>-119399.23</v>
      </c>
      <c r="AE161" s="47">
        <v>-99483</v>
      </c>
      <c r="AF161" s="47">
        <v>-103147.88</v>
      </c>
      <c r="AG161" s="47">
        <v>-189871.04</v>
      </c>
      <c r="AH161" s="47">
        <v>-184463.02</v>
      </c>
      <c r="AI161" s="47">
        <v>-319277.44</v>
      </c>
      <c r="AJ161" s="47">
        <v>-252490.44</v>
      </c>
      <c r="AK161" s="47">
        <v>-133839.98000000001</v>
      </c>
      <c r="AL161" s="47">
        <v>-174055.51</v>
      </c>
      <c r="AM161" s="47">
        <v>-115998.35</v>
      </c>
      <c r="AN161" s="47">
        <v>-294026.03999999998</v>
      </c>
      <c r="AO161" s="47"/>
      <c r="AP161" s="47">
        <v>-720312.77</v>
      </c>
      <c r="AQ161" s="47">
        <v>-267904.83</v>
      </c>
      <c r="AR161" s="47">
        <v>-230131.31</v>
      </c>
      <c r="AS161" s="47">
        <v>-212977.36000000002</v>
      </c>
      <c r="AT161" s="47">
        <v>-178636.44</v>
      </c>
      <c r="AU161" s="47">
        <v>178603.62</v>
      </c>
      <c r="AV161" s="47">
        <v>0</v>
      </c>
      <c r="AW161" s="47">
        <v>0</v>
      </c>
      <c r="AX161" s="47">
        <v>0</v>
      </c>
      <c r="AY161" s="47">
        <v>0</v>
      </c>
      <c r="AZ161" s="47">
        <v>0</v>
      </c>
      <c r="BA161" s="47">
        <v>0</v>
      </c>
    </row>
    <row r="162" spans="1:53" outlineLevel="2" x14ac:dyDescent="0.25">
      <c r="A162" s="339" t="s">
        <v>560</v>
      </c>
      <c r="B162" s="340" t="s">
        <v>561</v>
      </c>
      <c r="C162" s="341" t="s">
        <v>562</v>
      </c>
      <c r="D162" s="342"/>
      <c r="E162" s="343"/>
      <c r="F162" s="47">
        <v>0</v>
      </c>
      <c r="G162" s="47">
        <v>-519.13</v>
      </c>
      <c r="H162" s="344">
        <v>519.13</v>
      </c>
      <c r="I162" s="345" t="s">
        <v>196</v>
      </c>
      <c r="K162" s="47">
        <v>-1968.92</v>
      </c>
      <c r="L162" s="47">
        <v>-2470.94</v>
      </c>
      <c r="M162" s="344">
        <v>502.02</v>
      </c>
      <c r="N162" s="345">
        <v>0.20316964394117218</v>
      </c>
      <c r="Q162" s="47">
        <v>-614.62</v>
      </c>
      <c r="R162" s="47">
        <v>-2462.14</v>
      </c>
      <c r="S162" s="344">
        <v>1847.52</v>
      </c>
      <c r="T162" s="345">
        <v>0.75037162793342382</v>
      </c>
      <c r="V162" s="47">
        <v>-2415.7600000000002</v>
      </c>
      <c r="W162" s="47">
        <v>-3339.16</v>
      </c>
      <c r="X162" s="344">
        <v>923.39999999999964</v>
      </c>
      <c r="Y162" s="345">
        <v>0.27653661399873014</v>
      </c>
      <c r="AA162" s="48">
        <v>-96.460000000000008</v>
      </c>
      <c r="AB162" s="47"/>
      <c r="AC162" s="47">
        <v>0</v>
      </c>
      <c r="AD162" s="47">
        <v>-8.8000000000000007</v>
      </c>
      <c r="AE162" s="47">
        <v>-1514.08</v>
      </c>
      <c r="AF162" s="47">
        <v>-428.93</v>
      </c>
      <c r="AG162" s="47">
        <v>-519.13</v>
      </c>
      <c r="AH162" s="47">
        <v>75.58</v>
      </c>
      <c r="AI162" s="47">
        <v>-57.730000000000004</v>
      </c>
      <c r="AJ162" s="47">
        <v>-395.26</v>
      </c>
      <c r="AK162" s="47">
        <v>-29.86</v>
      </c>
      <c r="AL162" s="47">
        <v>-5.0600000000000005</v>
      </c>
      <c r="AM162" s="47">
        <v>-21.7</v>
      </c>
      <c r="AN162" s="47">
        <v>-12.81</v>
      </c>
      <c r="AO162" s="47"/>
      <c r="AP162" s="47">
        <v>-934.65</v>
      </c>
      <c r="AQ162" s="47">
        <v>-419.65000000000003</v>
      </c>
      <c r="AR162" s="47">
        <v>-242.85</v>
      </c>
      <c r="AS162" s="47">
        <v>-371.77</v>
      </c>
      <c r="AT162" s="47">
        <v>0</v>
      </c>
      <c r="AU162" s="47">
        <v>0</v>
      </c>
      <c r="AV162" s="47">
        <v>0</v>
      </c>
      <c r="AW162" s="47">
        <v>0</v>
      </c>
      <c r="AX162" s="47">
        <v>0</v>
      </c>
      <c r="AY162" s="47">
        <v>0</v>
      </c>
      <c r="AZ162" s="47">
        <v>0</v>
      </c>
      <c r="BA162" s="47">
        <v>0</v>
      </c>
    </row>
    <row r="163" spans="1:53" outlineLevel="2" x14ac:dyDescent="0.25">
      <c r="A163" s="339" t="s">
        <v>563</v>
      </c>
      <c r="B163" s="340" t="s">
        <v>564</v>
      </c>
      <c r="C163" s="341" t="s">
        <v>565</v>
      </c>
      <c r="D163" s="342"/>
      <c r="E163" s="343"/>
      <c r="F163" s="47">
        <v>2782.06</v>
      </c>
      <c r="G163" s="47">
        <v>4751.2700000000004</v>
      </c>
      <c r="H163" s="344">
        <v>-1969.2100000000005</v>
      </c>
      <c r="I163" s="345">
        <v>-0.41445971287676775</v>
      </c>
      <c r="K163" s="47">
        <v>19978.52</v>
      </c>
      <c r="L163" s="47">
        <v>26592.690000000002</v>
      </c>
      <c r="M163" s="344">
        <v>-6614.1700000000019</v>
      </c>
      <c r="N163" s="345">
        <v>-0.24872135914042548</v>
      </c>
      <c r="Q163" s="47">
        <v>10326.120000000001</v>
      </c>
      <c r="R163" s="47">
        <v>15826.99</v>
      </c>
      <c r="S163" s="344">
        <v>-5500.869999999999</v>
      </c>
      <c r="T163" s="345">
        <v>-0.34756261297947361</v>
      </c>
      <c r="V163" s="47">
        <v>63261.100000000006</v>
      </c>
      <c r="W163" s="47">
        <v>67091.850000000006</v>
      </c>
      <c r="X163" s="344">
        <v>-3830.75</v>
      </c>
      <c r="Y163" s="345">
        <v>-5.7097098976999439E-2</v>
      </c>
      <c r="AA163" s="48">
        <v>4177.21</v>
      </c>
      <c r="AB163" s="47"/>
      <c r="AC163" s="47">
        <v>5548.93</v>
      </c>
      <c r="AD163" s="47">
        <v>5216.7700000000004</v>
      </c>
      <c r="AE163" s="47">
        <v>5759.68</v>
      </c>
      <c r="AF163" s="47">
        <v>5316.04</v>
      </c>
      <c r="AG163" s="47">
        <v>4751.2700000000004</v>
      </c>
      <c r="AH163" s="47">
        <v>4278.08</v>
      </c>
      <c r="AI163" s="47">
        <v>5800.75</v>
      </c>
      <c r="AJ163" s="47">
        <v>6203.04</v>
      </c>
      <c r="AK163" s="47">
        <v>6428.24</v>
      </c>
      <c r="AL163" s="47">
        <v>7474.29</v>
      </c>
      <c r="AM163" s="47">
        <v>6743.02</v>
      </c>
      <c r="AN163" s="47">
        <v>6355.16</v>
      </c>
      <c r="AO163" s="47"/>
      <c r="AP163" s="47">
        <v>5359.34</v>
      </c>
      <c r="AQ163" s="47">
        <v>4293.0600000000004</v>
      </c>
      <c r="AR163" s="47">
        <v>3576.8</v>
      </c>
      <c r="AS163" s="47">
        <v>3967.26</v>
      </c>
      <c r="AT163" s="47">
        <v>2782.06</v>
      </c>
      <c r="AU163" s="47">
        <v>0</v>
      </c>
      <c r="AV163" s="47">
        <v>0</v>
      </c>
      <c r="AW163" s="47">
        <v>0</v>
      </c>
      <c r="AX163" s="47">
        <v>0</v>
      </c>
      <c r="AY163" s="47">
        <v>0</v>
      </c>
      <c r="AZ163" s="47">
        <v>0</v>
      </c>
      <c r="BA163" s="47">
        <v>0</v>
      </c>
    </row>
    <row r="164" spans="1:53" outlineLevel="2" x14ac:dyDescent="0.25">
      <c r="A164" s="339" t="s">
        <v>566</v>
      </c>
      <c r="B164" s="340" t="s">
        <v>567</v>
      </c>
      <c r="C164" s="341" t="s">
        <v>568</v>
      </c>
      <c r="D164" s="342"/>
      <c r="E164" s="343"/>
      <c r="F164" s="47">
        <v>62901.43</v>
      </c>
      <c r="G164" s="47">
        <v>65870.64</v>
      </c>
      <c r="H164" s="344">
        <v>-2969.2099999999991</v>
      </c>
      <c r="I164" s="345">
        <v>-4.5076380007845668E-2</v>
      </c>
      <c r="K164" s="47">
        <v>315326.14</v>
      </c>
      <c r="L164" s="47">
        <v>320275.59000000003</v>
      </c>
      <c r="M164" s="344">
        <v>-4949.4500000000116</v>
      </c>
      <c r="N164" s="345">
        <v>-1.5453722214671468E-2</v>
      </c>
      <c r="Q164" s="47">
        <v>184928.2</v>
      </c>
      <c r="R164" s="47">
        <v>188376.44</v>
      </c>
      <c r="S164" s="344">
        <v>-3448.2399999999907</v>
      </c>
      <c r="T164" s="345">
        <v>-1.8305049187679685E-2</v>
      </c>
      <c r="V164" s="47">
        <v>793360.10000000009</v>
      </c>
      <c r="W164" s="47">
        <v>737774.68</v>
      </c>
      <c r="X164" s="344">
        <v>55585.420000000042</v>
      </c>
      <c r="Y164" s="345">
        <v>7.5342000080566657E-2</v>
      </c>
      <c r="AA164" s="48">
        <v>45218.71</v>
      </c>
      <c r="AB164" s="47"/>
      <c r="AC164" s="47">
        <v>63905.75</v>
      </c>
      <c r="AD164" s="47">
        <v>67993.399999999994</v>
      </c>
      <c r="AE164" s="47">
        <v>59577.440000000002</v>
      </c>
      <c r="AF164" s="47">
        <v>62928.36</v>
      </c>
      <c r="AG164" s="47">
        <v>65870.64</v>
      </c>
      <c r="AH164" s="47">
        <v>137783.09</v>
      </c>
      <c r="AI164" s="47">
        <v>55621.46</v>
      </c>
      <c r="AJ164" s="47">
        <v>63735.520000000004</v>
      </c>
      <c r="AK164" s="47">
        <v>57654.020000000004</v>
      </c>
      <c r="AL164" s="47">
        <v>58441.39</v>
      </c>
      <c r="AM164" s="47">
        <v>53459.020000000004</v>
      </c>
      <c r="AN164" s="47">
        <v>51339.46</v>
      </c>
      <c r="AO164" s="47"/>
      <c r="AP164" s="47">
        <v>65627.83</v>
      </c>
      <c r="AQ164" s="47">
        <v>64770.11</v>
      </c>
      <c r="AR164" s="47">
        <v>62054.19</v>
      </c>
      <c r="AS164" s="47">
        <v>59972.58</v>
      </c>
      <c r="AT164" s="47">
        <v>62901.43</v>
      </c>
      <c r="AU164" s="47">
        <v>0</v>
      </c>
      <c r="AV164" s="47">
        <v>0</v>
      </c>
      <c r="AW164" s="47">
        <v>0</v>
      </c>
      <c r="AX164" s="47">
        <v>0</v>
      </c>
      <c r="AY164" s="47">
        <v>0</v>
      </c>
      <c r="AZ164" s="47">
        <v>0</v>
      </c>
      <c r="BA164" s="47">
        <v>0</v>
      </c>
    </row>
    <row r="165" spans="1:53" outlineLevel="2" x14ac:dyDescent="0.25">
      <c r="A165" s="339" t="s">
        <v>569</v>
      </c>
      <c r="B165" s="340" t="s">
        <v>570</v>
      </c>
      <c r="C165" s="341" t="s">
        <v>571</v>
      </c>
      <c r="D165" s="342"/>
      <c r="E165" s="343"/>
      <c r="F165" s="47">
        <v>0</v>
      </c>
      <c r="G165" s="47">
        <v>0</v>
      </c>
      <c r="H165" s="344">
        <v>0</v>
      </c>
      <c r="I165" s="345">
        <v>0</v>
      </c>
      <c r="K165" s="47">
        <v>243.15</v>
      </c>
      <c r="L165" s="47">
        <v>245.05</v>
      </c>
      <c r="M165" s="344">
        <v>-1.9000000000000057</v>
      </c>
      <c r="N165" s="345">
        <v>-7.7535196898592352E-3</v>
      </c>
      <c r="Q165" s="47">
        <v>0</v>
      </c>
      <c r="R165" s="47">
        <v>0</v>
      </c>
      <c r="S165" s="344">
        <v>0</v>
      </c>
      <c r="T165" s="345">
        <v>0</v>
      </c>
      <c r="V165" s="47">
        <v>243.15</v>
      </c>
      <c r="W165" s="47">
        <v>245.05</v>
      </c>
      <c r="X165" s="344">
        <v>-1.9000000000000057</v>
      </c>
      <c r="Y165" s="345">
        <v>-7.7535196898592352E-3</v>
      </c>
      <c r="AA165" s="48">
        <v>0</v>
      </c>
      <c r="AB165" s="47"/>
      <c r="AC165" s="47">
        <v>245.05</v>
      </c>
      <c r="AD165" s="47">
        <v>0</v>
      </c>
      <c r="AE165" s="47">
        <v>0</v>
      </c>
      <c r="AF165" s="47">
        <v>0</v>
      </c>
      <c r="AG165" s="47">
        <v>0</v>
      </c>
      <c r="AH165" s="47">
        <v>0</v>
      </c>
      <c r="AI165" s="47">
        <v>0</v>
      </c>
      <c r="AJ165" s="47">
        <v>0</v>
      </c>
      <c r="AK165" s="47">
        <v>0</v>
      </c>
      <c r="AL165" s="47">
        <v>0</v>
      </c>
      <c r="AM165" s="47">
        <v>0</v>
      </c>
      <c r="AN165" s="47">
        <v>0</v>
      </c>
      <c r="AO165" s="47"/>
      <c r="AP165" s="47">
        <v>243.15</v>
      </c>
      <c r="AQ165" s="47">
        <v>0</v>
      </c>
      <c r="AR165" s="47">
        <v>0</v>
      </c>
      <c r="AS165" s="47">
        <v>0</v>
      </c>
      <c r="AT165" s="47">
        <v>0</v>
      </c>
      <c r="AU165" s="47">
        <v>0</v>
      </c>
      <c r="AV165" s="47">
        <v>0</v>
      </c>
      <c r="AW165" s="47">
        <v>0</v>
      </c>
      <c r="AX165" s="47">
        <v>0</v>
      </c>
      <c r="AY165" s="47">
        <v>0</v>
      </c>
      <c r="AZ165" s="47">
        <v>0</v>
      </c>
      <c r="BA165" s="47">
        <v>0</v>
      </c>
    </row>
    <row r="166" spans="1:53" outlineLevel="2" x14ac:dyDescent="0.25">
      <c r="A166" s="339" t="s">
        <v>572</v>
      </c>
      <c r="B166" s="340" t="s">
        <v>573</v>
      </c>
      <c r="C166" s="341" t="s">
        <v>574</v>
      </c>
      <c r="D166" s="342"/>
      <c r="E166" s="343"/>
      <c r="F166" s="47">
        <v>0</v>
      </c>
      <c r="G166" s="47">
        <v>446.40000000000003</v>
      </c>
      <c r="H166" s="344">
        <v>-446.40000000000003</v>
      </c>
      <c r="I166" s="345" t="s">
        <v>196</v>
      </c>
      <c r="K166" s="47">
        <v>0</v>
      </c>
      <c r="L166" s="47">
        <v>446.40000000000003</v>
      </c>
      <c r="M166" s="344">
        <v>-446.40000000000003</v>
      </c>
      <c r="N166" s="345" t="s">
        <v>196</v>
      </c>
      <c r="Q166" s="47">
        <v>0</v>
      </c>
      <c r="R166" s="47">
        <v>446.40000000000003</v>
      </c>
      <c r="S166" s="344">
        <v>-446.40000000000003</v>
      </c>
      <c r="T166" s="345" t="s">
        <v>196</v>
      </c>
      <c r="V166" s="47">
        <v>0</v>
      </c>
      <c r="W166" s="47">
        <v>446.40000000000003</v>
      </c>
      <c r="X166" s="344">
        <v>-446.40000000000003</v>
      </c>
      <c r="Y166" s="345" t="s">
        <v>196</v>
      </c>
      <c r="AA166" s="48">
        <v>0</v>
      </c>
      <c r="AB166" s="47"/>
      <c r="AC166" s="47">
        <v>0</v>
      </c>
      <c r="AD166" s="47">
        <v>0</v>
      </c>
      <c r="AE166" s="47">
        <v>0</v>
      </c>
      <c r="AF166" s="47">
        <v>0</v>
      </c>
      <c r="AG166" s="47">
        <v>446.40000000000003</v>
      </c>
      <c r="AH166" s="47">
        <v>0</v>
      </c>
      <c r="AI166" s="47">
        <v>0</v>
      </c>
      <c r="AJ166" s="47">
        <v>0</v>
      </c>
      <c r="AK166" s="47">
        <v>0</v>
      </c>
      <c r="AL166" s="47">
        <v>0</v>
      </c>
      <c r="AM166" s="47">
        <v>0</v>
      </c>
      <c r="AN166" s="47">
        <v>0</v>
      </c>
      <c r="AO166" s="47"/>
      <c r="AP166" s="47">
        <v>0</v>
      </c>
      <c r="AQ166" s="47">
        <v>0</v>
      </c>
      <c r="AR166" s="47">
        <v>0</v>
      </c>
      <c r="AS166" s="47">
        <v>0</v>
      </c>
      <c r="AT166" s="47">
        <v>0</v>
      </c>
      <c r="AU166" s="47">
        <v>0</v>
      </c>
      <c r="AV166" s="47">
        <v>0</v>
      </c>
      <c r="AW166" s="47">
        <v>0</v>
      </c>
      <c r="AX166" s="47">
        <v>0</v>
      </c>
      <c r="AY166" s="47">
        <v>0</v>
      </c>
      <c r="AZ166" s="47">
        <v>0</v>
      </c>
      <c r="BA166" s="47">
        <v>0</v>
      </c>
    </row>
    <row r="167" spans="1:53" outlineLevel="2" x14ac:dyDescent="0.25">
      <c r="A167" s="339" t="s">
        <v>575</v>
      </c>
      <c r="B167" s="340" t="s">
        <v>576</v>
      </c>
      <c r="C167" s="341" t="s">
        <v>577</v>
      </c>
      <c r="D167" s="342"/>
      <c r="E167" s="343"/>
      <c r="F167" s="47">
        <v>0</v>
      </c>
      <c r="G167" s="47">
        <v>0.11</v>
      </c>
      <c r="H167" s="344">
        <v>-0.11</v>
      </c>
      <c r="I167" s="345" t="s">
        <v>196</v>
      </c>
      <c r="K167" s="47">
        <v>0</v>
      </c>
      <c r="L167" s="47">
        <v>0.11</v>
      </c>
      <c r="M167" s="344">
        <v>-0.11</v>
      </c>
      <c r="N167" s="345" t="s">
        <v>196</v>
      </c>
      <c r="Q167" s="47">
        <v>0</v>
      </c>
      <c r="R167" s="47">
        <v>0.11</v>
      </c>
      <c r="S167" s="344">
        <v>-0.11</v>
      </c>
      <c r="T167" s="345" t="s">
        <v>196</v>
      </c>
      <c r="V167" s="47">
        <v>5.68</v>
      </c>
      <c r="W167" s="47">
        <v>0.26</v>
      </c>
      <c r="X167" s="344">
        <v>5.42</v>
      </c>
      <c r="Y167" s="345" t="s">
        <v>196</v>
      </c>
      <c r="AA167" s="48">
        <v>0.15</v>
      </c>
      <c r="AB167" s="47"/>
      <c r="AC167" s="47">
        <v>0</v>
      </c>
      <c r="AD167" s="47">
        <v>0</v>
      </c>
      <c r="AE167" s="47">
        <v>0</v>
      </c>
      <c r="AF167" s="47">
        <v>0</v>
      </c>
      <c r="AG167" s="47">
        <v>0.11</v>
      </c>
      <c r="AH167" s="47">
        <v>5.68</v>
      </c>
      <c r="AI167" s="47">
        <v>0</v>
      </c>
      <c r="AJ167" s="47">
        <v>0</v>
      </c>
      <c r="AK167" s="47">
        <v>0</v>
      </c>
      <c r="AL167" s="47">
        <v>0</v>
      </c>
      <c r="AM167" s="47">
        <v>0</v>
      </c>
      <c r="AN167" s="47">
        <v>0</v>
      </c>
      <c r="AO167" s="47"/>
      <c r="AP167" s="47">
        <v>0</v>
      </c>
      <c r="AQ167" s="47">
        <v>0</v>
      </c>
      <c r="AR167" s="47">
        <v>0</v>
      </c>
      <c r="AS167" s="47">
        <v>0</v>
      </c>
      <c r="AT167" s="47">
        <v>0</v>
      </c>
      <c r="AU167" s="47">
        <v>0</v>
      </c>
      <c r="AV167" s="47">
        <v>0</v>
      </c>
      <c r="AW167" s="47">
        <v>0</v>
      </c>
      <c r="AX167" s="47">
        <v>0</v>
      </c>
      <c r="AY167" s="47">
        <v>0</v>
      </c>
      <c r="AZ167" s="47">
        <v>0</v>
      </c>
      <c r="BA167" s="47">
        <v>0</v>
      </c>
    </row>
    <row r="168" spans="1:53" outlineLevel="2" x14ac:dyDescent="0.25">
      <c r="A168" s="339" t="s">
        <v>578</v>
      </c>
      <c r="B168" s="340" t="s">
        <v>579</v>
      </c>
      <c r="C168" s="341" t="s">
        <v>580</v>
      </c>
      <c r="D168" s="342"/>
      <c r="E168" s="343"/>
      <c r="F168" s="47">
        <v>0</v>
      </c>
      <c r="G168" s="47">
        <v>0</v>
      </c>
      <c r="H168" s="344">
        <v>0</v>
      </c>
      <c r="I168" s="345">
        <v>0</v>
      </c>
      <c r="K168" s="47">
        <v>0.93</v>
      </c>
      <c r="L168" s="47">
        <v>0</v>
      </c>
      <c r="M168" s="344">
        <v>0.93</v>
      </c>
      <c r="N168" s="345" t="s">
        <v>196</v>
      </c>
      <c r="Q168" s="47">
        <v>0.93</v>
      </c>
      <c r="R168" s="47">
        <v>0</v>
      </c>
      <c r="S168" s="344">
        <v>0.93</v>
      </c>
      <c r="T168" s="345" t="s">
        <v>196</v>
      </c>
      <c r="V168" s="47">
        <v>0.93</v>
      </c>
      <c r="W168" s="47">
        <v>0</v>
      </c>
      <c r="X168" s="344">
        <v>0.93</v>
      </c>
      <c r="Y168" s="345" t="s">
        <v>196</v>
      </c>
      <c r="AA168" s="48">
        <v>0</v>
      </c>
      <c r="AB168" s="47"/>
      <c r="AC168" s="47">
        <v>0</v>
      </c>
      <c r="AD168" s="47">
        <v>0</v>
      </c>
      <c r="AE168" s="47">
        <v>0</v>
      </c>
      <c r="AF168" s="47">
        <v>0</v>
      </c>
      <c r="AG168" s="47">
        <v>0</v>
      </c>
      <c r="AH168" s="47">
        <v>0</v>
      </c>
      <c r="AI168" s="47">
        <v>0</v>
      </c>
      <c r="AJ168" s="47">
        <v>0</v>
      </c>
      <c r="AK168" s="47">
        <v>0</v>
      </c>
      <c r="AL168" s="47">
        <v>0</v>
      </c>
      <c r="AM168" s="47">
        <v>0</v>
      </c>
      <c r="AN168" s="47">
        <v>0</v>
      </c>
      <c r="AO168" s="47"/>
      <c r="AP168" s="47">
        <v>0</v>
      </c>
      <c r="AQ168" s="47">
        <v>0</v>
      </c>
      <c r="AR168" s="47">
        <v>0</v>
      </c>
      <c r="AS168" s="47">
        <v>0.93</v>
      </c>
      <c r="AT168" s="47">
        <v>0</v>
      </c>
      <c r="AU168" s="47">
        <v>0</v>
      </c>
      <c r="AV168" s="47">
        <v>0</v>
      </c>
      <c r="AW168" s="47">
        <v>0</v>
      </c>
      <c r="AX168" s="47">
        <v>0</v>
      </c>
      <c r="AY168" s="47">
        <v>0</v>
      </c>
      <c r="AZ168" s="47">
        <v>0</v>
      </c>
      <c r="BA168" s="47">
        <v>0</v>
      </c>
    </row>
    <row r="169" spans="1:53" outlineLevel="1" x14ac:dyDescent="0.25">
      <c r="A169" s="339" t="s">
        <v>581</v>
      </c>
      <c r="B169" s="397"/>
      <c r="C169" s="398" t="s">
        <v>582</v>
      </c>
      <c r="D169" s="407"/>
      <c r="E169" s="407"/>
      <c r="F169" s="399">
        <v>11810494.140000001</v>
      </c>
      <c r="G169" s="399">
        <v>8654861.3900000006</v>
      </c>
      <c r="H169" s="393">
        <v>3155632.75</v>
      </c>
      <c r="I169" s="41">
        <v>0.3646081211243985</v>
      </c>
      <c r="J169" s="409"/>
      <c r="K169" s="399">
        <v>70588099.390000015</v>
      </c>
      <c r="L169" s="399">
        <v>45706389.969999991</v>
      </c>
      <c r="M169" s="393">
        <v>24881709.420000024</v>
      </c>
      <c r="N169" s="40">
        <v>0.5443814187979289</v>
      </c>
      <c r="O169" s="410"/>
      <c r="P169" s="410"/>
      <c r="Q169" s="399">
        <v>36922565.230000012</v>
      </c>
      <c r="R169" s="399">
        <v>19918309.959999993</v>
      </c>
      <c r="S169" s="393">
        <v>17004255.270000018</v>
      </c>
      <c r="T169" s="41">
        <v>0.85369970163874409</v>
      </c>
      <c r="U169" s="410"/>
      <c r="V169" s="399">
        <v>133349822.67000002</v>
      </c>
      <c r="W169" s="399">
        <v>113799993.00999999</v>
      </c>
      <c r="X169" s="393">
        <v>19549829.660000026</v>
      </c>
      <c r="Y169" s="40">
        <v>0.17179113234464011</v>
      </c>
      <c r="Z169" s="339"/>
      <c r="AA169" s="412">
        <v>12816603.400000004</v>
      </c>
      <c r="AB169" s="339"/>
      <c r="AC169" s="399">
        <v>18116796.790000007</v>
      </c>
      <c r="AD169" s="399">
        <v>7671283.2199999988</v>
      </c>
      <c r="AE169" s="399">
        <v>3566546.15</v>
      </c>
      <c r="AF169" s="399">
        <v>7696902.4200000009</v>
      </c>
      <c r="AG169" s="399">
        <v>8654861.3900000006</v>
      </c>
      <c r="AH169" s="399">
        <v>6811038.7399999993</v>
      </c>
      <c r="AI169" s="399">
        <v>7177973.9199999999</v>
      </c>
      <c r="AJ169" s="399">
        <v>7023463.9699999988</v>
      </c>
      <c r="AK169" s="399">
        <v>13579654.749999998</v>
      </c>
      <c r="AL169" s="399">
        <v>10475759.470000001</v>
      </c>
      <c r="AM169" s="399">
        <v>9018136.709999999</v>
      </c>
      <c r="AN169" s="399">
        <v>8675695.7200000007</v>
      </c>
      <c r="AO169" s="339"/>
      <c r="AP169" s="399">
        <v>17839270.719999995</v>
      </c>
      <c r="AQ169" s="399">
        <v>15826263.439999996</v>
      </c>
      <c r="AR169" s="399">
        <v>15881602.979999999</v>
      </c>
      <c r="AS169" s="399">
        <v>9230468.1099999994</v>
      </c>
      <c r="AT169" s="399">
        <v>11810494.140000001</v>
      </c>
      <c r="AU169" s="399">
        <v>162478265.31999993</v>
      </c>
      <c r="AV169" s="399">
        <v>0</v>
      </c>
      <c r="AW169" s="399">
        <v>0</v>
      </c>
      <c r="AX169" s="399">
        <v>0</v>
      </c>
      <c r="AY169" s="399">
        <v>0</v>
      </c>
      <c r="AZ169" s="399">
        <v>0</v>
      </c>
      <c r="BA169" s="399">
        <v>0</v>
      </c>
    </row>
    <row r="170" spans="1:53" ht="3.75" customHeight="1" outlineLevel="2" x14ac:dyDescent="0.25">
      <c r="B170" s="397"/>
      <c r="C170" s="398"/>
      <c r="D170" s="407"/>
      <c r="E170" s="407"/>
      <c r="F170" s="399"/>
      <c r="G170" s="399"/>
      <c r="H170" s="393"/>
      <c r="I170" s="41"/>
      <c r="J170" s="409"/>
      <c r="K170" s="399"/>
      <c r="L170" s="399"/>
      <c r="M170" s="393"/>
      <c r="N170" s="40"/>
      <c r="O170" s="410"/>
      <c r="P170" s="410"/>
      <c r="Q170" s="399"/>
      <c r="R170" s="399"/>
      <c r="S170" s="393"/>
      <c r="T170" s="41"/>
      <c r="U170" s="410"/>
      <c r="V170" s="399"/>
      <c r="W170" s="399"/>
      <c r="X170" s="393"/>
      <c r="Y170" s="40"/>
      <c r="Z170" s="339"/>
      <c r="AA170" s="412"/>
      <c r="AB170" s="339"/>
      <c r="AC170" s="399"/>
      <c r="AD170" s="399"/>
      <c r="AE170" s="399"/>
      <c r="AF170" s="399"/>
      <c r="AG170" s="399"/>
      <c r="AH170" s="399"/>
      <c r="AI170" s="399"/>
      <c r="AJ170" s="399"/>
      <c r="AK170" s="399"/>
      <c r="AL170" s="399"/>
      <c r="AM170" s="399"/>
      <c r="AN170" s="399"/>
      <c r="AO170" s="339"/>
      <c r="AP170" s="399"/>
      <c r="AQ170" s="399"/>
      <c r="AR170" s="399"/>
      <c r="AS170" s="399"/>
      <c r="AT170" s="399"/>
      <c r="AU170" s="399"/>
      <c r="AV170" s="399"/>
      <c r="AW170" s="399"/>
      <c r="AX170" s="399"/>
      <c r="AY170" s="399"/>
      <c r="AZ170" s="399"/>
      <c r="BA170" s="399"/>
    </row>
    <row r="171" spans="1:53" outlineLevel="2" x14ac:dyDescent="0.25">
      <c r="A171" s="339" t="s">
        <v>583</v>
      </c>
      <c r="B171" s="340" t="s">
        <v>584</v>
      </c>
      <c r="C171" s="341" t="s">
        <v>431</v>
      </c>
      <c r="D171" s="342"/>
      <c r="E171" s="343"/>
      <c r="F171" s="47">
        <v>120.97</v>
      </c>
      <c r="G171" s="47">
        <v>0</v>
      </c>
      <c r="H171" s="344">
        <v>120.97</v>
      </c>
      <c r="I171" s="345" t="s">
        <v>196</v>
      </c>
      <c r="K171" s="47">
        <v>146.29</v>
      </c>
      <c r="L171" s="47">
        <v>0</v>
      </c>
      <c r="M171" s="344">
        <v>146.29</v>
      </c>
      <c r="N171" s="345" t="s">
        <v>196</v>
      </c>
      <c r="Q171" s="47">
        <v>146.29</v>
      </c>
      <c r="R171" s="47">
        <v>0</v>
      </c>
      <c r="S171" s="344">
        <v>146.29</v>
      </c>
      <c r="V171" s="47">
        <v>146.29</v>
      </c>
      <c r="W171" s="47">
        <v>0</v>
      </c>
      <c r="X171" s="344">
        <v>146.29</v>
      </c>
      <c r="Y171" s="345" t="s">
        <v>196</v>
      </c>
      <c r="AA171" s="48">
        <v>0</v>
      </c>
      <c r="AB171" s="47"/>
      <c r="AC171" s="47">
        <v>0</v>
      </c>
      <c r="AD171" s="47">
        <v>0</v>
      </c>
      <c r="AE171" s="47">
        <v>0</v>
      </c>
      <c r="AF171" s="47">
        <v>0</v>
      </c>
      <c r="AG171" s="47">
        <v>0</v>
      </c>
      <c r="AH171" s="47">
        <v>0</v>
      </c>
      <c r="AI171" s="47">
        <v>0</v>
      </c>
      <c r="AJ171" s="47">
        <v>0</v>
      </c>
      <c r="AK171" s="47">
        <v>0</v>
      </c>
      <c r="AL171" s="47">
        <v>0</v>
      </c>
      <c r="AM171" s="47">
        <v>0</v>
      </c>
      <c r="AN171" s="47">
        <v>0</v>
      </c>
      <c r="AO171" s="47"/>
      <c r="AP171" s="47">
        <v>0</v>
      </c>
      <c r="AQ171" s="47">
        <v>0</v>
      </c>
      <c r="AR171" s="47">
        <v>0</v>
      </c>
      <c r="AS171" s="47">
        <v>25.32</v>
      </c>
      <c r="AT171" s="47">
        <v>120.97</v>
      </c>
      <c r="AU171" s="47">
        <v>0</v>
      </c>
      <c r="AV171" s="47">
        <v>0</v>
      </c>
      <c r="AW171" s="47">
        <v>0</v>
      </c>
      <c r="AX171" s="47">
        <v>0</v>
      </c>
      <c r="AY171" s="47">
        <v>0</v>
      </c>
      <c r="AZ171" s="47">
        <v>0</v>
      </c>
      <c r="BA171" s="47">
        <v>0</v>
      </c>
    </row>
    <row r="172" spans="1:53" outlineLevel="2" x14ac:dyDescent="0.25">
      <c r="A172" s="339" t="s">
        <v>585</v>
      </c>
      <c r="B172" s="340" t="s">
        <v>586</v>
      </c>
      <c r="C172" s="341" t="s">
        <v>431</v>
      </c>
      <c r="D172" s="342"/>
      <c r="E172" s="343"/>
      <c r="F172" s="47">
        <v>2099.44</v>
      </c>
      <c r="G172" s="47">
        <v>0</v>
      </c>
      <c r="H172" s="344">
        <v>2099.44</v>
      </c>
      <c r="I172" s="345" t="s">
        <v>196</v>
      </c>
      <c r="K172" s="47">
        <v>2335.0500000000002</v>
      </c>
      <c r="L172" s="47">
        <v>0</v>
      </c>
      <c r="M172" s="344">
        <v>2335.0500000000002</v>
      </c>
      <c r="N172" s="345" t="s">
        <v>196</v>
      </c>
      <c r="Q172" s="47">
        <v>2180.64</v>
      </c>
      <c r="R172" s="47">
        <v>0</v>
      </c>
      <c r="S172" s="344">
        <v>2180.64</v>
      </c>
      <c r="V172" s="47">
        <v>2335.0500000000002</v>
      </c>
      <c r="W172" s="47">
        <v>0</v>
      </c>
      <c r="X172" s="344">
        <v>2335.0500000000002</v>
      </c>
      <c r="Y172" s="345" t="s">
        <v>196</v>
      </c>
      <c r="AA172" s="48">
        <v>0</v>
      </c>
      <c r="AB172" s="47"/>
      <c r="AC172" s="47">
        <v>0</v>
      </c>
      <c r="AD172" s="47">
        <v>0</v>
      </c>
      <c r="AE172" s="47">
        <v>0</v>
      </c>
      <c r="AF172" s="47">
        <v>0</v>
      </c>
      <c r="AG172" s="47">
        <v>0</v>
      </c>
      <c r="AH172" s="47">
        <v>0</v>
      </c>
      <c r="AI172" s="47">
        <v>0</v>
      </c>
      <c r="AJ172" s="47">
        <v>0</v>
      </c>
      <c r="AK172" s="47">
        <v>0</v>
      </c>
      <c r="AL172" s="47">
        <v>0</v>
      </c>
      <c r="AM172" s="47">
        <v>0</v>
      </c>
      <c r="AN172" s="47">
        <v>0</v>
      </c>
      <c r="AO172" s="47"/>
      <c r="AP172" s="47">
        <v>0</v>
      </c>
      <c r="AQ172" s="47">
        <v>154.41</v>
      </c>
      <c r="AR172" s="47">
        <v>217.33</v>
      </c>
      <c r="AS172" s="47">
        <v>-136.13</v>
      </c>
      <c r="AT172" s="47">
        <v>2099.44</v>
      </c>
      <c r="AU172" s="47">
        <v>0</v>
      </c>
      <c r="AV172" s="47">
        <v>0</v>
      </c>
      <c r="AW172" s="47">
        <v>0</v>
      </c>
      <c r="AX172" s="47">
        <v>0</v>
      </c>
      <c r="AY172" s="47">
        <v>0</v>
      </c>
      <c r="AZ172" s="47">
        <v>0</v>
      </c>
      <c r="BA172" s="47">
        <v>0</v>
      </c>
    </row>
    <row r="173" spans="1:53" outlineLevel="2" x14ac:dyDescent="0.25">
      <c r="A173" s="339" t="s">
        <v>587</v>
      </c>
      <c r="B173" s="340" t="s">
        <v>588</v>
      </c>
      <c r="C173" s="341" t="s">
        <v>589</v>
      </c>
      <c r="D173" s="342"/>
      <c r="E173" s="343"/>
      <c r="F173" s="47">
        <v>-788.53</v>
      </c>
      <c r="G173" s="47">
        <v>0</v>
      </c>
      <c r="H173" s="344">
        <v>-788.53</v>
      </c>
      <c r="I173" s="345" t="s">
        <v>196</v>
      </c>
      <c r="K173" s="47">
        <v>410.78000000000003</v>
      </c>
      <c r="L173" s="47">
        <v>0</v>
      </c>
      <c r="M173" s="344">
        <v>410.78000000000003</v>
      </c>
      <c r="N173" s="345" t="s">
        <v>196</v>
      </c>
      <c r="Q173" s="47">
        <v>12.17</v>
      </c>
      <c r="R173" s="47">
        <v>0</v>
      </c>
      <c r="S173" s="344">
        <v>12.17</v>
      </c>
      <c r="V173" s="47">
        <v>410.78000000000003</v>
      </c>
      <c r="W173" s="47">
        <v>0</v>
      </c>
      <c r="X173" s="344">
        <v>410.78000000000003</v>
      </c>
      <c r="Y173" s="345" t="s">
        <v>196</v>
      </c>
      <c r="AA173" s="48">
        <v>0</v>
      </c>
      <c r="AB173" s="47"/>
      <c r="AC173" s="47">
        <v>0</v>
      </c>
      <c r="AD173" s="47">
        <v>0</v>
      </c>
      <c r="AE173" s="47">
        <v>0</v>
      </c>
      <c r="AF173" s="47">
        <v>0</v>
      </c>
      <c r="AG173" s="47">
        <v>0</v>
      </c>
      <c r="AH173" s="47">
        <v>0</v>
      </c>
      <c r="AI173" s="47">
        <v>0</v>
      </c>
      <c r="AJ173" s="47">
        <v>0</v>
      </c>
      <c r="AK173" s="47">
        <v>0</v>
      </c>
      <c r="AL173" s="47">
        <v>0</v>
      </c>
      <c r="AM173" s="47">
        <v>0</v>
      </c>
      <c r="AN173" s="47">
        <v>0</v>
      </c>
      <c r="AO173" s="47"/>
      <c r="AP173" s="47">
        <v>412.87</v>
      </c>
      <c r="AQ173" s="47">
        <v>-14.26</v>
      </c>
      <c r="AR173" s="47">
        <v>633.47</v>
      </c>
      <c r="AS173" s="47">
        <v>167.23</v>
      </c>
      <c r="AT173" s="47">
        <v>-788.53</v>
      </c>
      <c r="AU173" s="47">
        <v>0</v>
      </c>
      <c r="AV173" s="47">
        <v>0</v>
      </c>
      <c r="AW173" s="47">
        <v>0</v>
      </c>
      <c r="AX173" s="47">
        <v>0</v>
      </c>
      <c r="AY173" s="47">
        <v>0</v>
      </c>
      <c r="AZ173" s="47">
        <v>0</v>
      </c>
      <c r="BA173" s="47">
        <v>0</v>
      </c>
    </row>
    <row r="174" spans="1:53" outlineLevel="2" x14ac:dyDescent="0.25">
      <c r="A174" s="339" t="s">
        <v>590</v>
      </c>
      <c r="B174" s="340" t="s">
        <v>591</v>
      </c>
      <c r="C174" s="341" t="s">
        <v>592</v>
      </c>
      <c r="D174" s="342"/>
      <c r="E174" s="343"/>
      <c r="F174" s="47">
        <v>0</v>
      </c>
      <c r="G174" s="47">
        <v>0</v>
      </c>
      <c r="H174" s="344">
        <v>0</v>
      </c>
      <c r="I174" s="345">
        <v>0</v>
      </c>
      <c r="K174" s="47">
        <v>2.0699999999999998</v>
      </c>
      <c r="L174" s="47">
        <v>0</v>
      </c>
      <c r="M174" s="344">
        <v>2.0699999999999998</v>
      </c>
      <c r="N174" s="345" t="s">
        <v>196</v>
      </c>
      <c r="Q174" s="47">
        <v>0</v>
      </c>
      <c r="R174" s="47">
        <v>0</v>
      </c>
      <c r="S174" s="344">
        <v>0</v>
      </c>
      <c r="V174" s="47">
        <v>2.0699999999999998</v>
      </c>
      <c r="W174" s="47">
        <v>0</v>
      </c>
      <c r="X174" s="344">
        <v>2.0699999999999998</v>
      </c>
      <c r="Y174" s="345" t="s">
        <v>196</v>
      </c>
      <c r="AA174" s="48">
        <v>0</v>
      </c>
      <c r="AB174" s="47"/>
      <c r="AC174" s="47">
        <v>0</v>
      </c>
      <c r="AD174" s="47">
        <v>0</v>
      </c>
      <c r="AE174" s="47">
        <v>0</v>
      </c>
      <c r="AF174" s="47">
        <v>0</v>
      </c>
      <c r="AG174" s="47">
        <v>0</v>
      </c>
      <c r="AH174" s="47">
        <v>0</v>
      </c>
      <c r="AI174" s="47">
        <v>0</v>
      </c>
      <c r="AJ174" s="47">
        <v>0</v>
      </c>
      <c r="AK174" s="47">
        <v>0</v>
      </c>
      <c r="AL174" s="47">
        <v>0</v>
      </c>
      <c r="AM174" s="47">
        <v>0</v>
      </c>
      <c r="AN174" s="47">
        <v>0</v>
      </c>
      <c r="AO174" s="47"/>
      <c r="AP174" s="47">
        <v>0</v>
      </c>
      <c r="AQ174" s="47">
        <v>2.0699999999999998</v>
      </c>
      <c r="AR174" s="47">
        <v>8.32</v>
      </c>
      <c r="AS174" s="47">
        <v>-8.32</v>
      </c>
      <c r="AT174" s="47">
        <v>0</v>
      </c>
      <c r="AU174" s="47">
        <v>0</v>
      </c>
      <c r="AV174" s="47">
        <v>0</v>
      </c>
      <c r="AW174" s="47">
        <v>0</v>
      </c>
      <c r="AX174" s="47">
        <v>0</v>
      </c>
      <c r="AY174" s="47">
        <v>0</v>
      </c>
      <c r="AZ174" s="47">
        <v>0</v>
      </c>
      <c r="BA174" s="47">
        <v>0</v>
      </c>
    </row>
    <row r="175" spans="1:53" outlineLevel="1" x14ac:dyDescent="0.25">
      <c r="A175" s="339" t="s">
        <v>593</v>
      </c>
      <c r="B175" s="397"/>
      <c r="C175" s="398" t="s">
        <v>594</v>
      </c>
      <c r="D175" s="407"/>
      <c r="E175" s="407"/>
      <c r="F175" s="399">
        <v>1431.8799999999999</v>
      </c>
      <c r="G175" s="399">
        <v>0</v>
      </c>
      <c r="H175" s="393">
        <v>1431.8799999999999</v>
      </c>
      <c r="I175" s="41" t="s">
        <v>196</v>
      </c>
      <c r="J175" s="409"/>
      <c r="K175" s="399">
        <v>2894.1900000000005</v>
      </c>
      <c r="L175" s="399">
        <v>0</v>
      </c>
      <c r="M175" s="393">
        <v>2894.1900000000005</v>
      </c>
      <c r="N175" s="40" t="s">
        <v>196</v>
      </c>
      <c r="O175" s="410"/>
      <c r="P175" s="410"/>
      <c r="Q175" s="399">
        <v>2339.1</v>
      </c>
      <c r="R175" s="399">
        <v>0</v>
      </c>
      <c r="S175" s="393">
        <v>2339.1</v>
      </c>
      <c r="T175" s="41"/>
      <c r="U175" s="410"/>
      <c r="V175" s="399">
        <v>2894.1900000000005</v>
      </c>
      <c r="W175" s="399">
        <v>0</v>
      </c>
      <c r="X175" s="393">
        <v>2894.1900000000005</v>
      </c>
      <c r="Y175" s="40" t="s">
        <v>196</v>
      </c>
      <c r="Z175" s="339"/>
      <c r="AA175" s="412">
        <v>0</v>
      </c>
      <c r="AB175" s="339"/>
      <c r="AC175" s="399">
        <v>0</v>
      </c>
      <c r="AD175" s="399">
        <v>0</v>
      </c>
      <c r="AE175" s="399">
        <v>0</v>
      </c>
      <c r="AF175" s="399">
        <v>0</v>
      </c>
      <c r="AG175" s="399">
        <v>0</v>
      </c>
      <c r="AH175" s="399">
        <v>0</v>
      </c>
      <c r="AI175" s="399">
        <v>0</v>
      </c>
      <c r="AJ175" s="399">
        <v>0</v>
      </c>
      <c r="AK175" s="399">
        <v>0</v>
      </c>
      <c r="AL175" s="399">
        <v>0</v>
      </c>
      <c r="AM175" s="399">
        <v>0</v>
      </c>
      <c r="AN175" s="399">
        <v>0</v>
      </c>
      <c r="AO175" s="339"/>
      <c r="AP175" s="399">
        <v>412.87</v>
      </c>
      <c r="AQ175" s="399">
        <v>142.22</v>
      </c>
      <c r="AR175" s="399">
        <v>859.12000000000012</v>
      </c>
      <c r="AS175" s="399">
        <v>48.099999999999987</v>
      </c>
      <c r="AT175" s="399">
        <v>1431.8799999999999</v>
      </c>
      <c r="AU175" s="399">
        <v>0</v>
      </c>
      <c r="AV175" s="399">
        <v>0</v>
      </c>
      <c r="AW175" s="399">
        <v>0</v>
      </c>
      <c r="AX175" s="399">
        <v>0</v>
      </c>
      <c r="AY175" s="399">
        <v>0</v>
      </c>
      <c r="AZ175" s="399">
        <v>0</v>
      </c>
      <c r="BA175" s="399">
        <v>0</v>
      </c>
    </row>
    <row r="176" spans="1:53" ht="5.25" customHeight="1" outlineLevel="2" x14ac:dyDescent="0.25">
      <c r="B176" s="397"/>
      <c r="C176" s="398"/>
      <c r="D176" s="407"/>
      <c r="E176" s="407"/>
      <c r="F176" s="399"/>
      <c r="G176" s="399"/>
      <c r="H176" s="393"/>
      <c r="I176" s="41"/>
      <c r="J176" s="409"/>
      <c r="K176" s="399"/>
      <c r="L176" s="399"/>
      <c r="M176" s="393"/>
      <c r="N176" s="40"/>
      <c r="O176" s="410"/>
      <c r="P176" s="410"/>
      <c r="Q176" s="399"/>
      <c r="R176" s="399"/>
      <c r="S176" s="393"/>
      <c r="T176" s="41"/>
      <c r="U176" s="410"/>
      <c r="V176" s="399"/>
      <c r="W176" s="399"/>
      <c r="X176" s="393"/>
      <c r="Y176" s="40"/>
      <c r="Z176" s="339"/>
      <c r="AA176" s="412"/>
      <c r="AB176" s="339"/>
      <c r="AC176" s="399"/>
      <c r="AD176" s="399"/>
      <c r="AE176" s="399"/>
      <c r="AF176" s="399"/>
      <c r="AG176" s="399"/>
      <c r="AH176" s="399"/>
      <c r="AI176" s="399"/>
      <c r="AJ176" s="399"/>
      <c r="AK176" s="399"/>
      <c r="AL176" s="399"/>
      <c r="AM176" s="399"/>
      <c r="AN176" s="399"/>
      <c r="AO176" s="339"/>
      <c r="AP176" s="399"/>
      <c r="AQ176" s="399"/>
      <c r="AR176" s="399"/>
      <c r="AS176" s="399"/>
      <c r="AT176" s="399"/>
      <c r="AU176" s="399"/>
      <c r="AV176" s="399"/>
      <c r="AW176" s="399"/>
      <c r="AX176" s="399"/>
      <c r="AY176" s="399"/>
      <c r="AZ176" s="399"/>
      <c r="BA176" s="399"/>
    </row>
    <row r="177" spans="1:53" outlineLevel="1" x14ac:dyDescent="0.25">
      <c r="A177" s="339" t="s">
        <v>595</v>
      </c>
      <c r="B177" s="397"/>
      <c r="C177" s="398" t="s">
        <v>596</v>
      </c>
      <c r="D177" s="407"/>
      <c r="E177" s="407"/>
      <c r="F177" s="399">
        <v>0</v>
      </c>
      <c r="G177" s="399">
        <v>0</v>
      </c>
      <c r="H177" s="393">
        <v>0</v>
      </c>
      <c r="I177" s="41">
        <v>0</v>
      </c>
      <c r="J177" s="409"/>
      <c r="K177" s="399">
        <v>0</v>
      </c>
      <c r="L177" s="399">
        <v>0</v>
      </c>
      <c r="M177" s="393">
        <v>0</v>
      </c>
      <c r="N177" s="40">
        <v>0</v>
      </c>
      <c r="O177" s="410"/>
      <c r="P177" s="410"/>
      <c r="Q177" s="399">
        <v>0</v>
      </c>
      <c r="R177" s="399">
        <v>0</v>
      </c>
      <c r="S177" s="393">
        <v>0</v>
      </c>
      <c r="T177" s="41"/>
      <c r="U177" s="410"/>
      <c r="V177" s="399">
        <v>0</v>
      </c>
      <c r="W177" s="399">
        <v>0</v>
      </c>
      <c r="X177" s="393">
        <v>0</v>
      </c>
      <c r="Y177" s="40">
        <v>0</v>
      </c>
      <c r="Z177" s="339"/>
      <c r="AA177" s="412">
        <v>0</v>
      </c>
      <c r="AB177" s="339"/>
      <c r="AC177" s="399">
        <v>0</v>
      </c>
      <c r="AD177" s="399">
        <v>0</v>
      </c>
      <c r="AE177" s="399">
        <v>0</v>
      </c>
      <c r="AF177" s="399">
        <v>0</v>
      </c>
      <c r="AG177" s="399">
        <v>0</v>
      </c>
      <c r="AH177" s="399">
        <v>0</v>
      </c>
      <c r="AI177" s="399">
        <v>0</v>
      </c>
      <c r="AJ177" s="399">
        <v>0</v>
      </c>
      <c r="AK177" s="399">
        <v>0</v>
      </c>
      <c r="AL177" s="399">
        <v>0</v>
      </c>
      <c r="AM177" s="399">
        <v>0</v>
      </c>
      <c r="AN177" s="399">
        <v>0</v>
      </c>
      <c r="AO177" s="339"/>
      <c r="AP177" s="399">
        <v>0</v>
      </c>
      <c r="AQ177" s="399">
        <v>0</v>
      </c>
      <c r="AR177" s="399">
        <v>0</v>
      </c>
      <c r="AS177" s="399">
        <v>0</v>
      </c>
      <c r="AT177" s="399">
        <v>0</v>
      </c>
      <c r="AU177" s="399">
        <v>0</v>
      </c>
      <c r="AV177" s="399">
        <v>0</v>
      </c>
      <c r="AW177" s="399">
        <v>0</v>
      </c>
      <c r="AX177" s="399">
        <v>0</v>
      </c>
      <c r="AY177" s="399">
        <v>0</v>
      </c>
      <c r="AZ177" s="399">
        <v>0</v>
      </c>
      <c r="BA177" s="399">
        <v>0</v>
      </c>
    </row>
    <row r="178" spans="1:53" outlineLevel="2" x14ac:dyDescent="0.25">
      <c r="B178" s="397"/>
      <c r="C178" s="398"/>
      <c r="D178" s="407"/>
      <c r="E178" s="407"/>
      <c r="F178" s="399"/>
      <c r="G178" s="399"/>
      <c r="H178" s="393"/>
      <c r="I178" s="41"/>
      <c r="J178" s="409"/>
      <c r="K178" s="399"/>
      <c r="L178" s="399"/>
      <c r="M178" s="393"/>
      <c r="N178" s="40"/>
      <c r="O178" s="410"/>
      <c r="P178" s="410"/>
      <c r="Q178" s="399"/>
      <c r="R178" s="399"/>
      <c r="S178" s="393"/>
      <c r="T178" s="41"/>
      <c r="U178" s="410"/>
      <c r="V178" s="399"/>
      <c r="W178" s="399"/>
      <c r="X178" s="393"/>
      <c r="Y178" s="40"/>
      <c r="Z178" s="339"/>
      <c r="AA178" s="412"/>
      <c r="AB178" s="339"/>
      <c r="AC178" s="399"/>
      <c r="AD178" s="399"/>
      <c r="AE178" s="399"/>
      <c r="AF178" s="399"/>
      <c r="AG178" s="399"/>
      <c r="AH178" s="399"/>
      <c r="AI178" s="399"/>
      <c r="AJ178" s="399"/>
      <c r="AK178" s="399"/>
      <c r="AL178" s="399"/>
      <c r="AM178" s="399"/>
      <c r="AN178" s="399"/>
      <c r="AO178" s="339"/>
      <c r="AP178" s="399"/>
      <c r="AQ178" s="399"/>
      <c r="AR178" s="399"/>
      <c r="AS178" s="399"/>
      <c r="AT178" s="399"/>
      <c r="AU178" s="399"/>
      <c r="AV178" s="399"/>
      <c r="AW178" s="399"/>
      <c r="AX178" s="399"/>
      <c r="AY178" s="399"/>
      <c r="AZ178" s="399"/>
      <c r="BA178" s="399"/>
    </row>
    <row r="179" spans="1:53" outlineLevel="1" x14ac:dyDescent="0.25">
      <c r="A179" s="339" t="s">
        <v>597</v>
      </c>
      <c r="B179" s="397"/>
      <c r="C179" s="398" t="s">
        <v>598</v>
      </c>
      <c r="D179" s="407"/>
      <c r="E179" s="407"/>
      <c r="F179" s="399">
        <v>0</v>
      </c>
      <c r="G179" s="399">
        <v>0</v>
      </c>
      <c r="H179" s="393">
        <v>0</v>
      </c>
      <c r="I179" s="41">
        <v>0</v>
      </c>
      <c r="J179" s="409"/>
      <c r="K179" s="399">
        <v>0</v>
      </c>
      <c r="L179" s="399">
        <v>0</v>
      </c>
      <c r="M179" s="393">
        <v>0</v>
      </c>
      <c r="N179" s="40">
        <v>0</v>
      </c>
      <c r="O179" s="410"/>
      <c r="P179" s="410"/>
      <c r="Q179" s="399">
        <v>0</v>
      </c>
      <c r="R179" s="399">
        <v>0</v>
      </c>
      <c r="S179" s="393">
        <v>0</v>
      </c>
      <c r="T179" s="41">
        <v>0</v>
      </c>
      <c r="U179" s="410"/>
      <c r="V179" s="399">
        <v>0</v>
      </c>
      <c r="W179" s="399">
        <v>0</v>
      </c>
      <c r="X179" s="393">
        <v>0</v>
      </c>
      <c r="Y179" s="40">
        <v>0</v>
      </c>
      <c r="Z179" s="339"/>
      <c r="AA179" s="412">
        <v>0</v>
      </c>
      <c r="AB179" s="339"/>
      <c r="AC179" s="399">
        <v>0</v>
      </c>
      <c r="AD179" s="399">
        <v>0</v>
      </c>
      <c r="AE179" s="399">
        <v>0</v>
      </c>
      <c r="AF179" s="399">
        <v>0</v>
      </c>
      <c r="AG179" s="399">
        <v>0</v>
      </c>
      <c r="AH179" s="399">
        <v>0</v>
      </c>
      <c r="AI179" s="399">
        <v>0</v>
      </c>
      <c r="AJ179" s="399">
        <v>0</v>
      </c>
      <c r="AK179" s="399">
        <v>0</v>
      </c>
      <c r="AL179" s="399">
        <v>0</v>
      </c>
      <c r="AM179" s="399">
        <v>0</v>
      </c>
      <c r="AN179" s="399">
        <v>0</v>
      </c>
      <c r="AO179" s="339"/>
      <c r="AP179" s="399">
        <v>0</v>
      </c>
      <c r="AQ179" s="399">
        <v>0</v>
      </c>
      <c r="AR179" s="399">
        <v>0</v>
      </c>
      <c r="AS179" s="399">
        <v>0</v>
      </c>
      <c r="AT179" s="399">
        <v>0</v>
      </c>
      <c r="AU179" s="399">
        <v>0</v>
      </c>
      <c r="AV179" s="399">
        <v>0</v>
      </c>
      <c r="AW179" s="399">
        <v>0</v>
      </c>
      <c r="AX179" s="399">
        <v>0</v>
      </c>
      <c r="AY179" s="399">
        <v>0</v>
      </c>
      <c r="AZ179" s="399">
        <v>0</v>
      </c>
      <c r="BA179" s="399">
        <v>0</v>
      </c>
    </row>
    <row r="180" spans="1:53" outlineLevel="2" x14ac:dyDescent="0.25">
      <c r="B180" s="397"/>
      <c r="C180" s="398"/>
      <c r="D180" s="407"/>
      <c r="E180" s="407"/>
      <c r="F180" s="399"/>
      <c r="G180" s="399"/>
      <c r="H180" s="393"/>
      <c r="I180" s="41"/>
      <c r="J180" s="409"/>
      <c r="K180" s="399"/>
      <c r="L180" s="399"/>
      <c r="M180" s="393"/>
      <c r="N180" s="40"/>
      <c r="O180" s="410"/>
      <c r="P180" s="410"/>
      <c r="Q180" s="399"/>
      <c r="R180" s="399"/>
      <c r="S180" s="393"/>
      <c r="T180" s="41"/>
      <c r="U180" s="410"/>
      <c r="V180" s="399"/>
      <c r="W180" s="399"/>
      <c r="X180" s="393"/>
      <c r="Y180" s="40"/>
      <c r="Z180" s="339"/>
      <c r="AA180" s="412"/>
      <c r="AB180" s="339"/>
      <c r="AC180" s="399"/>
      <c r="AD180" s="399"/>
      <c r="AE180" s="399"/>
      <c r="AF180" s="399"/>
      <c r="AG180" s="399"/>
      <c r="AH180" s="399"/>
      <c r="AI180" s="399"/>
      <c r="AJ180" s="399"/>
      <c r="AK180" s="399"/>
      <c r="AL180" s="399"/>
      <c r="AM180" s="399"/>
      <c r="AN180" s="399"/>
      <c r="AO180" s="339"/>
      <c r="AP180" s="399"/>
      <c r="AQ180" s="399"/>
      <c r="AR180" s="399"/>
      <c r="AS180" s="399"/>
      <c r="AT180" s="399"/>
      <c r="AU180" s="399"/>
      <c r="AV180" s="399"/>
      <c r="AW180" s="399"/>
      <c r="AX180" s="399"/>
      <c r="AY180" s="399"/>
      <c r="AZ180" s="399"/>
      <c r="BA180" s="399"/>
    </row>
    <row r="181" spans="1:53" outlineLevel="2" x14ac:dyDescent="0.25">
      <c r="A181" s="339" t="s">
        <v>599</v>
      </c>
      <c r="B181" s="340" t="s">
        <v>600</v>
      </c>
      <c r="C181" s="341" t="s">
        <v>431</v>
      </c>
      <c r="D181" s="342"/>
      <c r="E181" s="343"/>
      <c r="F181" s="47">
        <v>127650.46</v>
      </c>
      <c r="G181" s="47">
        <v>184209.88</v>
      </c>
      <c r="H181" s="344">
        <v>-56559.42</v>
      </c>
      <c r="I181" s="345">
        <v>-0.3070379286930755</v>
      </c>
      <c r="K181" s="47">
        <v>906623.38</v>
      </c>
      <c r="L181" s="47">
        <v>953840.45000000007</v>
      </c>
      <c r="M181" s="344">
        <v>-47217.070000000065</v>
      </c>
      <c r="N181" s="345">
        <v>-4.9502062949836174E-2</v>
      </c>
      <c r="Q181" s="47">
        <v>487585.55</v>
      </c>
      <c r="R181" s="47">
        <v>549738.57999999996</v>
      </c>
      <c r="S181" s="344">
        <v>-62153.02999999997</v>
      </c>
      <c r="T181" s="345">
        <v>-0.11305924717890452</v>
      </c>
      <c r="V181" s="47">
        <v>2017555.06</v>
      </c>
      <c r="W181" s="47">
        <v>2195478.14</v>
      </c>
      <c r="X181" s="344">
        <v>-177923.08000000007</v>
      </c>
      <c r="Y181" s="345">
        <v>-8.1040697585811561E-2</v>
      </c>
      <c r="AA181" s="48">
        <v>168995.85</v>
      </c>
      <c r="AB181" s="47"/>
      <c r="AC181" s="47">
        <v>226312.48</v>
      </c>
      <c r="AD181" s="47">
        <v>177789.39</v>
      </c>
      <c r="AE181" s="47">
        <v>192333.2</v>
      </c>
      <c r="AF181" s="47">
        <v>173195.5</v>
      </c>
      <c r="AG181" s="47">
        <v>184209.88</v>
      </c>
      <c r="AH181" s="47">
        <v>137056.33000000002</v>
      </c>
      <c r="AI181" s="47">
        <v>178382.53</v>
      </c>
      <c r="AJ181" s="47">
        <v>212445.31</v>
      </c>
      <c r="AK181" s="47">
        <v>214648.84</v>
      </c>
      <c r="AL181" s="47">
        <v>147084.64000000001</v>
      </c>
      <c r="AM181" s="47">
        <v>125215.99</v>
      </c>
      <c r="AN181" s="47">
        <v>96098.040000000008</v>
      </c>
      <c r="AO181" s="47"/>
      <c r="AP181" s="47">
        <v>228555.82</v>
      </c>
      <c r="AQ181" s="47">
        <v>190482.01</v>
      </c>
      <c r="AR181" s="47">
        <v>174554.21</v>
      </c>
      <c r="AS181" s="47">
        <v>185380.88</v>
      </c>
      <c r="AT181" s="47">
        <v>127650.46</v>
      </c>
      <c r="AU181" s="47">
        <v>0</v>
      </c>
      <c r="AV181" s="47">
        <v>0</v>
      </c>
      <c r="AW181" s="47">
        <v>0</v>
      </c>
      <c r="AX181" s="47">
        <v>0</v>
      </c>
      <c r="AY181" s="47">
        <v>0</v>
      </c>
      <c r="AZ181" s="47">
        <v>0</v>
      </c>
      <c r="BA181" s="47">
        <v>0</v>
      </c>
    </row>
    <row r="182" spans="1:53" outlineLevel="2" x14ac:dyDescent="0.25">
      <c r="A182" s="339" t="s">
        <v>601</v>
      </c>
      <c r="B182" s="340" t="s">
        <v>602</v>
      </c>
      <c r="C182" s="341" t="s">
        <v>603</v>
      </c>
      <c r="D182" s="342"/>
      <c r="E182" s="343"/>
      <c r="F182" s="47">
        <v>48131.090000000004</v>
      </c>
      <c r="G182" s="47">
        <v>30590.93</v>
      </c>
      <c r="H182" s="344">
        <v>17540.160000000003</v>
      </c>
      <c r="I182" s="345">
        <v>0.57337779531383981</v>
      </c>
      <c r="K182" s="47">
        <v>260205.5</v>
      </c>
      <c r="L182" s="47">
        <v>158762.56</v>
      </c>
      <c r="M182" s="344">
        <v>101442.94</v>
      </c>
      <c r="N182" s="345">
        <v>0.63896009235426798</v>
      </c>
      <c r="Q182" s="47">
        <v>185269.44</v>
      </c>
      <c r="R182" s="47">
        <v>92549.84</v>
      </c>
      <c r="S182" s="344">
        <v>92719.6</v>
      </c>
      <c r="T182" s="345">
        <v>1.0018342549268591</v>
      </c>
      <c r="V182" s="47">
        <v>487528.19</v>
      </c>
      <c r="W182" s="47">
        <v>343570.82</v>
      </c>
      <c r="X182" s="344">
        <v>143957.37</v>
      </c>
      <c r="Y182" s="345">
        <v>0.41900348230970252</v>
      </c>
      <c r="AA182" s="48">
        <v>18683.850000000002</v>
      </c>
      <c r="AB182" s="47"/>
      <c r="AC182" s="47">
        <v>33127.11</v>
      </c>
      <c r="AD182" s="47">
        <v>33085.61</v>
      </c>
      <c r="AE182" s="47">
        <v>31198.84</v>
      </c>
      <c r="AF182" s="47">
        <v>30760.07</v>
      </c>
      <c r="AG182" s="47">
        <v>30590.93</v>
      </c>
      <c r="AH182" s="47">
        <v>30121.74</v>
      </c>
      <c r="AI182" s="47">
        <v>34160.410000000003</v>
      </c>
      <c r="AJ182" s="47">
        <v>36512.020000000004</v>
      </c>
      <c r="AK182" s="47">
        <v>33511.410000000003</v>
      </c>
      <c r="AL182" s="47">
        <v>32035.74</v>
      </c>
      <c r="AM182" s="47">
        <v>28185.56</v>
      </c>
      <c r="AN182" s="47">
        <v>32795.81</v>
      </c>
      <c r="AO182" s="47"/>
      <c r="AP182" s="47">
        <v>39358.120000000003</v>
      </c>
      <c r="AQ182" s="47">
        <v>35577.94</v>
      </c>
      <c r="AR182" s="47">
        <v>33249.93</v>
      </c>
      <c r="AS182" s="47">
        <v>103888.42</v>
      </c>
      <c r="AT182" s="47">
        <v>48131.090000000004</v>
      </c>
      <c r="AU182" s="47">
        <v>0</v>
      </c>
      <c r="AV182" s="47">
        <v>-14.63</v>
      </c>
      <c r="AW182" s="47">
        <v>0</v>
      </c>
      <c r="AX182" s="47">
        <v>0</v>
      </c>
      <c r="AY182" s="47">
        <v>0</v>
      </c>
      <c r="AZ182" s="47">
        <v>0</v>
      </c>
      <c r="BA182" s="47">
        <v>0</v>
      </c>
    </row>
    <row r="183" spans="1:53" outlineLevel="2" x14ac:dyDescent="0.25">
      <c r="A183" s="339" t="s">
        <v>604</v>
      </c>
      <c r="B183" s="340" t="s">
        <v>605</v>
      </c>
      <c r="C183" s="341" t="s">
        <v>606</v>
      </c>
      <c r="D183" s="342"/>
      <c r="E183" s="343"/>
      <c r="F183" s="47">
        <v>-162.4</v>
      </c>
      <c r="G183" s="47">
        <v>0</v>
      </c>
      <c r="H183" s="344">
        <v>-162.4</v>
      </c>
      <c r="I183" s="345" t="s">
        <v>196</v>
      </c>
      <c r="K183" s="47">
        <v>-54.96</v>
      </c>
      <c r="L183" s="47">
        <v>0</v>
      </c>
      <c r="M183" s="344">
        <v>-54.96</v>
      </c>
      <c r="N183" s="345" t="s">
        <v>196</v>
      </c>
      <c r="Q183" s="47">
        <v>-299.40000000000003</v>
      </c>
      <c r="R183" s="47">
        <v>0</v>
      </c>
      <c r="S183" s="344">
        <v>-299.40000000000003</v>
      </c>
      <c r="T183" s="345" t="s">
        <v>196</v>
      </c>
      <c r="V183" s="47">
        <v>75.09</v>
      </c>
      <c r="W183" s="47">
        <v>0</v>
      </c>
      <c r="X183" s="344">
        <v>75.09</v>
      </c>
      <c r="Y183" s="345" t="s">
        <v>196</v>
      </c>
      <c r="AA183" s="48">
        <v>0</v>
      </c>
      <c r="AB183" s="47"/>
      <c r="AC183" s="47">
        <v>0</v>
      </c>
      <c r="AD183" s="47">
        <v>0</v>
      </c>
      <c r="AE183" s="47">
        <v>0</v>
      </c>
      <c r="AF183" s="47">
        <v>0</v>
      </c>
      <c r="AG183" s="47">
        <v>0</v>
      </c>
      <c r="AH183" s="47">
        <v>0</v>
      </c>
      <c r="AI183" s="47">
        <v>0</v>
      </c>
      <c r="AJ183" s="47">
        <v>0</v>
      </c>
      <c r="AK183" s="47">
        <v>0</v>
      </c>
      <c r="AL183" s="47">
        <v>0</v>
      </c>
      <c r="AM183" s="47">
        <v>0</v>
      </c>
      <c r="AN183" s="47">
        <v>130.05000000000001</v>
      </c>
      <c r="AO183" s="47"/>
      <c r="AP183" s="47">
        <v>192.28</v>
      </c>
      <c r="AQ183" s="47">
        <v>52.160000000000004</v>
      </c>
      <c r="AR183" s="47">
        <v>-70.100000000000009</v>
      </c>
      <c r="AS183" s="47">
        <v>-66.900000000000006</v>
      </c>
      <c r="AT183" s="47">
        <v>-162.4</v>
      </c>
      <c r="AU183" s="47">
        <v>0</v>
      </c>
      <c r="AV183" s="47">
        <v>0</v>
      </c>
      <c r="AW183" s="47">
        <v>0</v>
      </c>
      <c r="AX183" s="47">
        <v>0</v>
      </c>
      <c r="AY183" s="47">
        <v>0</v>
      </c>
      <c r="AZ183" s="47">
        <v>0</v>
      </c>
      <c r="BA183" s="47">
        <v>0</v>
      </c>
    </row>
    <row r="184" spans="1:53" outlineLevel="2" x14ac:dyDescent="0.25">
      <c r="A184" s="339" t="s">
        <v>607</v>
      </c>
      <c r="B184" s="340" t="s">
        <v>608</v>
      </c>
      <c r="C184" s="341" t="s">
        <v>609</v>
      </c>
      <c r="D184" s="342"/>
      <c r="E184" s="343"/>
      <c r="F184" s="47">
        <v>7077.3</v>
      </c>
      <c r="G184" s="47">
        <v>4271.6099999999997</v>
      </c>
      <c r="H184" s="344">
        <v>2805.6900000000005</v>
      </c>
      <c r="I184" s="345">
        <v>0.65682260318708885</v>
      </c>
      <c r="K184" s="47">
        <v>32190.25</v>
      </c>
      <c r="L184" s="47">
        <v>25997.5</v>
      </c>
      <c r="M184" s="344">
        <v>6192.75</v>
      </c>
      <c r="N184" s="345">
        <v>0.23820559669198962</v>
      </c>
      <c r="Q184" s="47">
        <v>18424.02</v>
      </c>
      <c r="R184" s="47">
        <v>15341.48</v>
      </c>
      <c r="S184" s="344">
        <v>3082.5400000000009</v>
      </c>
      <c r="T184" s="345">
        <v>0.20092846322519084</v>
      </c>
      <c r="V184" s="47">
        <v>83453.25</v>
      </c>
      <c r="W184" s="47">
        <v>74685.77</v>
      </c>
      <c r="X184" s="344">
        <v>8767.4799999999959</v>
      </c>
      <c r="Y184" s="345">
        <v>0.11739157271860484</v>
      </c>
      <c r="AA184" s="48">
        <v>2485.27</v>
      </c>
      <c r="AB184" s="47"/>
      <c r="AC184" s="47">
        <v>714.26</v>
      </c>
      <c r="AD184" s="47">
        <v>9941.76</v>
      </c>
      <c r="AE184" s="47">
        <v>2472.86</v>
      </c>
      <c r="AF184" s="47">
        <v>8597.01</v>
      </c>
      <c r="AG184" s="47">
        <v>4271.6099999999997</v>
      </c>
      <c r="AH184" s="47">
        <v>13322.58</v>
      </c>
      <c r="AI184" s="47">
        <v>6675.4000000000005</v>
      </c>
      <c r="AJ184" s="47">
        <v>9127.24</v>
      </c>
      <c r="AK184" s="47">
        <v>3221.78</v>
      </c>
      <c r="AL184" s="47">
        <v>4624.46</v>
      </c>
      <c r="AM184" s="47">
        <v>4952.04</v>
      </c>
      <c r="AN184" s="47">
        <v>9339.5</v>
      </c>
      <c r="AO184" s="47"/>
      <c r="AP184" s="47">
        <v>6581.16</v>
      </c>
      <c r="AQ184" s="47">
        <v>7185.07</v>
      </c>
      <c r="AR184" s="47">
        <v>3995.46</v>
      </c>
      <c r="AS184" s="47">
        <v>7351.26</v>
      </c>
      <c r="AT184" s="47">
        <v>7077.3</v>
      </c>
      <c r="AU184" s="47">
        <v>-7043.42</v>
      </c>
      <c r="AV184" s="47">
        <v>0</v>
      </c>
      <c r="AW184" s="47">
        <v>0</v>
      </c>
      <c r="AX184" s="47">
        <v>0</v>
      </c>
      <c r="AY184" s="47">
        <v>0</v>
      </c>
      <c r="AZ184" s="47">
        <v>0</v>
      </c>
      <c r="BA184" s="47">
        <v>0</v>
      </c>
    </row>
    <row r="185" spans="1:53" outlineLevel="2" x14ac:dyDescent="0.25">
      <c r="A185" s="339" t="s">
        <v>610</v>
      </c>
      <c r="B185" s="340" t="s">
        <v>611</v>
      </c>
      <c r="C185" s="341" t="s">
        <v>612</v>
      </c>
      <c r="D185" s="342"/>
      <c r="E185" s="343"/>
      <c r="F185" s="47">
        <v>103893.98</v>
      </c>
      <c r="G185" s="47">
        <v>103350.43000000001</v>
      </c>
      <c r="H185" s="344">
        <v>543.54999999998836</v>
      </c>
      <c r="I185" s="345">
        <v>5.2592911321219307E-3</v>
      </c>
      <c r="K185" s="47">
        <v>630672.79</v>
      </c>
      <c r="L185" s="47">
        <v>619976.32000000007</v>
      </c>
      <c r="M185" s="344">
        <v>10696.469999999972</v>
      </c>
      <c r="N185" s="345">
        <v>1.7253029922175044E-2</v>
      </c>
      <c r="Q185" s="47">
        <v>352155.11</v>
      </c>
      <c r="R185" s="47">
        <v>343586.07</v>
      </c>
      <c r="S185" s="344">
        <v>8569.039999999979</v>
      </c>
      <c r="T185" s="345">
        <v>2.4940009936956928E-2</v>
      </c>
      <c r="V185" s="47">
        <v>1326798.33</v>
      </c>
      <c r="W185" s="47">
        <v>1286672.6200000001</v>
      </c>
      <c r="X185" s="344">
        <v>40125.709999999963</v>
      </c>
      <c r="Y185" s="345">
        <v>3.1185640679911225E-2</v>
      </c>
      <c r="AA185" s="48">
        <v>114824.86</v>
      </c>
      <c r="AB185" s="47"/>
      <c r="AC185" s="47">
        <v>177950.44</v>
      </c>
      <c r="AD185" s="47">
        <v>98439.81</v>
      </c>
      <c r="AE185" s="47">
        <v>94710.36</v>
      </c>
      <c r="AF185" s="47">
        <v>145525.28</v>
      </c>
      <c r="AG185" s="47">
        <v>103350.43000000001</v>
      </c>
      <c r="AH185" s="47">
        <v>110596.15000000001</v>
      </c>
      <c r="AI185" s="47">
        <v>66356.31</v>
      </c>
      <c r="AJ185" s="47">
        <v>98323.12</v>
      </c>
      <c r="AK185" s="47">
        <v>87421.78</v>
      </c>
      <c r="AL185" s="47">
        <v>105296.06</v>
      </c>
      <c r="AM185" s="47">
        <v>117890.6</v>
      </c>
      <c r="AN185" s="47">
        <v>110241.52</v>
      </c>
      <c r="AO185" s="47"/>
      <c r="AP185" s="47">
        <v>144999.86000000002</v>
      </c>
      <c r="AQ185" s="47">
        <v>133517.82</v>
      </c>
      <c r="AR185" s="47">
        <v>101289.53</v>
      </c>
      <c r="AS185" s="47">
        <v>146971.6</v>
      </c>
      <c r="AT185" s="47">
        <v>103893.98</v>
      </c>
      <c r="AU185" s="47">
        <v>-107179.32</v>
      </c>
      <c r="AV185" s="47">
        <v>0</v>
      </c>
      <c r="AW185" s="47">
        <v>0</v>
      </c>
      <c r="AX185" s="47">
        <v>0</v>
      </c>
      <c r="AY185" s="47">
        <v>0</v>
      </c>
      <c r="AZ185" s="47">
        <v>0</v>
      </c>
      <c r="BA185" s="47">
        <v>0</v>
      </c>
    </row>
    <row r="186" spans="1:53" outlineLevel="2" x14ac:dyDescent="0.25">
      <c r="A186" s="339" t="s">
        <v>613</v>
      </c>
      <c r="B186" s="340" t="s">
        <v>614</v>
      </c>
      <c r="C186" s="341" t="s">
        <v>615</v>
      </c>
      <c r="D186" s="342"/>
      <c r="E186" s="343"/>
      <c r="F186" s="47">
        <v>0</v>
      </c>
      <c r="G186" s="47">
        <v>0</v>
      </c>
      <c r="H186" s="344">
        <v>0</v>
      </c>
      <c r="I186" s="345">
        <v>0</v>
      </c>
      <c r="K186" s="47">
        <v>0</v>
      </c>
      <c r="L186" s="47">
        <v>0</v>
      </c>
      <c r="M186" s="344">
        <v>0</v>
      </c>
      <c r="N186" s="345">
        <v>0</v>
      </c>
      <c r="Q186" s="47">
        <v>0</v>
      </c>
      <c r="R186" s="47">
        <v>0</v>
      </c>
      <c r="S186" s="344">
        <v>0</v>
      </c>
      <c r="T186" s="345">
        <v>0</v>
      </c>
      <c r="V186" s="47">
        <v>0</v>
      </c>
      <c r="W186" s="47">
        <v>-2488.0100000000002</v>
      </c>
      <c r="X186" s="344">
        <v>2488.0100000000002</v>
      </c>
      <c r="Y186" s="345" t="s">
        <v>196</v>
      </c>
      <c r="AA186" s="48">
        <v>0</v>
      </c>
      <c r="AB186" s="47"/>
      <c r="AC186" s="47">
        <v>0</v>
      </c>
      <c r="AD186" s="47">
        <v>0</v>
      </c>
      <c r="AE186" s="47">
        <v>0</v>
      </c>
      <c r="AF186" s="47">
        <v>0</v>
      </c>
      <c r="AG186" s="47">
        <v>0</v>
      </c>
      <c r="AH186" s="47">
        <v>0</v>
      </c>
      <c r="AI186" s="47">
        <v>0</v>
      </c>
      <c r="AJ186" s="47">
        <v>0</v>
      </c>
      <c r="AK186" s="47">
        <v>0</v>
      </c>
      <c r="AL186" s="47">
        <v>0</v>
      </c>
      <c r="AM186" s="47">
        <v>0</v>
      </c>
      <c r="AN186" s="47">
        <v>0</v>
      </c>
      <c r="AO186" s="47"/>
      <c r="AP186" s="47">
        <v>0</v>
      </c>
      <c r="AQ186" s="47">
        <v>0</v>
      </c>
      <c r="AR186" s="47">
        <v>0</v>
      </c>
      <c r="AS186" s="47">
        <v>0</v>
      </c>
      <c r="AT186" s="47">
        <v>0</v>
      </c>
      <c r="AU186" s="47">
        <v>0</v>
      </c>
      <c r="AV186" s="47">
        <v>0</v>
      </c>
      <c r="AW186" s="47">
        <v>0</v>
      </c>
      <c r="AX186" s="47">
        <v>0</v>
      </c>
      <c r="AY186" s="47">
        <v>0</v>
      </c>
      <c r="AZ186" s="47">
        <v>0</v>
      </c>
      <c r="BA186" s="47">
        <v>0</v>
      </c>
    </row>
    <row r="187" spans="1:53" outlineLevel="2" x14ac:dyDescent="0.25">
      <c r="A187" s="339" t="s">
        <v>616</v>
      </c>
      <c r="B187" s="340" t="s">
        <v>617</v>
      </c>
      <c r="C187" s="341" t="s">
        <v>618</v>
      </c>
      <c r="D187" s="342"/>
      <c r="E187" s="343"/>
      <c r="F187" s="47">
        <v>0</v>
      </c>
      <c r="G187" s="47">
        <v>0</v>
      </c>
      <c r="H187" s="344">
        <v>0</v>
      </c>
      <c r="I187" s="345">
        <v>0</v>
      </c>
      <c r="K187" s="47">
        <v>0</v>
      </c>
      <c r="L187" s="47">
        <v>0</v>
      </c>
      <c r="M187" s="344">
        <v>0</v>
      </c>
      <c r="N187" s="345">
        <v>0</v>
      </c>
      <c r="Q187" s="47">
        <v>0</v>
      </c>
      <c r="R187" s="47">
        <v>0</v>
      </c>
      <c r="S187" s="344">
        <v>0</v>
      </c>
      <c r="T187" s="345">
        <v>0</v>
      </c>
      <c r="V187" s="47">
        <v>0</v>
      </c>
      <c r="W187" s="47">
        <v>1244.6400000000001</v>
      </c>
      <c r="X187" s="344">
        <v>-1244.6400000000001</v>
      </c>
      <c r="Y187" s="345" t="s">
        <v>196</v>
      </c>
      <c r="AA187" s="48">
        <v>4112.75</v>
      </c>
      <c r="AB187" s="47"/>
      <c r="AC187" s="47">
        <v>0</v>
      </c>
      <c r="AD187" s="47">
        <v>0</v>
      </c>
      <c r="AE187" s="47">
        <v>0</v>
      </c>
      <c r="AF187" s="47">
        <v>0</v>
      </c>
      <c r="AG187" s="47">
        <v>0</v>
      </c>
      <c r="AH187" s="47">
        <v>0</v>
      </c>
      <c r="AI187" s="47">
        <v>0</v>
      </c>
      <c r="AJ187" s="47">
        <v>0</v>
      </c>
      <c r="AK187" s="47">
        <v>0</v>
      </c>
      <c r="AL187" s="47">
        <v>0</v>
      </c>
      <c r="AM187" s="47">
        <v>0</v>
      </c>
      <c r="AN187" s="47">
        <v>0</v>
      </c>
      <c r="AO187" s="47"/>
      <c r="AP187" s="47">
        <v>0</v>
      </c>
      <c r="AQ187" s="47">
        <v>0</v>
      </c>
      <c r="AR187" s="47">
        <v>0</v>
      </c>
      <c r="AS187" s="47">
        <v>0</v>
      </c>
      <c r="AT187" s="47">
        <v>0</v>
      </c>
      <c r="AU187" s="47">
        <v>0</v>
      </c>
      <c r="AV187" s="47">
        <v>0</v>
      </c>
      <c r="AW187" s="47">
        <v>0</v>
      </c>
      <c r="AX187" s="47">
        <v>0</v>
      </c>
      <c r="AY187" s="47">
        <v>0</v>
      </c>
      <c r="AZ187" s="47">
        <v>0</v>
      </c>
      <c r="BA187" s="47">
        <v>0</v>
      </c>
    </row>
    <row r="188" spans="1:53" outlineLevel="2" x14ac:dyDescent="0.25">
      <c r="A188" s="339" t="s">
        <v>619</v>
      </c>
      <c r="B188" s="340" t="s">
        <v>620</v>
      </c>
      <c r="C188" s="341" t="s">
        <v>621</v>
      </c>
      <c r="D188" s="342"/>
      <c r="E188" s="343"/>
      <c r="F188" s="47">
        <v>0</v>
      </c>
      <c r="G188" s="47">
        <v>0</v>
      </c>
      <c r="H188" s="344">
        <v>0</v>
      </c>
      <c r="I188" s="345">
        <v>0</v>
      </c>
      <c r="K188" s="47">
        <v>0</v>
      </c>
      <c r="L188" s="47">
        <v>3534.9700000000003</v>
      </c>
      <c r="M188" s="344">
        <v>-3534.9700000000003</v>
      </c>
      <c r="N188" s="345" t="s">
        <v>196</v>
      </c>
      <c r="Q188" s="47">
        <v>0</v>
      </c>
      <c r="R188" s="47">
        <v>0</v>
      </c>
      <c r="S188" s="344">
        <v>0</v>
      </c>
      <c r="T188" s="345">
        <v>0</v>
      </c>
      <c r="V188" s="47">
        <v>0</v>
      </c>
      <c r="W188" s="47">
        <v>62540.630000000005</v>
      </c>
      <c r="X188" s="344">
        <v>-62540.630000000005</v>
      </c>
      <c r="Y188" s="345" t="s">
        <v>196</v>
      </c>
      <c r="AA188" s="48">
        <v>8429.380000000001</v>
      </c>
      <c r="AB188" s="47"/>
      <c r="AC188" s="47">
        <v>3534.9700000000003</v>
      </c>
      <c r="AD188" s="47">
        <v>0</v>
      </c>
      <c r="AE188" s="47">
        <v>0</v>
      </c>
      <c r="AF188" s="47">
        <v>0</v>
      </c>
      <c r="AG188" s="47">
        <v>0</v>
      </c>
      <c r="AH188" s="47">
        <v>0</v>
      </c>
      <c r="AI188" s="47">
        <v>0</v>
      </c>
      <c r="AJ188" s="47">
        <v>0</v>
      </c>
      <c r="AK188" s="47">
        <v>0</v>
      </c>
      <c r="AL188" s="47">
        <v>0</v>
      </c>
      <c r="AM188" s="47">
        <v>0</v>
      </c>
      <c r="AN188" s="47">
        <v>0</v>
      </c>
      <c r="AO188" s="47"/>
      <c r="AP188" s="47">
        <v>0</v>
      </c>
      <c r="AQ188" s="47">
        <v>0</v>
      </c>
      <c r="AR188" s="47">
        <v>0</v>
      </c>
      <c r="AS188" s="47">
        <v>0</v>
      </c>
      <c r="AT188" s="47">
        <v>0</v>
      </c>
      <c r="AU188" s="47">
        <v>0</v>
      </c>
      <c r="AV188" s="47">
        <v>0</v>
      </c>
      <c r="AW188" s="47">
        <v>0</v>
      </c>
      <c r="AX188" s="47">
        <v>0</v>
      </c>
      <c r="AY188" s="47">
        <v>0</v>
      </c>
      <c r="AZ188" s="47">
        <v>0</v>
      </c>
      <c r="BA188" s="47">
        <v>0</v>
      </c>
    </row>
    <row r="189" spans="1:53" outlineLevel="2" x14ac:dyDescent="0.25">
      <c r="A189" s="339" t="s">
        <v>622</v>
      </c>
      <c r="B189" s="340" t="s">
        <v>623</v>
      </c>
      <c r="C189" s="341" t="s">
        <v>624</v>
      </c>
      <c r="D189" s="342"/>
      <c r="E189" s="343"/>
      <c r="F189" s="47">
        <v>16125.02</v>
      </c>
      <c r="G189" s="47">
        <v>4245.08</v>
      </c>
      <c r="H189" s="344">
        <v>11879.94</v>
      </c>
      <c r="I189" s="345">
        <v>2.7985196980975626</v>
      </c>
      <c r="K189" s="47">
        <v>48270.06</v>
      </c>
      <c r="L189" s="47">
        <v>29737.850000000002</v>
      </c>
      <c r="M189" s="344">
        <v>18532.209999999995</v>
      </c>
      <c r="N189" s="345">
        <v>0.62318593980398695</v>
      </c>
      <c r="Q189" s="47">
        <v>37775.879999999997</v>
      </c>
      <c r="R189" s="47">
        <v>16326.49</v>
      </c>
      <c r="S189" s="344">
        <v>21449.39</v>
      </c>
      <c r="T189" s="345">
        <v>1.3137784055237838</v>
      </c>
      <c r="V189" s="47">
        <v>96613.53</v>
      </c>
      <c r="W189" s="47">
        <v>69742.22</v>
      </c>
      <c r="X189" s="344">
        <v>26871.309999999998</v>
      </c>
      <c r="Y189" s="345">
        <v>0.38529473251640106</v>
      </c>
      <c r="AA189" s="48">
        <v>3003.27</v>
      </c>
      <c r="AB189" s="47"/>
      <c r="AC189" s="47">
        <v>6337.1500000000005</v>
      </c>
      <c r="AD189" s="47">
        <v>7074.21</v>
      </c>
      <c r="AE189" s="47">
        <v>6579.4400000000005</v>
      </c>
      <c r="AF189" s="47">
        <v>5501.97</v>
      </c>
      <c r="AG189" s="47">
        <v>4245.08</v>
      </c>
      <c r="AH189" s="47">
        <v>4827.24</v>
      </c>
      <c r="AI189" s="47">
        <v>5156.3500000000004</v>
      </c>
      <c r="AJ189" s="47">
        <v>6422.07</v>
      </c>
      <c r="AK189" s="47">
        <v>6692.7</v>
      </c>
      <c r="AL189" s="47">
        <v>13046.32</v>
      </c>
      <c r="AM189" s="47">
        <v>7626.03</v>
      </c>
      <c r="AN189" s="47">
        <v>4572.76</v>
      </c>
      <c r="AO189" s="47"/>
      <c r="AP189" s="47">
        <v>5237.07</v>
      </c>
      <c r="AQ189" s="47">
        <v>5257.11</v>
      </c>
      <c r="AR189" s="47">
        <v>3852.76</v>
      </c>
      <c r="AS189" s="47">
        <v>17798.100000000002</v>
      </c>
      <c r="AT189" s="47">
        <v>16125.02</v>
      </c>
      <c r="AU189" s="47">
        <v>0</v>
      </c>
      <c r="AV189" s="47">
        <v>0</v>
      </c>
      <c r="AW189" s="47">
        <v>0</v>
      </c>
      <c r="AX189" s="47">
        <v>0</v>
      </c>
      <c r="AY189" s="47">
        <v>0</v>
      </c>
      <c r="AZ189" s="47">
        <v>0</v>
      </c>
      <c r="BA189" s="47">
        <v>0</v>
      </c>
    </row>
    <row r="190" spans="1:53" outlineLevel="2" x14ac:dyDescent="0.25">
      <c r="A190" s="339" t="s">
        <v>625</v>
      </c>
      <c r="B190" s="340" t="s">
        <v>626</v>
      </c>
      <c r="C190" s="341" t="s">
        <v>627</v>
      </c>
      <c r="D190" s="342"/>
      <c r="E190" s="343"/>
      <c r="F190" s="47">
        <v>0</v>
      </c>
      <c r="G190" s="47">
        <v>0</v>
      </c>
      <c r="H190" s="344">
        <v>0</v>
      </c>
      <c r="I190" s="345">
        <v>0</v>
      </c>
      <c r="K190" s="47">
        <v>0</v>
      </c>
      <c r="L190" s="47">
        <v>0</v>
      </c>
      <c r="M190" s="344">
        <v>0</v>
      </c>
      <c r="N190" s="345">
        <v>0</v>
      </c>
      <c r="Q190" s="47">
        <v>0</v>
      </c>
      <c r="R190" s="47">
        <v>0</v>
      </c>
      <c r="S190" s="344">
        <v>0</v>
      </c>
      <c r="T190" s="345">
        <v>0</v>
      </c>
      <c r="V190" s="47">
        <v>0</v>
      </c>
      <c r="W190" s="47">
        <v>-0.73</v>
      </c>
      <c r="X190" s="344">
        <v>0.73</v>
      </c>
      <c r="Y190" s="345" t="s">
        <v>196</v>
      </c>
      <c r="AA190" s="48">
        <v>0</v>
      </c>
      <c r="AB190" s="47"/>
      <c r="AC190" s="47">
        <v>0</v>
      </c>
      <c r="AD190" s="47">
        <v>0</v>
      </c>
      <c r="AE190" s="47">
        <v>0</v>
      </c>
      <c r="AF190" s="47">
        <v>0</v>
      </c>
      <c r="AG190" s="47">
        <v>0</v>
      </c>
      <c r="AH190" s="47">
        <v>0</v>
      </c>
      <c r="AI190" s="47">
        <v>0</v>
      </c>
      <c r="AJ190" s="47">
        <v>0</v>
      </c>
      <c r="AK190" s="47">
        <v>0</v>
      </c>
      <c r="AL190" s="47">
        <v>0</v>
      </c>
      <c r="AM190" s="47">
        <v>0</v>
      </c>
      <c r="AN190" s="47">
        <v>0</v>
      </c>
      <c r="AO190" s="47"/>
      <c r="AP190" s="47">
        <v>0</v>
      </c>
      <c r="AQ190" s="47">
        <v>0</v>
      </c>
      <c r="AR190" s="47">
        <v>0</v>
      </c>
      <c r="AS190" s="47">
        <v>0</v>
      </c>
      <c r="AT190" s="47">
        <v>0</v>
      </c>
      <c r="AU190" s="47">
        <v>0</v>
      </c>
      <c r="AV190" s="47">
        <v>0</v>
      </c>
      <c r="AW190" s="47">
        <v>0</v>
      </c>
      <c r="AX190" s="47">
        <v>0</v>
      </c>
      <c r="AY190" s="47">
        <v>0</v>
      </c>
      <c r="AZ190" s="47">
        <v>0</v>
      </c>
      <c r="BA190" s="47">
        <v>0</v>
      </c>
    </row>
    <row r="191" spans="1:53" outlineLevel="2" x14ac:dyDescent="0.25">
      <c r="A191" s="339" t="s">
        <v>628</v>
      </c>
      <c r="B191" s="340" t="s">
        <v>629</v>
      </c>
      <c r="C191" s="341" t="s">
        <v>630</v>
      </c>
      <c r="D191" s="342"/>
      <c r="E191" s="343"/>
      <c r="F191" s="47">
        <v>1108.19</v>
      </c>
      <c r="G191" s="47">
        <v>1093.04</v>
      </c>
      <c r="H191" s="344">
        <v>15.150000000000091</v>
      </c>
      <c r="I191" s="345">
        <v>1.3860425967942703E-2</v>
      </c>
      <c r="K191" s="47">
        <v>9445.92</v>
      </c>
      <c r="L191" s="47">
        <v>8050.8600000000006</v>
      </c>
      <c r="M191" s="344">
        <v>1395.0599999999995</v>
      </c>
      <c r="N191" s="345">
        <v>0.17328086688875466</v>
      </c>
      <c r="Q191" s="47">
        <v>3726.09</v>
      </c>
      <c r="R191" s="47">
        <v>3736.19</v>
      </c>
      <c r="S191" s="344">
        <v>-10.099999999999909</v>
      </c>
      <c r="T191" s="345">
        <v>-2.7032886443141032E-3</v>
      </c>
      <c r="V191" s="47">
        <v>25723.23</v>
      </c>
      <c r="W191" s="47">
        <v>22872.27</v>
      </c>
      <c r="X191" s="344">
        <v>2850.9599999999991</v>
      </c>
      <c r="Y191" s="345">
        <v>0.12464700705264493</v>
      </c>
      <c r="AA191" s="48">
        <v>535.54999999999995</v>
      </c>
      <c r="AB191" s="47"/>
      <c r="AC191" s="47">
        <v>1549.07</v>
      </c>
      <c r="AD191" s="47">
        <v>2765.6</v>
      </c>
      <c r="AE191" s="47">
        <v>573</v>
      </c>
      <c r="AF191" s="47">
        <v>2070.15</v>
      </c>
      <c r="AG191" s="47">
        <v>1093.04</v>
      </c>
      <c r="AH191" s="47">
        <v>3350.4300000000003</v>
      </c>
      <c r="AI191" s="47">
        <v>3299.2000000000003</v>
      </c>
      <c r="AJ191" s="47">
        <v>3185</v>
      </c>
      <c r="AK191" s="47">
        <v>1096.96</v>
      </c>
      <c r="AL191" s="47">
        <v>1328.13</v>
      </c>
      <c r="AM191" s="47">
        <v>1379.39</v>
      </c>
      <c r="AN191" s="47">
        <v>2638.2000000000003</v>
      </c>
      <c r="AO191" s="47"/>
      <c r="AP191" s="47">
        <v>3336.66</v>
      </c>
      <c r="AQ191" s="47">
        <v>2383.17</v>
      </c>
      <c r="AR191" s="47">
        <v>887.63</v>
      </c>
      <c r="AS191" s="47">
        <v>1730.27</v>
      </c>
      <c r="AT191" s="47">
        <v>1108.19</v>
      </c>
      <c r="AU191" s="47">
        <v>-1464.64</v>
      </c>
      <c r="AV191" s="47">
        <v>0</v>
      </c>
      <c r="AW191" s="47">
        <v>0</v>
      </c>
      <c r="AX191" s="47">
        <v>0</v>
      </c>
      <c r="AY191" s="47">
        <v>0</v>
      </c>
      <c r="AZ191" s="47">
        <v>0</v>
      </c>
      <c r="BA191" s="47">
        <v>0</v>
      </c>
    </row>
    <row r="192" spans="1:53" outlineLevel="2" x14ac:dyDescent="0.25">
      <c r="A192" s="339" t="s">
        <v>631</v>
      </c>
      <c r="B192" s="340" t="s">
        <v>632</v>
      </c>
      <c r="C192" s="341" t="s">
        <v>633</v>
      </c>
      <c r="D192" s="342"/>
      <c r="E192" s="343"/>
      <c r="F192" s="47">
        <v>14289.28</v>
      </c>
      <c r="G192" s="47">
        <v>26619.95</v>
      </c>
      <c r="H192" s="344">
        <v>-12330.67</v>
      </c>
      <c r="I192" s="345">
        <v>-0.46321161384600645</v>
      </c>
      <c r="K192" s="47">
        <v>176799.5</v>
      </c>
      <c r="L192" s="47">
        <v>211486.36000000002</v>
      </c>
      <c r="M192" s="344">
        <v>-34686.860000000015</v>
      </c>
      <c r="N192" s="345">
        <v>-0.16401464378128222</v>
      </c>
      <c r="Q192" s="47">
        <v>72677.320000000007</v>
      </c>
      <c r="R192" s="47">
        <v>86753.430000000008</v>
      </c>
      <c r="S192" s="344">
        <v>-14076.11</v>
      </c>
      <c r="T192" s="345">
        <v>-0.16225421865164294</v>
      </c>
      <c r="V192" s="47">
        <v>393195.58999999997</v>
      </c>
      <c r="W192" s="47">
        <v>424437.32</v>
      </c>
      <c r="X192" s="344">
        <v>-31241.73000000004</v>
      </c>
      <c r="Y192" s="345">
        <v>-7.3607405682422175E-2</v>
      </c>
      <c r="AA192" s="48">
        <v>25909.65</v>
      </c>
      <c r="AB192" s="47"/>
      <c r="AC192" s="47">
        <v>68948.570000000007</v>
      </c>
      <c r="AD192" s="47">
        <v>55784.36</v>
      </c>
      <c r="AE192" s="47">
        <v>22683.59</v>
      </c>
      <c r="AF192" s="47">
        <v>37449.89</v>
      </c>
      <c r="AG192" s="47">
        <v>26619.95</v>
      </c>
      <c r="AH192" s="47">
        <v>27992.28</v>
      </c>
      <c r="AI192" s="47">
        <v>30489.86</v>
      </c>
      <c r="AJ192" s="47">
        <v>34253.879999999997</v>
      </c>
      <c r="AK192" s="47">
        <v>29931.97</v>
      </c>
      <c r="AL192" s="47">
        <v>30039.13</v>
      </c>
      <c r="AM192" s="47">
        <v>32919.86</v>
      </c>
      <c r="AN192" s="47">
        <v>30769.11</v>
      </c>
      <c r="AO192" s="47"/>
      <c r="AP192" s="47">
        <v>59349.11</v>
      </c>
      <c r="AQ192" s="47">
        <v>44773.07</v>
      </c>
      <c r="AR192" s="47">
        <v>24292.170000000002</v>
      </c>
      <c r="AS192" s="47">
        <v>34095.870000000003</v>
      </c>
      <c r="AT192" s="47">
        <v>14289.28</v>
      </c>
      <c r="AU192" s="47">
        <v>-22287.7</v>
      </c>
      <c r="AV192" s="47">
        <v>0</v>
      </c>
      <c r="AW192" s="47">
        <v>0</v>
      </c>
      <c r="AX192" s="47">
        <v>0</v>
      </c>
      <c r="AY192" s="47">
        <v>0</v>
      </c>
      <c r="AZ192" s="47">
        <v>0</v>
      </c>
      <c r="BA192" s="47">
        <v>0</v>
      </c>
    </row>
    <row r="193" spans="1:53" outlineLevel="2" x14ac:dyDescent="0.25">
      <c r="A193" s="339" t="s">
        <v>634</v>
      </c>
      <c r="B193" s="340" t="s">
        <v>635</v>
      </c>
      <c r="C193" s="341" t="s">
        <v>636</v>
      </c>
      <c r="D193" s="342"/>
      <c r="E193" s="343"/>
      <c r="F193" s="47">
        <v>28896.07</v>
      </c>
      <c r="G193" s="47">
        <v>23692</v>
      </c>
      <c r="H193" s="344">
        <v>5204.07</v>
      </c>
      <c r="I193" s="345">
        <v>0.21965515785919296</v>
      </c>
      <c r="K193" s="47">
        <v>131141.13</v>
      </c>
      <c r="L193" s="47">
        <v>90142.99</v>
      </c>
      <c r="M193" s="344">
        <v>40998.14</v>
      </c>
      <c r="N193" s="345">
        <v>0.45481229322435385</v>
      </c>
      <c r="Q193" s="47">
        <v>88594.22</v>
      </c>
      <c r="R193" s="47">
        <v>55713.24</v>
      </c>
      <c r="S193" s="344">
        <v>32880.980000000003</v>
      </c>
      <c r="T193" s="345">
        <v>0.59018251316922166</v>
      </c>
      <c r="V193" s="47">
        <v>244494.76</v>
      </c>
      <c r="W193" s="47">
        <v>259726.02000000002</v>
      </c>
      <c r="X193" s="344">
        <v>-15231.260000000009</v>
      </c>
      <c r="Y193" s="345">
        <v>-5.8643566016219742E-2</v>
      </c>
      <c r="AA193" s="48">
        <v>14956.52</v>
      </c>
      <c r="AB193" s="47"/>
      <c r="AC193" s="47">
        <v>15476.45</v>
      </c>
      <c r="AD193" s="47">
        <v>18953.3</v>
      </c>
      <c r="AE193" s="47">
        <v>11834.380000000001</v>
      </c>
      <c r="AF193" s="47">
        <v>20186.86</v>
      </c>
      <c r="AG193" s="47">
        <v>23692</v>
      </c>
      <c r="AH193" s="47">
        <v>19668.21</v>
      </c>
      <c r="AI193" s="47">
        <v>19006.8</v>
      </c>
      <c r="AJ193" s="47">
        <v>15004.95</v>
      </c>
      <c r="AK193" s="47">
        <v>29973.27</v>
      </c>
      <c r="AL193" s="47">
        <v>861.30000000000007</v>
      </c>
      <c r="AM193" s="47">
        <v>28697.55</v>
      </c>
      <c r="AN193" s="47">
        <v>141.55000000000001</v>
      </c>
      <c r="AO193" s="47"/>
      <c r="AP193" s="47">
        <v>25544.2</v>
      </c>
      <c r="AQ193" s="47">
        <v>17002.71</v>
      </c>
      <c r="AR193" s="47">
        <v>28419.13</v>
      </c>
      <c r="AS193" s="47">
        <v>31279.02</v>
      </c>
      <c r="AT193" s="47">
        <v>28896.07</v>
      </c>
      <c r="AU193" s="47">
        <v>79</v>
      </c>
      <c r="AV193" s="47">
        <v>0</v>
      </c>
      <c r="AW193" s="47">
        <v>0</v>
      </c>
      <c r="AX193" s="47">
        <v>0</v>
      </c>
      <c r="AY193" s="47">
        <v>0</v>
      </c>
      <c r="AZ193" s="47">
        <v>0</v>
      </c>
      <c r="BA193" s="47">
        <v>0</v>
      </c>
    </row>
    <row r="194" spans="1:53" outlineLevel="2" x14ac:dyDescent="0.25">
      <c r="A194" s="339" t="s">
        <v>637</v>
      </c>
      <c r="B194" s="340" t="s">
        <v>638</v>
      </c>
      <c r="C194" s="341" t="s">
        <v>639</v>
      </c>
      <c r="D194" s="342"/>
      <c r="E194" s="343"/>
      <c r="F194" s="47">
        <v>2268.44</v>
      </c>
      <c r="G194" s="47">
        <v>5563.56</v>
      </c>
      <c r="H194" s="344">
        <v>-3295.1200000000003</v>
      </c>
      <c r="I194" s="345">
        <v>-0.59226825989114884</v>
      </c>
      <c r="K194" s="47">
        <v>6463.13</v>
      </c>
      <c r="L194" s="47">
        <v>11778.28</v>
      </c>
      <c r="M194" s="344">
        <v>-5315.1500000000005</v>
      </c>
      <c r="N194" s="345">
        <v>-0.45126707804535132</v>
      </c>
      <c r="Q194" s="47">
        <v>4865.9800000000005</v>
      </c>
      <c r="R194" s="47">
        <v>8273.0499999999993</v>
      </c>
      <c r="S194" s="344">
        <v>-3407.0699999999988</v>
      </c>
      <c r="T194" s="345">
        <v>-0.41182756057318631</v>
      </c>
      <c r="V194" s="47">
        <v>21867.99</v>
      </c>
      <c r="W194" s="47">
        <v>22084.160000000003</v>
      </c>
      <c r="X194" s="344">
        <v>-216.17000000000189</v>
      </c>
      <c r="Y194" s="345">
        <v>-9.7884637676960255E-3</v>
      </c>
      <c r="AA194" s="48">
        <v>807.6</v>
      </c>
      <c r="AB194" s="47"/>
      <c r="AC194" s="47">
        <v>1068.23</v>
      </c>
      <c r="AD194" s="47">
        <v>2437</v>
      </c>
      <c r="AE194" s="47">
        <v>1918.73</v>
      </c>
      <c r="AF194" s="47">
        <v>790.76</v>
      </c>
      <c r="AG194" s="47">
        <v>5563.56</v>
      </c>
      <c r="AH194" s="47">
        <v>1827.21</v>
      </c>
      <c r="AI194" s="47">
        <v>640.05000000000007</v>
      </c>
      <c r="AJ194" s="47">
        <v>785.94</v>
      </c>
      <c r="AK194" s="47">
        <v>13400.01</v>
      </c>
      <c r="AL194" s="47">
        <v>-2652.06</v>
      </c>
      <c r="AM194" s="47">
        <v>722.81000000000006</v>
      </c>
      <c r="AN194" s="47">
        <v>680.9</v>
      </c>
      <c r="AO194" s="47"/>
      <c r="AP194" s="47">
        <v>864.88</v>
      </c>
      <c r="AQ194" s="47">
        <v>732.27</v>
      </c>
      <c r="AR194" s="47">
        <v>1692.6200000000001</v>
      </c>
      <c r="AS194" s="47">
        <v>904.92000000000007</v>
      </c>
      <c r="AT194" s="47">
        <v>2268.44</v>
      </c>
      <c r="AU194" s="47">
        <v>444.01</v>
      </c>
      <c r="AV194" s="47">
        <v>0</v>
      </c>
      <c r="AW194" s="47">
        <v>0</v>
      </c>
      <c r="AX194" s="47">
        <v>0</v>
      </c>
      <c r="AY194" s="47">
        <v>0</v>
      </c>
      <c r="AZ194" s="47">
        <v>0</v>
      </c>
      <c r="BA194" s="47">
        <v>0</v>
      </c>
    </row>
    <row r="195" spans="1:53" outlineLevel="2" x14ac:dyDescent="0.25">
      <c r="A195" s="339" t="s">
        <v>640</v>
      </c>
      <c r="B195" s="340" t="s">
        <v>641</v>
      </c>
      <c r="C195" s="341" t="s">
        <v>642</v>
      </c>
      <c r="D195" s="342"/>
      <c r="E195" s="343"/>
      <c r="F195" s="47">
        <v>0</v>
      </c>
      <c r="G195" s="47">
        <v>0</v>
      </c>
      <c r="H195" s="344">
        <v>0</v>
      </c>
      <c r="I195" s="345">
        <v>0</v>
      </c>
      <c r="K195" s="47">
        <v>0</v>
      </c>
      <c r="L195" s="47">
        <v>0</v>
      </c>
      <c r="M195" s="344">
        <v>0</v>
      </c>
      <c r="N195" s="345">
        <v>0</v>
      </c>
      <c r="Q195" s="47">
        <v>0</v>
      </c>
      <c r="R195" s="47">
        <v>0</v>
      </c>
      <c r="S195" s="344">
        <v>0</v>
      </c>
      <c r="T195" s="345">
        <v>0</v>
      </c>
      <c r="V195" s="47">
        <v>15.85</v>
      </c>
      <c r="W195" s="47">
        <v>15735</v>
      </c>
      <c r="X195" s="344">
        <v>-15719.15</v>
      </c>
      <c r="Y195" s="345">
        <v>-0.99899269145217662</v>
      </c>
      <c r="AA195" s="48">
        <v>0</v>
      </c>
      <c r="AB195" s="47"/>
      <c r="AC195" s="47">
        <v>0</v>
      </c>
      <c r="AD195" s="47">
        <v>0</v>
      </c>
      <c r="AE195" s="47">
        <v>0</v>
      </c>
      <c r="AF195" s="47">
        <v>0</v>
      </c>
      <c r="AG195" s="47">
        <v>0</v>
      </c>
      <c r="AH195" s="47">
        <v>0</v>
      </c>
      <c r="AI195" s="47">
        <v>15.85</v>
      </c>
      <c r="AJ195" s="47">
        <v>0</v>
      </c>
      <c r="AK195" s="47">
        <v>0</v>
      </c>
      <c r="AL195" s="47">
        <v>0</v>
      </c>
      <c r="AM195" s="47">
        <v>0</v>
      </c>
      <c r="AN195" s="47">
        <v>0</v>
      </c>
      <c r="AO195" s="47"/>
      <c r="AP195" s="47">
        <v>0</v>
      </c>
      <c r="AQ195" s="47">
        <v>0</v>
      </c>
      <c r="AR195" s="47">
        <v>0</v>
      </c>
      <c r="AS195" s="47">
        <v>0</v>
      </c>
      <c r="AT195" s="47">
        <v>0</v>
      </c>
      <c r="AU195" s="47">
        <v>0</v>
      </c>
      <c r="AV195" s="47">
        <v>0</v>
      </c>
      <c r="AW195" s="47">
        <v>0</v>
      </c>
      <c r="AX195" s="47">
        <v>0</v>
      </c>
      <c r="AY195" s="47">
        <v>0</v>
      </c>
      <c r="AZ195" s="47">
        <v>0</v>
      </c>
      <c r="BA195" s="47">
        <v>0</v>
      </c>
    </row>
    <row r="196" spans="1:53" outlineLevel="2" x14ac:dyDescent="0.25">
      <c r="A196" s="339" t="s">
        <v>643</v>
      </c>
      <c r="B196" s="340" t="s">
        <v>644</v>
      </c>
      <c r="C196" s="341" t="s">
        <v>645</v>
      </c>
      <c r="D196" s="342"/>
      <c r="E196" s="343"/>
      <c r="F196" s="47">
        <v>6016.5</v>
      </c>
      <c r="G196" s="47">
        <v>6693</v>
      </c>
      <c r="H196" s="344">
        <v>-676.5</v>
      </c>
      <c r="I196" s="345">
        <v>-0.10107575078440162</v>
      </c>
      <c r="K196" s="47">
        <v>44647.5</v>
      </c>
      <c r="L196" s="47">
        <v>39357</v>
      </c>
      <c r="M196" s="344">
        <v>5290.5</v>
      </c>
      <c r="N196" s="345">
        <v>0.13442335543867673</v>
      </c>
      <c r="Q196" s="47">
        <v>19797</v>
      </c>
      <c r="R196" s="47">
        <v>19699.5</v>
      </c>
      <c r="S196" s="344">
        <v>97.5</v>
      </c>
      <c r="T196" s="345">
        <v>4.9493641970608394E-3</v>
      </c>
      <c r="V196" s="47">
        <v>98580</v>
      </c>
      <c r="W196" s="47">
        <v>98725.5</v>
      </c>
      <c r="X196" s="344">
        <v>-145.5</v>
      </c>
      <c r="Y196" s="345">
        <v>-1.4737833690383942E-3</v>
      </c>
      <c r="AA196" s="48">
        <v>8842.5</v>
      </c>
      <c r="AB196" s="47"/>
      <c r="AC196" s="47">
        <v>11478</v>
      </c>
      <c r="AD196" s="47">
        <v>8179.5</v>
      </c>
      <c r="AE196" s="47">
        <v>6891</v>
      </c>
      <c r="AF196" s="47">
        <v>6115.5</v>
      </c>
      <c r="AG196" s="47">
        <v>6693</v>
      </c>
      <c r="AH196" s="47">
        <v>8349</v>
      </c>
      <c r="AI196" s="47">
        <v>8614.5</v>
      </c>
      <c r="AJ196" s="47">
        <v>8433</v>
      </c>
      <c r="AK196" s="47">
        <v>6781.5</v>
      </c>
      <c r="AL196" s="47">
        <v>6175.5</v>
      </c>
      <c r="AM196" s="47">
        <v>6622.5</v>
      </c>
      <c r="AN196" s="47">
        <v>8956.5</v>
      </c>
      <c r="AO196" s="47"/>
      <c r="AP196" s="47">
        <v>15075</v>
      </c>
      <c r="AQ196" s="47">
        <v>9775.5</v>
      </c>
      <c r="AR196" s="47">
        <v>7228.5</v>
      </c>
      <c r="AS196" s="47">
        <v>6552</v>
      </c>
      <c r="AT196" s="47">
        <v>6016.5</v>
      </c>
      <c r="AU196" s="47">
        <v>0</v>
      </c>
      <c r="AV196" s="47">
        <v>0</v>
      </c>
      <c r="AW196" s="47">
        <v>0</v>
      </c>
      <c r="AX196" s="47">
        <v>0</v>
      </c>
      <c r="AY196" s="47">
        <v>0</v>
      </c>
      <c r="AZ196" s="47">
        <v>0</v>
      </c>
      <c r="BA196" s="47">
        <v>0</v>
      </c>
    </row>
    <row r="197" spans="1:53" outlineLevel="2" x14ac:dyDescent="0.25">
      <c r="A197" s="339" t="s">
        <v>646</v>
      </c>
      <c r="B197" s="340" t="s">
        <v>647</v>
      </c>
      <c r="C197" s="341" t="s">
        <v>648</v>
      </c>
      <c r="D197" s="342"/>
      <c r="E197" s="343"/>
      <c r="F197" s="47">
        <v>0</v>
      </c>
      <c r="G197" s="47">
        <v>0</v>
      </c>
      <c r="H197" s="344">
        <v>0</v>
      </c>
      <c r="I197" s="345">
        <v>0</v>
      </c>
      <c r="K197" s="47">
        <v>0</v>
      </c>
      <c r="L197" s="47">
        <v>0</v>
      </c>
      <c r="M197" s="344">
        <v>0</v>
      </c>
      <c r="N197" s="345">
        <v>0</v>
      </c>
      <c r="Q197" s="47">
        <v>0</v>
      </c>
      <c r="R197" s="47">
        <v>0</v>
      </c>
      <c r="S197" s="344">
        <v>0</v>
      </c>
      <c r="T197" s="345">
        <v>0</v>
      </c>
      <c r="V197" s="47">
        <v>0</v>
      </c>
      <c r="W197" s="47">
        <v>0</v>
      </c>
      <c r="X197" s="344">
        <v>0</v>
      </c>
      <c r="Y197" s="345">
        <v>0</v>
      </c>
      <c r="AA197" s="48">
        <v>0</v>
      </c>
      <c r="AB197" s="47"/>
      <c r="AC197" s="47">
        <v>0</v>
      </c>
      <c r="AD197" s="47">
        <v>0</v>
      </c>
      <c r="AE197" s="47">
        <v>0</v>
      </c>
      <c r="AF197" s="47">
        <v>0</v>
      </c>
      <c r="AG197" s="47">
        <v>0</v>
      </c>
      <c r="AH197" s="47">
        <v>0</v>
      </c>
      <c r="AI197" s="47">
        <v>0</v>
      </c>
      <c r="AJ197" s="47">
        <v>0</v>
      </c>
      <c r="AK197" s="47">
        <v>0</v>
      </c>
      <c r="AL197" s="47">
        <v>0</v>
      </c>
      <c r="AM197" s="47">
        <v>0</v>
      </c>
      <c r="AN197" s="47">
        <v>0</v>
      </c>
      <c r="AO197" s="47"/>
      <c r="AP197" s="47">
        <v>0</v>
      </c>
      <c r="AQ197" s="47">
        <v>0</v>
      </c>
      <c r="AR197" s="47">
        <v>0</v>
      </c>
      <c r="AS197" s="47">
        <v>0</v>
      </c>
      <c r="AT197" s="47">
        <v>0</v>
      </c>
      <c r="AU197" s="47">
        <v>33824054.780000001</v>
      </c>
      <c r="AV197" s="47">
        <v>0</v>
      </c>
      <c r="AW197" s="47">
        <v>0</v>
      </c>
      <c r="AX197" s="47">
        <v>0</v>
      </c>
      <c r="AY197" s="47">
        <v>0</v>
      </c>
      <c r="AZ197" s="47">
        <v>0</v>
      </c>
      <c r="BA197" s="47">
        <v>0</v>
      </c>
    </row>
    <row r="198" spans="1:53" outlineLevel="2" x14ac:dyDescent="0.25">
      <c r="A198" s="339" t="s">
        <v>649</v>
      </c>
      <c r="B198" s="340" t="s">
        <v>650</v>
      </c>
      <c r="C198" s="341" t="s">
        <v>651</v>
      </c>
      <c r="D198" s="342"/>
      <c r="E198" s="343"/>
      <c r="F198" s="47">
        <v>173770.52</v>
      </c>
      <c r="G198" s="47">
        <v>173725.86000000002</v>
      </c>
      <c r="H198" s="344">
        <v>44.659999999974389</v>
      </c>
      <c r="I198" s="345">
        <v>2.5707168754251315E-4</v>
      </c>
      <c r="K198" s="47">
        <v>863222.59</v>
      </c>
      <c r="L198" s="47">
        <v>867802.69000000006</v>
      </c>
      <c r="M198" s="344">
        <v>-4580.1000000000931</v>
      </c>
      <c r="N198" s="345">
        <v>-5.2778126327311719E-3</v>
      </c>
      <c r="Q198" s="47">
        <v>516663.84</v>
      </c>
      <c r="R198" s="47">
        <v>520573.66000000003</v>
      </c>
      <c r="S198" s="344">
        <v>-3909.820000000007</v>
      </c>
      <c r="T198" s="345">
        <v>-7.5105989803633299E-3</v>
      </c>
      <c r="V198" s="47">
        <v>2056948.8399999999</v>
      </c>
      <c r="W198" s="47">
        <v>1875011.69</v>
      </c>
      <c r="X198" s="344">
        <v>181937.14999999991</v>
      </c>
      <c r="Y198" s="345">
        <v>9.7032541701113292E-2</v>
      </c>
      <c r="AA198" s="48">
        <v>108405.78</v>
      </c>
      <c r="AB198" s="47"/>
      <c r="AC198" s="47">
        <v>173455.56</v>
      </c>
      <c r="AD198" s="47">
        <v>173773.47</v>
      </c>
      <c r="AE198" s="47">
        <v>173081.5</v>
      </c>
      <c r="AF198" s="47">
        <v>173766.30000000002</v>
      </c>
      <c r="AG198" s="47">
        <v>173725.86000000002</v>
      </c>
      <c r="AH198" s="47">
        <v>170484.08000000002</v>
      </c>
      <c r="AI198" s="47">
        <v>170512.22</v>
      </c>
      <c r="AJ198" s="47">
        <v>170519.23</v>
      </c>
      <c r="AK198" s="47">
        <v>170593.13</v>
      </c>
      <c r="AL198" s="47">
        <v>170512.23</v>
      </c>
      <c r="AM198" s="47">
        <v>170667.06</v>
      </c>
      <c r="AN198" s="47">
        <v>170438.30000000002</v>
      </c>
      <c r="AO198" s="47"/>
      <c r="AP198" s="47">
        <v>167900.46</v>
      </c>
      <c r="AQ198" s="47">
        <v>178658.29</v>
      </c>
      <c r="AR198" s="47">
        <v>169087.17</v>
      </c>
      <c r="AS198" s="47">
        <v>173806.15</v>
      </c>
      <c r="AT198" s="47">
        <v>173770.52</v>
      </c>
      <c r="AU198" s="47">
        <v>-173633.75</v>
      </c>
      <c r="AV198" s="47">
        <v>0</v>
      </c>
      <c r="AW198" s="47">
        <v>0</v>
      </c>
      <c r="AX198" s="47">
        <v>0</v>
      </c>
      <c r="AY198" s="47">
        <v>0</v>
      </c>
      <c r="AZ198" s="47">
        <v>0</v>
      </c>
      <c r="BA198" s="47">
        <v>0</v>
      </c>
    </row>
    <row r="199" spans="1:53" outlineLevel="2" x14ac:dyDescent="0.25">
      <c r="A199" s="339" t="s">
        <v>652</v>
      </c>
      <c r="B199" s="340" t="s">
        <v>653</v>
      </c>
      <c r="C199" s="341" t="s">
        <v>654</v>
      </c>
      <c r="D199" s="342"/>
      <c r="E199" s="343"/>
      <c r="F199" s="47">
        <v>11519.97</v>
      </c>
      <c r="G199" s="47">
        <v>12613.19</v>
      </c>
      <c r="H199" s="344">
        <v>-1093.2200000000012</v>
      </c>
      <c r="I199" s="345">
        <v>-8.6672760816256716E-2</v>
      </c>
      <c r="K199" s="47">
        <v>71092.570000000007</v>
      </c>
      <c r="L199" s="47">
        <v>69835.430000000008</v>
      </c>
      <c r="M199" s="344">
        <v>1257.1399999999994</v>
      </c>
      <c r="N199" s="345">
        <v>1.8001464299711469E-2</v>
      </c>
      <c r="Q199" s="47">
        <v>37288.639999999999</v>
      </c>
      <c r="R199" s="47">
        <v>38000.9</v>
      </c>
      <c r="S199" s="344">
        <v>-712.26000000000204</v>
      </c>
      <c r="T199" s="345">
        <v>-1.8743240291677354E-2</v>
      </c>
      <c r="V199" s="47">
        <v>167304.17000000001</v>
      </c>
      <c r="W199" s="47">
        <v>41766.400000000009</v>
      </c>
      <c r="X199" s="344">
        <v>125537.77</v>
      </c>
      <c r="Y199" s="345">
        <v>3.0057120077382771</v>
      </c>
      <c r="AA199" s="48">
        <v>-4535.4000000000005</v>
      </c>
      <c r="AB199" s="47"/>
      <c r="AC199" s="47">
        <v>17805.91</v>
      </c>
      <c r="AD199" s="47">
        <v>14028.62</v>
      </c>
      <c r="AE199" s="47">
        <v>13616.74</v>
      </c>
      <c r="AF199" s="47">
        <v>11770.97</v>
      </c>
      <c r="AG199" s="47">
        <v>12613.19</v>
      </c>
      <c r="AH199" s="47">
        <v>13746.02</v>
      </c>
      <c r="AI199" s="47">
        <v>15142.11</v>
      </c>
      <c r="AJ199" s="47">
        <v>14278.87</v>
      </c>
      <c r="AK199" s="47">
        <v>12454.03</v>
      </c>
      <c r="AL199" s="47">
        <v>12289.300000000001</v>
      </c>
      <c r="AM199" s="47">
        <v>12384.130000000001</v>
      </c>
      <c r="AN199" s="47">
        <v>15917.140000000001</v>
      </c>
      <c r="AO199" s="47"/>
      <c r="AP199" s="47">
        <v>19216.27</v>
      </c>
      <c r="AQ199" s="47">
        <v>14587.66</v>
      </c>
      <c r="AR199" s="47">
        <v>13698.220000000001</v>
      </c>
      <c r="AS199" s="47">
        <v>12070.45</v>
      </c>
      <c r="AT199" s="47">
        <v>11519.97</v>
      </c>
      <c r="AU199" s="47">
        <v>-11472.880000000001</v>
      </c>
      <c r="AV199" s="47">
        <v>0</v>
      </c>
      <c r="AW199" s="47">
        <v>0</v>
      </c>
      <c r="AX199" s="47">
        <v>0</v>
      </c>
      <c r="AY199" s="47">
        <v>0</v>
      </c>
      <c r="AZ199" s="47">
        <v>0</v>
      </c>
      <c r="BA199" s="47">
        <v>0</v>
      </c>
    </row>
    <row r="200" spans="1:53" outlineLevel="2" x14ac:dyDescent="0.25">
      <c r="A200" s="339" t="s">
        <v>655</v>
      </c>
      <c r="B200" s="340" t="s">
        <v>656</v>
      </c>
      <c r="C200" s="341" t="s">
        <v>657</v>
      </c>
      <c r="D200" s="342"/>
      <c r="E200" s="343"/>
      <c r="F200" s="47">
        <v>6501533.21</v>
      </c>
      <c r="G200" s="47">
        <v>6323263.1100000003</v>
      </c>
      <c r="H200" s="344">
        <v>178270.09999999963</v>
      </c>
      <c r="I200" s="345">
        <v>2.8192737973859135E-2</v>
      </c>
      <c r="K200" s="47">
        <v>31664850.559999999</v>
      </c>
      <c r="L200" s="47">
        <v>31001538.460000001</v>
      </c>
      <c r="M200" s="344">
        <v>663312.09999999776</v>
      </c>
      <c r="N200" s="345">
        <v>2.1396102675866936E-2</v>
      </c>
      <c r="Q200" s="47">
        <v>19293895.760000002</v>
      </c>
      <c r="R200" s="47">
        <v>18764863.629999999</v>
      </c>
      <c r="S200" s="344">
        <v>529032.13000000268</v>
      </c>
      <c r="T200" s="345">
        <v>2.8192697822446298E-2</v>
      </c>
      <c r="V200" s="47">
        <v>75312915.230000004</v>
      </c>
      <c r="W200" s="47">
        <v>72174810.409999996</v>
      </c>
      <c r="X200" s="344">
        <v>3138104.8200000077</v>
      </c>
      <c r="Y200" s="345">
        <v>4.3479224984084137E-2</v>
      </c>
      <c r="AA200" s="48">
        <v>5964609.1299999999</v>
      </c>
      <c r="AB200" s="47"/>
      <c r="AC200" s="47">
        <v>6323262.7699999996</v>
      </c>
      <c r="AD200" s="47">
        <v>5913412.0600000005</v>
      </c>
      <c r="AE200" s="47">
        <v>6323263.1100000003</v>
      </c>
      <c r="AF200" s="47">
        <v>6118337.4100000001</v>
      </c>
      <c r="AG200" s="47">
        <v>6323263.1100000003</v>
      </c>
      <c r="AH200" s="47">
        <v>6118337.4100000001</v>
      </c>
      <c r="AI200" s="47">
        <v>6323263.1100000003</v>
      </c>
      <c r="AJ200" s="47">
        <v>6323263.1100000003</v>
      </c>
      <c r="AK200" s="47">
        <v>6118337.4100000001</v>
      </c>
      <c r="AL200" s="47">
        <v>6323263.1100000003</v>
      </c>
      <c r="AM200" s="47">
        <v>6118337.4100000001</v>
      </c>
      <c r="AN200" s="47">
        <v>6323263.1100000003</v>
      </c>
      <c r="AO200" s="47"/>
      <c r="AP200" s="47">
        <v>6501533.21</v>
      </c>
      <c r="AQ200" s="47">
        <v>5869421.5899999999</v>
      </c>
      <c r="AR200" s="47">
        <v>6501533.21</v>
      </c>
      <c r="AS200" s="47">
        <v>6290829.3399999999</v>
      </c>
      <c r="AT200" s="47">
        <v>6501533.21</v>
      </c>
      <c r="AU200" s="47">
        <v>-6501533.21</v>
      </c>
      <c r="AV200" s="47">
        <v>0</v>
      </c>
      <c r="AW200" s="47">
        <v>0</v>
      </c>
      <c r="AX200" s="47">
        <v>0</v>
      </c>
      <c r="AY200" s="47">
        <v>0</v>
      </c>
      <c r="AZ200" s="47">
        <v>0</v>
      </c>
      <c r="BA200" s="47">
        <v>0</v>
      </c>
    </row>
    <row r="201" spans="1:53" outlineLevel="2" x14ac:dyDescent="0.25">
      <c r="A201" s="339" t="s">
        <v>658</v>
      </c>
      <c r="B201" s="340" t="s">
        <v>659</v>
      </c>
      <c r="C201" s="341" t="s">
        <v>660</v>
      </c>
      <c r="D201" s="342"/>
      <c r="E201" s="343"/>
      <c r="F201" s="47">
        <v>398850.65</v>
      </c>
      <c r="G201" s="47">
        <v>458249.11</v>
      </c>
      <c r="H201" s="344">
        <v>-59398.459999999963</v>
      </c>
      <c r="I201" s="345">
        <v>-0.12962045905555597</v>
      </c>
      <c r="K201" s="47">
        <v>1994253.25</v>
      </c>
      <c r="L201" s="47">
        <v>2291245.5699999998</v>
      </c>
      <c r="M201" s="344">
        <v>-296992.31999999983</v>
      </c>
      <c r="N201" s="345">
        <v>-0.12962046665299165</v>
      </c>
      <c r="Q201" s="47">
        <v>1196551.96</v>
      </c>
      <c r="R201" s="47">
        <v>1374747.34</v>
      </c>
      <c r="S201" s="344">
        <v>-178195.38000000012</v>
      </c>
      <c r="T201" s="345">
        <v>-0.12962045811268863</v>
      </c>
      <c r="V201" s="47">
        <v>5201997.07</v>
      </c>
      <c r="W201" s="47">
        <v>5459873.25</v>
      </c>
      <c r="X201" s="344">
        <v>-257876.1799999997</v>
      </c>
      <c r="Y201" s="345">
        <v>-4.7231166034852494E-2</v>
      </c>
      <c r="AA201" s="48">
        <v>452661.10000000003</v>
      </c>
      <c r="AB201" s="47"/>
      <c r="AC201" s="47">
        <v>458249.12</v>
      </c>
      <c r="AD201" s="47">
        <v>458249.11</v>
      </c>
      <c r="AE201" s="47">
        <v>458249.12</v>
      </c>
      <c r="AF201" s="47">
        <v>458249.11</v>
      </c>
      <c r="AG201" s="47">
        <v>458249.11</v>
      </c>
      <c r="AH201" s="47">
        <v>458249.12</v>
      </c>
      <c r="AI201" s="47">
        <v>458249.12</v>
      </c>
      <c r="AJ201" s="47">
        <v>458249.11</v>
      </c>
      <c r="AK201" s="47">
        <v>458249.10000000003</v>
      </c>
      <c r="AL201" s="47">
        <v>458249.14</v>
      </c>
      <c r="AM201" s="47">
        <v>458249.11</v>
      </c>
      <c r="AN201" s="47">
        <v>458249.12</v>
      </c>
      <c r="AO201" s="47"/>
      <c r="AP201" s="47">
        <v>398850.65</v>
      </c>
      <c r="AQ201" s="47">
        <v>398850.64</v>
      </c>
      <c r="AR201" s="47">
        <v>398850.66000000003</v>
      </c>
      <c r="AS201" s="47">
        <v>398850.65</v>
      </c>
      <c r="AT201" s="47">
        <v>398850.65</v>
      </c>
      <c r="AU201" s="47">
        <v>-398850.65</v>
      </c>
      <c r="AV201" s="47">
        <v>0</v>
      </c>
      <c r="AW201" s="47">
        <v>0</v>
      </c>
      <c r="AX201" s="47">
        <v>0</v>
      </c>
      <c r="AY201" s="47">
        <v>0</v>
      </c>
      <c r="AZ201" s="47">
        <v>0</v>
      </c>
      <c r="BA201" s="47">
        <v>0</v>
      </c>
    </row>
    <row r="202" spans="1:53" outlineLevel="2" x14ac:dyDescent="0.25">
      <c r="A202" s="339" t="s">
        <v>661</v>
      </c>
      <c r="B202" s="340" t="s">
        <v>662</v>
      </c>
      <c r="C202" s="341" t="s">
        <v>663</v>
      </c>
      <c r="D202" s="342"/>
      <c r="E202" s="343"/>
      <c r="F202" s="47">
        <v>-117469</v>
      </c>
      <c r="G202" s="47">
        <v>-316247</v>
      </c>
      <c r="H202" s="344">
        <v>198778</v>
      </c>
      <c r="I202" s="345">
        <v>0.62855299813120757</v>
      </c>
      <c r="K202" s="47">
        <v>-588510</v>
      </c>
      <c r="L202" s="47">
        <v>-721408</v>
      </c>
      <c r="M202" s="344">
        <v>132898</v>
      </c>
      <c r="N202" s="345">
        <v>0.18422030251951738</v>
      </c>
      <c r="Q202" s="47">
        <v>-354006</v>
      </c>
      <c r="R202" s="47">
        <v>-717886</v>
      </c>
      <c r="S202" s="344">
        <v>363880</v>
      </c>
      <c r="T202" s="345">
        <v>0.50687713648127974</v>
      </c>
      <c r="V202" s="47">
        <v>-4690532</v>
      </c>
      <c r="W202" s="47">
        <v>-10675849</v>
      </c>
      <c r="X202" s="344">
        <v>5985317</v>
      </c>
      <c r="Y202" s="345">
        <v>0.56064084458294605</v>
      </c>
      <c r="AA202" s="48">
        <v>-9994705</v>
      </c>
      <c r="AB202" s="47"/>
      <c r="AC202" s="47">
        <v>-5210</v>
      </c>
      <c r="AD202" s="47">
        <v>1688</v>
      </c>
      <c r="AE202" s="47">
        <v>-298648</v>
      </c>
      <c r="AF202" s="47">
        <v>-102991</v>
      </c>
      <c r="AG202" s="47">
        <v>-316247</v>
      </c>
      <c r="AH202" s="47">
        <v>-2216889</v>
      </c>
      <c r="AI202" s="47">
        <v>-126801</v>
      </c>
      <c r="AJ202" s="47">
        <v>-146912</v>
      </c>
      <c r="AK202" s="47">
        <v>-148698</v>
      </c>
      <c r="AL202" s="47">
        <v>-150865</v>
      </c>
      <c r="AM202" s="47">
        <v>-147355</v>
      </c>
      <c r="AN202" s="47">
        <v>-1164502</v>
      </c>
      <c r="AO202" s="47"/>
      <c r="AP202" s="47">
        <v>-147629</v>
      </c>
      <c r="AQ202" s="47">
        <v>-86875</v>
      </c>
      <c r="AR202" s="47">
        <v>-119381</v>
      </c>
      <c r="AS202" s="47">
        <v>-117156</v>
      </c>
      <c r="AT202" s="47">
        <v>-117469</v>
      </c>
      <c r="AU202" s="47">
        <v>588510</v>
      </c>
      <c r="AV202" s="47">
        <v>0</v>
      </c>
      <c r="AW202" s="47">
        <v>0</v>
      </c>
      <c r="AX202" s="47">
        <v>0</v>
      </c>
      <c r="AY202" s="47">
        <v>0</v>
      </c>
      <c r="AZ202" s="47">
        <v>0</v>
      </c>
      <c r="BA202" s="47">
        <v>0</v>
      </c>
    </row>
    <row r="203" spans="1:53" outlineLevel="2" x14ac:dyDescent="0.25">
      <c r="A203" s="339" t="s">
        <v>664</v>
      </c>
      <c r="B203" s="340" t="s">
        <v>665</v>
      </c>
      <c r="C203" s="341" t="s">
        <v>666</v>
      </c>
      <c r="D203" s="342"/>
      <c r="E203" s="343"/>
      <c r="F203" s="47">
        <v>91257.49</v>
      </c>
      <c r="G203" s="47">
        <v>72270.009999999995</v>
      </c>
      <c r="H203" s="344">
        <v>18987.48000000001</v>
      </c>
      <c r="I203" s="345">
        <v>0.2627297270333851</v>
      </c>
      <c r="K203" s="47">
        <v>468172.39</v>
      </c>
      <c r="L203" s="47">
        <v>361057.23</v>
      </c>
      <c r="M203" s="344">
        <v>107115.16000000003</v>
      </c>
      <c r="N203" s="345">
        <v>0.29667086295433009</v>
      </c>
      <c r="Q203" s="47">
        <v>309177.67</v>
      </c>
      <c r="R203" s="47">
        <v>216712.4</v>
      </c>
      <c r="S203" s="344">
        <v>92465.26999999999</v>
      </c>
      <c r="T203" s="345">
        <v>0.42667272384967353</v>
      </c>
      <c r="V203" s="47">
        <v>980913.68</v>
      </c>
      <c r="W203" s="47">
        <v>791510.47</v>
      </c>
      <c r="X203" s="344">
        <v>189403.21000000008</v>
      </c>
      <c r="Y203" s="345">
        <v>0.23929337283434809</v>
      </c>
      <c r="AA203" s="48">
        <v>60604.54</v>
      </c>
      <c r="AB203" s="47"/>
      <c r="AC203" s="47">
        <v>72919.290000000008</v>
      </c>
      <c r="AD203" s="47">
        <v>71425.540000000008</v>
      </c>
      <c r="AE203" s="47">
        <v>72269.990000000005</v>
      </c>
      <c r="AF203" s="47">
        <v>72172.400000000009</v>
      </c>
      <c r="AG203" s="47">
        <v>72270.009999999995</v>
      </c>
      <c r="AH203" s="47">
        <v>72172.460000000006</v>
      </c>
      <c r="AI203" s="47">
        <v>72347.77</v>
      </c>
      <c r="AJ203" s="47">
        <v>72425.39</v>
      </c>
      <c r="AK203" s="47">
        <v>72250.12</v>
      </c>
      <c r="AL203" s="47">
        <v>72347.680000000008</v>
      </c>
      <c r="AM203" s="47">
        <v>72250.11</v>
      </c>
      <c r="AN203" s="47">
        <v>78947.759999999995</v>
      </c>
      <c r="AO203" s="47"/>
      <c r="AP203" s="47">
        <v>84543.12</v>
      </c>
      <c r="AQ203" s="47">
        <v>74451.600000000006</v>
      </c>
      <c r="AR203" s="47">
        <v>127048.53</v>
      </c>
      <c r="AS203" s="47">
        <v>90871.650000000009</v>
      </c>
      <c r="AT203" s="47">
        <v>91257.49</v>
      </c>
      <c r="AU203" s="47">
        <v>-91257.31</v>
      </c>
      <c r="AV203" s="47">
        <v>0</v>
      </c>
      <c r="AW203" s="47">
        <v>0</v>
      </c>
      <c r="AX203" s="47">
        <v>0</v>
      </c>
      <c r="AY203" s="47">
        <v>0</v>
      </c>
      <c r="AZ203" s="47">
        <v>0</v>
      </c>
      <c r="BA203" s="47">
        <v>0</v>
      </c>
    </row>
    <row r="204" spans="1:53" outlineLevel="2" x14ac:dyDescent="0.25">
      <c r="A204" s="339" t="s">
        <v>667</v>
      </c>
      <c r="B204" s="340" t="s">
        <v>668</v>
      </c>
      <c r="C204" s="341" t="s">
        <v>669</v>
      </c>
      <c r="D204" s="342"/>
      <c r="E204" s="343"/>
      <c r="F204" s="47">
        <v>793952</v>
      </c>
      <c r="G204" s="47">
        <v>4567.51</v>
      </c>
      <c r="H204" s="344">
        <v>789384.49</v>
      </c>
      <c r="I204" s="345" t="s">
        <v>196</v>
      </c>
      <c r="K204" s="47">
        <v>3969760</v>
      </c>
      <c r="L204" s="47">
        <v>22837.55</v>
      </c>
      <c r="M204" s="344">
        <v>3946922.45</v>
      </c>
      <c r="N204" s="345" t="s">
        <v>196</v>
      </c>
      <c r="Q204" s="47">
        <v>2381856</v>
      </c>
      <c r="R204" s="47">
        <v>13702.53</v>
      </c>
      <c r="S204" s="344">
        <v>2368153.4700000002</v>
      </c>
      <c r="T204" s="345" t="s">
        <v>196</v>
      </c>
      <c r="V204" s="47">
        <v>4001730.57</v>
      </c>
      <c r="W204" s="47">
        <v>-208340.90000000002</v>
      </c>
      <c r="X204" s="344">
        <v>4210071.47</v>
      </c>
      <c r="Y204" s="345" t="s">
        <v>196</v>
      </c>
      <c r="AA204" s="48">
        <v>-875762.35</v>
      </c>
      <c r="AB204" s="47"/>
      <c r="AC204" s="47">
        <v>4567.51</v>
      </c>
      <c r="AD204" s="47">
        <v>4567.51</v>
      </c>
      <c r="AE204" s="47">
        <v>4567.51</v>
      </c>
      <c r="AF204" s="47">
        <v>4567.51</v>
      </c>
      <c r="AG204" s="47">
        <v>4567.51</v>
      </c>
      <c r="AH204" s="47">
        <v>4567.51</v>
      </c>
      <c r="AI204" s="47">
        <v>4567.51</v>
      </c>
      <c r="AJ204" s="47">
        <v>4567.51</v>
      </c>
      <c r="AK204" s="47">
        <v>4567.51</v>
      </c>
      <c r="AL204" s="47">
        <v>4567.51</v>
      </c>
      <c r="AM204" s="47">
        <v>4567.51</v>
      </c>
      <c r="AN204" s="47">
        <v>4565.51</v>
      </c>
      <c r="AO204" s="47"/>
      <c r="AP204" s="47">
        <v>793952</v>
      </c>
      <c r="AQ204" s="47">
        <v>793952</v>
      </c>
      <c r="AR204" s="47">
        <v>793952</v>
      </c>
      <c r="AS204" s="47">
        <v>793952</v>
      </c>
      <c r="AT204" s="47">
        <v>793952</v>
      </c>
      <c r="AU204" s="47">
        <v>0</v>
      </c>
      <c r="AV204" s="47">
        <v>0</v>
      </c>
      <c r="AW204" s="47">
        <v>0</v>
      </c>
      <c r="AX204" s="47">
        <v>0</v>
      </c>
      <c r="AY204" s="47">
        <v>0</v>
      </c>
      <c r="AZ204" s="47">
        <v>0</v>
      </c>
      <c r="BA204" s="47">
        <v>0</v>
      </c>
    </row>
    <row r="205" spans="1:53" outlineLevel="2" x14ac:dyDescent="0.25">
      <c r="A205" s="339" t="s">
        <v>670</v>
      </c>
      <c r="B205" s="340" t="s">
        <v>671</v>
      </c>
      <c r="C205" s="341" t="s">
        <v>672</v>
      </c>
      <c r="D205" s="342"/>
      <c r="E205" s="343"/>
      <c r="F205" s="47">
        <v>44850.23</v>
      </c>
      <c r="G205" s="47">
        <v>51892.200000000004</v>
      </c>
      <c r="H205" s="344">
        <v>-7041.9700000000012</v>
      </c>
      <c r="I205" s="345">
        <v>-0.13570382446687557</v>
      </c>
      <c r="K205" s="47">
        <v>291489.88</v>
      </c>
      <c r="L205" s="47">
        <v>383907.68</v>
      </c>
      <c r="M205" s="344">
        <v>-92417.799999999988</v>
      </c>
      <c r="N205" s="345">
        <v>-0.24072922948558881</v>
      </c>
      <c r="Q205" s="47">
        <v>179949.1</v>
      </c>
      <c r="R205" s="47">
        <v>153018.21</v>
      </c>
      <c r="S205" s="344">
        <v>26930.890000000014</v>
      </c>
      <c r="T205" s="345">
        <v>0.17599794168288868</v>
      </c>
      <c r="V205" s="47">
        <v>1102636.5</v>
      </c>
      <c r="W205" s="47">
        <v>993385</v>
      </c>
      <c r="X205" s="344">
        <v>109251.5</v>
      </c>
      <c r="Y205" s="345">
        <v>0.10997901115881556</v>
      </c>
      <c r="AA205" s="48">
        <v>-78573.25</v>
      </c>
      <c r="AB205" s="47"/>
      <c r="AC205" s="47">
        <v>174796.82</v>
      </c>
      <c r="AD205" s="47">
        <v>56092.65</v>
      </c>
      <c r="AE205" s="47">
        <v>51714.340000000004</v>
      </c>
      <c r="AF205" s="47">
        <v>49411.67</v>
      </c>
      <c r="AG205" s="47">
        <v>51892.200000000004</v>
      </c>
      <c r="AH205" s="47">
        <v>423275.98</v>
      </c>
      <c r="AI205" s="47">
        <v>43320.89</v>
      </c>
      <c r="AJ205" s="47">
        <v>73885.69</v>
      </c>
      <c r="AK205" s="47">
        <v>46027.31</v>
      </c>
      <c r="AL205" s="47">
        <v>65165.32</v>
      </c>
      <c r="AM205" s="47">
        <v>46055.69</v>
      </c>
      <c r="AN205" s="47">
        <v>113415.74</v>
      </c>
      <c r="AO205" s="47"/>
      <c r="AP205" s="47">
        <v>43287.71</v>
      </c>
      <c r="AQ205" s="47">
        <v>68253.070000000007</v>
      </c>
      <c r="AR205" s="47">
        <v>58513.68</v>
      </c>
      <c r="AS205" s="47">
        <v>76585.19</v>
      </c>
      <c r="AT205" s="47">
        <v>44850.23</v>
      </c>
      <c r="AU205" s="47">
        <v>-41.5</v>
      </c>
      <c r="AV205" s="47">
        <v>0</v>
      </c>
      <c r="AW205" s="47">
        <v>0</v>
      </c>
      <c r="AX205" s="47">
        <v>0</v>
      </c>
      <c r="AY205" s="47">
        <v>0</v>
      </c>
      <c r="AZ205" s="47">
        <v>0</v>
      </c>
      <c r="BA205" s="47">
        <v>0</v>
      </c>
    </row>
    <row r="206" spans="1:53" outlineLevel="2" x14ac:dyDescent="0.25">
      <c r="A206" s="339" t="s">
        <v>673</v>
      </c>
      <c r="B206" s="340" t="s">
        <v>674</v>
      </c>
      <c r="C206" s="341" t="s">
        <v>675</v>
      </c>
      <c r="D206" s="342"/>
      <c r="E206" s="343"/>
      <c r="F206" s="47">
        <v>0</v>
      </c>
      <c r="G206" s="47">
        <v>0</v>
      </c>
      <c r="H206" s="344">
        <v>0</v>
      </c>
      <c r="I206" s="345">
        <v>0</v>
      </c>
      <c r="K206" s="47">
        <v>0</v>
      </c>
      <c r="L206" s="47">
        <v>1248885.1499999999</v>
      </c>
      <c r="M206" s="344">
        <v>-1248885.1499999999</v>
      </c>
      <c r="N206" s="345" t="s">
        <v>196</v>
      </c>
      <c r="Q206" s="47">
        <v>0</v>
      </c>
      <c r="R206" s="47">
        <v>1897846.05</v>
      </c>
      <c r="S206" s="344">
        <v>-1897846.05</v>
      </c>
      <c r="T206" s="345" t="s">
        <v>196</v>
      </c>
      <c r="V206" s="47">
        <v>0</v>
      </c>
      <c r="W206" s="47">
        <v>-9673172.0299999993</v>
      </c>
      <c r="X206" s="344">
        <v>9673172.0299999993</v>
      </c>
      <c r="Y206" s="345" t="s">
        <v>196</v>
      </c>
      <c r="AA206" s="48">
        <v>436193.52</v>
      </c>
      <c r="AB206" s="47"/>
      <c r="AC206" s="47">
        <v>1248885.1499999999</v>
      </c>
      <c r="AD206" s="47">
        <v>-1897846.05</v>
      </c>
      <c r="AE206" s="47">
        <v>1897846.05</v>
      </c>
      <c r="AF206" s="47">
        <v>0</v>
      </c>
      <c r="AG206" s="47">
        <v>0</v>
      </c>
      <c r="AH206" s="47">
        <v>0</v>
      </c>
      <c r="AI206" s="47">
        <v>0</v>
      </c>
      <c r="AJ206" s="47">
        <v>0</v>
      </c>
      <c r="AK206" s="47">
        <v>0</v>
      </c>
      <c r="AL206" s="47">
        <v>0</v>
      </c>
      <c r="AM206" s="47">
        <v>0</v>
      </c>
      <c r="AN206" s="47">
        <v>0</v>
      </c>
      <c r="AO206" s="47"/>
      <c r="AP206" s="47">
        <v>0</v>
      </c>
      <c r="AQ206" s="47">
        <v>0</v>
      </c>
      <c r="AR206" s="47">
        <v>0</v>
      </c>
      <c r="AS206" s="47">
        <v>0</v>
      </c>
      <c r="AT206" s="47">
        <v>0</v>
      </c>
      <c r="AU206" s="47">
        <v>0</v>
      </c>
      <c r="AV206" s="47">
        <v>0</v>
      </c>
      <c r="AW206" s="47">
        <v>0</v>
      </c>
      <c r="AX206" s="47">
        <v>0</v>
      </c>
      <c r="AY206" s="47">
        <v>0</v>
      </c>
      <c r="AZ206" s="47">
        <v>0</v>
      </c>
      <c r="BA206" s="47">
        <v>0</v>
      </c>
    </row>
    <row r="207" spans="1:53" outlineLevel="2" x14ac:dyDescent="0.25">
      <c r="A207" s="339" t="s">
        <v>676</v>
      </c>
      <c r="B207" s="340" t="s">
        <v>677</v>
      </c>
      <c r="C207" s="341" t="s">
        <v>678</v>
      </c>
      <c r="D207" s="342"/>
      <c r="E207" s="343"/>
      <c r="F207" s="47">
        <v>277.29000000000002</v>
      </c>
      <c r="G207" s="47">
        <v>292.8</v>
      </c>
      <c r="H207" s="344">
        <v>-15.509999999999991</v>
      </c>
      <c r="I207" s="345">
        <v>-5.2971311475409802E-2</v>
      </c>
      <c r="K207" s="47">
        <v>1464.52</v>
      </c>
      <c r="L207" s="47">
        <v>1584.98</v>
      </c>
      <c r="M207" s="344">
        <v>-120.46000000000004</v>
      </c>
      <c r="N207" s="345">
        <v>-7.6000959002637286E-2</v>
      </c>
      <c r="Q207" s="47">
        <v>832.66</v>
      </c>
      <c r="R207" s="47">
        <v>948.67000000000007</v>
      </c>
      <c r="S207" s="344">
        <v>-116.0100000000001</v>
      </c>
      <c r="T207" s="345">
        <v>-0.12228699126145035</v>
      </c>
      <c r="V207" s="47">
        <v>3416.25</v>
      </c>
      <c r="W207" s="47">
        <v>3755.34</v>
      </c>
      <c r="X207" s="344">
        <v>-339.09000000000015</v>
      </c>
      <c r="Y207" s="345">
        <v>-9.0295419322884249E-2</v>
      </c>
      <c r="AA207" s="48">
        <v>313.49</v>
      </c>
      <c r="AB207" s="47"/>
      <c r="AC207" s="47">
        <v>277.68</v>
      </c>
      <c r="AD207" s="47">
        <v>358.63</v>
      </c>
      <c r="AE207" s="47">
        <v>334.24</v>
      </c>
      <c r="AF207" s="47">
        <v>321.63</v>
      </c>
      <c r="AG207" s="47">
        <v>292.8</v>
      </c>
      <c r="AH207" s="47">
        <v>239.28</v>
      </c>
      <c r="AI207" s="47">
        <v>285.14</v>
      </c>
      <c r="AJ207" s="47">
        <v>262.8</v>
      </c>
      <c r="AK207" s="47">
        <v>244.95000000000002</v>
      </c>
      <c r="AL207" s="47">
        <v>258.13</v>
      </c>
      <c r="AM207" s="47">
        <v>255.81</v>
      </c>
      <c r="AN207" s="47">
        <v>405.62</v>
      </c>
      <c r="AO207" s="47"/>
      <c r="AP207" s="47">
        <v>268.33</v>
      </c>
      <c r="AQ207" s="47">
        <v>363.53000000000003</v>
      </c>
      <c r="AR207" s="47">
        <v>278.08</v>
      </c>
      <c r="AS207" s="47">
        <v>277.29000000000002</v>
      </c>
      <c r="AT207" s="47">
        <v>277.29000000000002</v>
      </c>
      <c r="AU207" s="47">
        <v>0</v>
      </c>
      <c r="AV207" s="47">
        <v>0</v>
      </c>
      <c r="AW207" s="47">
        <v>0</v>
      </c>
      <c r="AX207" s="47">
        <v>0</v>
      </c>
      <c r="AY207" s="47">
        <v>0</v>
      </c>
      <c r="AZ207" s="47">
        <v>0</v>
      </c>
      <c r="BA207" s="47">
        <v>0</v>
      </c>
    </row>
    <row r="208" spans="1:53" outlineLevel="2" x14ac:dyDescent="0.25">
      <c r="A208" s="339" t="s">
        <v>679</v>
      </c>
      <c r="B208" s="340" t="s">
        <v>680</v>
      </c>
      <c r="C208" s="341" t="s">
        <v>681</v>
      </c>
      <c r="D208" s="342"/>
      <c r="E208" s="343"/>
      <c r="F208" s="47">
        <v>0</v>
      </c>
      <c r="G208" s="47">
        <v>0</v>
      </c>
      <c r="H208" s="344">
        <v>0</v>
      </c>
      <c r="I208" s="345">
        <v>0</v>
      </c>
      <c r="K208" s="47">
        <v>250</v>
      </c>
      <c r="L208" s="47">
        <v>0</v>
      </c>
      <c r="M208" s="344">
        <v>250</v>
      </c>
      <c r="N208" s="345" t="s">
        <v>196</v>
      </c>
      <c r="Q208" s="47">
        <v>250</v>
      </c>
      <c r="R208" s="47">
        <v>0</v>
      </c>
      <c r="S208" s="344">
        <v>250</v>
      </c>
      <c r="T208" s="345" t="s">
        <v>196</v>
      </c>
      <c r="V208" s="47">
        <v>250</v>
      </c>
      <c r="W208" s="47">
        <v>0</v>
      </c>
      <c r="X208" s="344">
        <v>250</v>
      </c>
      <c r="Y208" s="345" t="s">
        <v>196</v>
      </c>
      <c r="AA208" s="48">
        <v>0</v>
      </c>
      <c r="AB208" s="47"/>
      <c r="AC208" s="47">
        <v>0</v>
      </c>
      <c r="AD208" s="47">
        <v>0</v>
      </c>
      <c r="AE208" s="47">
        <v>0</v>
      </c>
      <c r="AF208" s="47">
        <v>0</v>
      </c>
      <c r="AG208" s="47">
        <v>0</v>
      </c>
      <c r="AH208" s="47">
        <v>0</v>
      </c>
      <c r="AI208" s="47">
        <v>0</v>
      </c>
      <c r="AJ208" s="47">
        <v>0</v>
      </c>
      <c r="AK208" s="47">
        <v>0</v>
      </c>
      <c r="AL208" s="47">
        <v>0</v>
      </c>
      <c r="AM208" s="47">
        <v>0</v>
      </c>
      <c r="AN208" s="47">
        <v>0</v>
      </c>
      <c r="AO208" s="47"/>
      <c r="AP208" s="47">
        <v>0</v>
      </c>
      <c r="AQ208" s="47">
        <v>0</v>
      </c>
      <c r="AR208" s="47">
        <v>250</v>
      </c>
      <c r="AS208" s="47">
        <v>0</v>
      </c>
      <c r="AT208" s="47">
        <v>0</v>
      </c>
      <c r="AU208" s="47">
        <v>0</v>
      </c>
      <c r="AV208" s="47">
        <v>0</v>
      </c>
      <c r="AW208" s="47">
        <v>0</v>
      </c>
      <c r="AX208" s="47">
        <v>0</v>
      </c>
      <c r="AY208" s="47">
        <v>0</v>
      </c>
      <c r="AZ208" s="47">
        <v>0</v>
      </c>
      <c r="BA208" s="47">
        <v>0</v>
      </c>
    </row>
    <row r="209" spans="1:53" outlineLevel="2" x14ac:dyDescent="0.25">
      <c r="A209" s="339" t="s">
        <v>682</v>
      </c>
      <c r="B209" s="340" t="s">
        <v>683</v>
      </c>
      <c r="C209" s="341" t="s">
        <v>467</v>
      </c>
      <c r="D209" s="342"/>
      <c r="E209" s="343"/>
      <c r="F209" s="47">
        <v>0</v>
      </c>
      <c r="G209" s="47">
        <v>0</v>
      </c>
      <c r="H209" s="344">
        <v>0</v>
      </c>
      <c r="I209" s="345">
        <v>0</v>
      </c>
      <c r="K209" s="47">
        <v>0</v>
      </c>
      <c r="L209" s="47">
        <v>0</v>
      </c>
      <c r="M209" s="344">
        <v>0</v>
      </c>
      <c r="N209" s="345">
        <v>0</v>
      </c>
      <c r="Q209" s="47">
        <v>0</v>
      </c>
      <c r="R209" s="47">
        <v>0</v>
      </c>
      <c r="S209" s="344">
        <v>0</v>
      </c>
      <c r="T209" s="345">
        <v>0</v>
      </c>
      <c r="V209" s="47">
        <v>0</v>
      </c>
      <c r="W209" s="47">
        <v>0</v>
      </c>
      <c r="X209" s="344">
        <v>0</v>
      </c>
      <c r="Y209" s="345">
        <v>0</v>
      </c>
      <c r="AA209" s="48">
        <v>0</v>
      </c>
      <c r="AB209" s="47"/>
      <c r="AC209" s="47">
        <v>0</v>
      </c>
      <c r="AD209" s="47">
        <v>0</v>
      </c>
      <c r="AE209" s="47">
        <v>0</v>
      </c>
      <c r="AF209" s="47">
        <v>0</v>
      </c>
      <c r="AG209" s="47">
        <v>0</v>
      </c>
      <c r="AH209" s="47">
        <v>0</v>
      </c>
      <c r="AI209" s="47">
        <v>0</v>
      </c>
      <c r="AJ209" s="47">
        <v>0</v>
      </c>
      <c r="AK209" s="47">
        <v>0</v>
      </c>
      <c r="AL209" s="47">
        <v>0</v>
      </c>
      <c r="AM209" s="47">
        <v>0</v>
      </c>
      <c r="AN209" s="47">
        <v>0</v>
      </c>
      <c r="AO209" s="47"/>
      <c r="AP209" s="47">
        <v>0</v>
      </c>
      <c r="AQ209" s="47">
        <v>0</v>
      </c>
      <c r="AR209" s="47">
        <v>0</v>
      </c>
      <c r="AS209" s="47">
        <v>0</v>
      </c>
      <c r="AT209" s="47">
        <v>0</v>
      </c>
      <c r="AU209" s="47">
        <v>170018.02499999999</v>
      </c>
      <c r="AV209" s="47">
        <v>0</v>
      </c>
      <c r="AW209" s="47">
        <v>0</v>
      </c>
      <c r="AX209" s="47">
        <v>0</v>
      </c>
      <c r="AY209" s="47">
        <v>0</v>
      </c>
      <c r="AZ209" s="47">
        <v>0</v>
      </c>
      <c r="BA209" s="47">
        <v>0</v>
      </c>
    </row>
    <row r="210" spans="1:53" outlineLevel="1" x14ac:dyDescent="0.25">
      <c r="A210" s="339" t="s">
        <v>684</v>
      </c>
      <c r="B210" s="397"/>
      <c r="C210" s="398" t="s">
        <v>685</v>
      </c>
      <c r="D210" s="407"/>
      <c r="E210" s="407"/>
      <c r="F210" s="399">
        <v>8253836.290000001</v>
      </c>
      <c r="G210" s="399">
        <v>7170956.2700000005</v>
      </c>
      <c r="H210" s="393">
        <v>1082880.0200000005</v>
      </c>
      <c r="I210" s="41">
        <v>0.15100915125229183</v>
      </c>
      <c r="J210" s="339"/>
      <c r="K210" s="399">
        <v>40982449.960000008</v>
      </c>
      <c r="L210" s="399">
        <v>37679951.879999988</v>
      </c>
      <c r="M210" s="393">
        <v>3302498.0800000206</v>
      </c>
      <c r="N210" s="41">
        <v>8.7646027004427848E-2</v>
      </c>
      <c r="O210" s="418"/>
      <c r="P210" s="418"/>
      <c r="Q210" s="399">
        <v>24833030.840000007</v>
      </c>
      <c r="R210" s="399">
        <v>23454245.260000002</v>
      </c>
      <c r="S210" s="393">
        <v>1378785.5800000057</v>
      </c>
      <c r="T210" s="41">
        <v>5.8786184109341305E-2</v>
      </c>
      <c r="U210" s="418"/>
      <c r="V210" s="399">
        <v>88933481.180000007</v>
      </c>
      <c r="W210" s="399">
        <v>65657776.999999993</v>
      </c>
      <c r="X210" s="393">
        <v>23275704.180000015</v>
      </c>
      <c r="Y210" s="41">
        <v>0.35450033862706037</v>
      </c>
      <c r="Z210" s="339"/>
      <c r="AA210" s="399">
        <v>-3559201.3900000006</v>
      </c>
      <c r="AB210" s="339"/>
      <c r="AC210" s="399">
        <v>9015506.5399999991</v>
      </c>
      <c r="AD210" s="399">
        <v>5210200.080000001</v>
      </c>
      <c r="AE210" s="399">
        <v>9067490</v>
      </c>
      <c r="AF210" s="399">
        <v>7215798.9900000002</v>
      </c>
      <c r="AG210" s="399">
        <v>7170956.2700000005</v>
      </c>
      <c r="AH210" s="399">
        <v>5401294.0300000003</v>
      </c>
      <c r="AI210" s="399">
        <v>7313684.129999999</v>
      </c>
      <c r="AJ210" s="399">
        <v>7395032.2400000002</v>
      </c>
      <c r="AK210" s="399">
        <v>7160705.7799999993</v>
      </c>
      <c r="AL210" s="399">
        <v>7293626.6399999997</v>
      </c>
      <c r="AM210" s="399">
        <v>7089624.1600000011</v>
      </c>
      <c r="AN210" s="399">
        <v>6297064.2400000002</v>
      </c>
      <c r="AO210" s="339"/>
      <c r="AP210" s="399">
        <v>8391016.9100000001</v>
      </c>
      <c r="AQ210" s="399">
        <v>7758402.21</v>
      </c>
      <c r="AR210" s="399">
        <v>8323222.3899999997</v>
      </c>
      <c r="AS210" s="399">
        <v>8255972.1600000011</v>
      </c>
      <c r="AT210" s="399">
        <v>8253836.290000001</v>
      </c>
      <c r="AU210" s="399">
        <v>27268341.435000002</v>
      </c>
      <c r="AV210" s="399">
        <v>-14.63</v>
      </c>
      <c r="AW210" s="399">
        <v>0</v>
      </c>
      <c r="AX210" s="399">
        <v>0</v>
      </c>
      <c r="AY210" s="399">
        <v>0</v>
      </c>
      <c r="AZ210" s="399">
        <v>0</v>
      </c>
      <c r="BA210" s="399">
        <v>0</v>
      </c>
    </row>
    <row r="211" spans="1:53" ht="0.75" customHeight="1" outlineLevel="2" x14ac:dyDescent="0.25">
      <c r="B211" s="397"/>
      <c r="C211" s="398"/>
      <c r="D211" s="407"/>
      <c r="E211" s="407"/>
      <c r="F211" s="399"/>
      <c r="G211" s="399"/>
      <c r="H211" s="393"/>
      <c r="I211" s="41"/>
      <c r="J211" s="339"/>
      <c r="K211" s="399"/>
      <c r="L211" s="399"/>
      <c r="M211" s="393"/>
      <c r="N211" s="41"/>
      <c r="O211" s="418"/>
      <c r="P211" s="418"/>
      <c r="Q211" s="399"/>
      <c r="R211" s="399"/>
      <c r="S211" s="393"/>
      <c r="T211" s="41"/>
      <c r="U211" s="418"/>
      <c r="V211" s="399"/>
      <c r="W211" s="399"/>
      <c r="X211" s="393"/>
      <c r="Y211" s="41"/>
      <c r="Z211" s="339"/>
      <c r="AA211" s="399"/>
      <c r="AB211" s="339"/>
      <c r="AC211" s="399"/>
      <c r="AD211" s="399"/>
      <c r="AE211" s="399"/>
      <c r="AF211" s="399"/>
      <c r="AG211" s="399"/>
      <c r="AH211" s="399"/>
      <c r="AI211" s="399"/>
      <c r="AJ211" s="399"/>
      <c r="AK211" s="399"/>
      <c r="AL211" s="399"/>
      <c r="AM211" s="399"/>
      <c r="AN211" s="399"/>
      <c r="AO211" s="339"/>
      <c r="AP211" s="399"/>
      <c r="AQ211" s="399"/>
      <c r="AR211" s="399"/>
      <c r="AS211" s="399"/>
      <c r="AT211" s="399"/>
      <c r="AU211" s="399"/>
      <c r="AV211" s="399"/>
      <c r="AW211" s="399"/>
      <c r="AX211" s="399"/>
      <c r="AY211" s="399"/>
      <c r="AZ211" s="399"/>
      <c r="BA211" s="399"/>
    </row>
    <row r="212" spans="1:53" outlineLevel="2" x14ac:dyDescent="0.25">
      <c r="A212" s="339" t="s">
        <v>686</v>
      </c>
      <c r="B212" s="340" t="s">
        <v>687</v>
      </c>
      <c r="C212" s="341" t="s">
        <v>688</v>
      </c>
      <c r="D212" s="342"/>
      <c r="E212" s="343"/>
      <c r="F212" s="47">
        <v>5431</v>
      </c>
      <c r="G212" s="47">
        <v>2751.9900000000002</v>
      </c>
      <c r="H212" s="344">
        <v>2679.0099999999998</v>
      </c>
      <c r="I212" s="345">
        <v>0.97348100828854744</v>
      </c>
      <c r="K212" s="47">
        <v>25989.15</v>
      </c>
      <c r="L212" s="47">
        <v>22280.43</v>
      </c>
      <c r="M212" s="344">
        <v>3708.7200000000012</v>
      </c>
      <c r="N212" s="345">
        <v>0.16645639244844024</v>
      </c>
      <c r="Q212" s="47">
        <v>12153.53</v>
      </c>
      <c r="R212" s="47">
        <v>11112.25</v>
      </c>
      <c r="S212" s="344">
        <v>1041.2800000000007</v>
      </c>
      <c r="T212" s="345">
        <v>9.3705595176494474E-2</v>
      </c>
      <c r="V212" s="47">
        <v>75523.920000000013</v>
      </c>
      <c r="W212" s="47">
        <v>91653.290000000008</v>
      </c>
      <c r="X212" s="344">
        <v>-16129.369999999995</v>
      </c>
      <c r="Y212" s="345">
        <v>-0.17598244427450443</v>
      </c>
      <c r="AA212" s="48">
        <v>774.26</v>
      </c>
      <c r="AB212" s="47"/>
      <c r="AC212" s="47">
        <v>3045.9500000000003</v>
      </c>
      <c r="AD212" s="47">
        <v>8122.2300000000005</v>
      </c>
      <c r="AE212" s="47">
        <v>1816.04</v>
      </c>
      <c r="AF212" s="47">
        <v>6544.22</v>
      </c>
      <c r="AG212" s="47">
        <v>2751.9900000000002</v>
      </c>
      <c r="AH212" s="47">
        <v>9983.3700000000008</v>
      </c>
      <c r="AI212" s="47">
        <v>11683.22</v>
      </c>
      <c r="AJ212" s="47">
        <v>10189.780000000001</v>
      </c>
      <c r="AK212" s="47">
        <v>3291.59</v>
      </c>
      <c r="AL212" s="47">
        <v>2931.51</v>
      </c>
      <c r="AM212" s="47">
        <v>3642.67</v>
      </c>
      <c r="AN212" s="47">
        <v>7812.63</v>
      </c>
      <c r="AO212" s="47"/>
      <c r="AP212" s="47">
        <v>6761.1900000000005</v>
      </c>
      <c r="AQ212" s="47">
        <v>7074.43</v>
      </c>
      <c r="AR212" s="47">
        <v>2192.08</v>
      </c>
      <c r="AS212" s="47">
        <v>4530.45</v>
      </c>
      <c r="AT212" s="47">
        <v>5431</v>
      </c>
      <c r="AU212" s="47">
        <v>-5166.49</v>
      </c>
      <c r="AV212" s="47">
        <v>0</v>
      </c>
      <c r="AW212" s="47">
        <v>0</v>
      </c>
      <c r="AX212" s="47">
        <v>0</v>
      </c>
      <c r="AY212" s="47">
        <v>0</v>
      </c>
      <c r="AZ212" s="47">
        <v>0</v>
      </c>
      <c r="BA212" s="47">
        <v>0</v>
      </c>
    </row>
    <row r="213" spans="1:53" outlineLevel="2" x14ac:dyDescent="0.25">
      <c r="A213" s="339" t="s">
        <v>689</v>
      </c>
      <c r="B213" s="340" t="s">
        <v>690</v>
      </c>
      <c r="C213" s="341" t="s">
        <v>691</v>
      </c>
      <c r="D213" s="342"/>
      <c r="E213" s="343"/>
      <c r="F213" s="47">
        <v>94620.05</v>
      </c>
      <c r="G213" s="47">
        <v>83306.350000000006</v>
      </c>
      <c r="H213" s="344">
        <v>11313.699999999997</v>
      </c>
      <c r="I213" s="345">
        <v>0.13580837475174456</v>
      </c>
      <c r="K213" s="47">
        <v>585132.11</v>
      </c>
      <c r="L213" s="47">
        <v>632769.61</v>
      </c>
      <c r="M213" s="344">
        <v>-47637.5</v>
      </c>
      <c r="N213" s="345">
        <v>-7.5284114861331602E-2</v>
      </c>
      <c r="Q213" s="47">
        <v>277302.88</v>
      </c>
      <c r="R213" s="47">
        <v>299852.67</v>
      </c>
      <c r="S213" s="344">
        <v>-22549.789999999979</v>
      </c>
      <c r="T213" s="345">
        <v>-7.5202898810272326E-2</v>
      </c>
      <c r="V213" s="47">
        <v>1323541.1000000001</v>
      </c>
      <c r="W213" s="47">
        <v>1214231.47</v>
      </c>
      <c r="X213" s="344">
        <v>109309.63000000012</v>
      </c>
      <c r="Y213" s="345">
        <v>9.002371681241314E-2</v>
      </c>
      <c r="AA213" s="48">
        <v>52761.64</v>
      </c>
      <c r="AB213" s="47"/>
      <c r="AC213" s="47">
        <v>329649.67</v>
      </c>
      <c r="AD213" s="47">
        <v>3267.27</v>
      </c>
      <c r="AE213" s="47">
        <v>89771.62</v>
      </c>
      <c r="AF213" s="47">
        <v>126774.7</v>
      </c>
      <c r="AG213" s="47">
        <v>83306.350000000006</v>
      </c>
      <c r="AH213" s="47">
        <v>99270.1</v>
      </c>
      <c r="AI213" s="47">
        <v>117600.83</v>
      </c>
      <c r="AJ213" s="47">
        <v>124874.94</v>
      </c>
      <c r="AK213" s="47">
        <v>105508.56</v>
      </c>
      <c r="AL213" s="47">
        <v>78792.97</v>
      </c>
      <c r="AM213" s="47">
        <v>103357.23</v>
      </c>
      <c r="AN213" s="47">
        <v>109004.36</v>
      </c>
      <c r="AO213" s="47"/>
      <c r="AP213" s="47">
        <v>158273.45000000001</v>
      </c>
      <c r="AQ213" s="47">
        <v>149555.78</v>
      </c>
      <c r="AR213" s="47">
        <v>80954.13</v>
      </c>
      <c r="AS213" s="47">
        <v>101728.7</v>
      </c>
      <c r="AT213" s="47">
        <v>94620.05</v>
      </c>
      <c r="AU213" s="47">
        <v>-93800.42</v>
      </c>
      <c r="AV213" s="47">
        <v>0</v>
      </c>
      <c r="AW213" s="47">
        <v>0</v>
      </c>
      <c r="AX213" s="47">
        <v>0</v>
      </c>
      <c r="AY213" s="47">
        <v>0</v>
      </c>
      <c r="AZ213" s="47">
        <v>0</v>
      </c>
      <c r="BA213" s="47">
        <v>0</v>
      </c>
    </row>
    <row r="214" spans="1:53" outlineLevel="1" x14ac:dyDescent="0.25">
      <c r="A214" s="339" t="s">
        <v>692</v>
      </c>
      <c r="B214" s="397"/>
      <c r="C214" s="398" t="s">
        <v>693</v>
      </c>
      <c r="D214" s="407"/>
      <c r="E214" s="407"/>
      <c r="F214" s="399">
        <v>100051.05</v>
      </c>
      <c r="G214" s="399">
        <v>86058.340000000011</v>
      </c>
      <c r="H214" s="393">
        <v>13992.709999999992</v>
      </c>
      <c r="I214" s="41">
        <v>0.16259562989478987</v>
      </c>
      <c r="J214" s="339"/>
      <c r="K214" s="399">
        <v>611121.26</v>
      </c>
      <c r="L214" s="399">
        <v>655050.04</v>
      </c>
      <c r="M214" s="393">
        <v>-43928.780000000028</v>
      </c>
      <c r="N214" s="41">
        <v>-6.7061716384293368E-2</v>
      </c>
      <c r="O214" s="418"/>
      <c r="P214" s="418"/>
      <c r="Q214" s="399">
        <v>289456.41000000003</v>
      </c>
      <c r="R214" s="399">
        <v>310964.92</v>
      </c>
      <c r="S214" s="393">
        <v>-21508.509999999951</v>
      </c>
      <c r="T214" s="41">
        <v>-6.9166998000931915E-2</v>
      </c>
      <c r="U214" s="418"/>
      <c r="V214" s="399">
        <v>1399065.02</v>
      </c>
      <c r="W214" s="399">
        <v>1305884.76</v>
      </c>
      <c r="X214" s="393">
        <v>93180.260000000009</v>
      </c>
      <c r="Y214" s="41">
        <v>7.1354121630150591E-2</v>
      </c>
      <c r="Z214" s="339"/>
      <c r="AA214" s="399">
        <v>53535.9</v>
      </c>
      <c r="AB214" s="339"/>
      <c r="AC214" s="399">
        <v>332695.62</v>
      </c>
      <c r="AD214" s="399">
        <v>11389.5</v>
      </c>
      <c r="AE214" s="399">
        <v>91587.659999999989</v>
      </c>
      <c r="AF214" s="399">
        <v>133318.91999999998</v>
      </c>
      <c r="AG214" s="399">
        <v>86058.340000000011</v>
      </c>
      <c r="AH214" s="399">
        <v>109253.47</v>
      </c>
      <c r="AI214" s="399">
        <v>129284.05</v>
      </c>
      <c r="AJ214" s="399">
        <v>135064.72</v>
      </c>
      <c r="AK214" s="399">
        <v>108800.15</v>
      </c>
      <c r="AL214" s="399">
        <v>81724.479999999996</v>
      </c>
      <c r="AM214" s="399">
        <v>106999.9</v>
      </c>
      <c r="AN214" s="399">
        <v>116816.99</v>
      </c>
      <c r="AO214" s="339"/>
      <c r="AP214" s="399">
        <v>165034.64000000001</v>
      </c>
      <c r="AQ214" s="399">
        <v>156630.21</v>
      </c>
      <c r="AR214" s="399">
        <v>83146.210000000006</v>
      </c>
      <c r="AS214" s="399">
        <v>106259.15</v>
      </c>
      <c r="AT214" s="399">
        <v>100051.05</v>
      </c>
      <c r="AU214" s="399">
        <v>-98966.91</v>
      </c>
      <c r="AV214" s="399">
        <v>0</v>
      </c>
      <c r="AW214" s="399">
        <v>0</v>
      </c>
      <c r="AX214" s="399">
        <v>0</v>
      </c>
      <c r="AY214" s="399">
        <v>0</v>
      </c>
      <c r="AZ214" s="399">
        <v>0</v>
      </c>
      <c r="BA214" s="399">
        <v>0</v>
      </c>
    </row>
    <row r="215" spans="1:53" outlineLevel="2" x14ac:dyDescent="0.25">
      <c r="B215" s="397"/>
      <c r="C215" s="398"/>
      <c r="D215" s="407"/>
      <c r="E215" s="407"/>
      <c r="F215" s="399"/>
      <c r="G215" s="399"/>
      <c r="H215" s="393"/>
      <c r="I215" s="41"/>
      <c r="J215" s="339"/>
      <c r="K215" s="399"/>
      <c r="L215" s="399"/>
      <c r="M215" s="393"/>
      <c r="N215" s="41"/>
      <c r="O215" s="418"/>
      <c r="P215" s="418"/>
      <c r="Q215" s="399"/>
      <c r="R215" s="399"/>
      <c r="S215" s="393"/>
      <c r="T215" s="41"/>
      <c r="U215" s="418"/>
      <c r="V215" s="399"/>
      <c r="W215" s="399"/>
      <c r="X215" s="393"/>
      <c r="Y215" s="41"/>
      <c r="Z215" s="339"/>
      <c r="AA215" s="399"/>
      <c r="AB215" s="339"/>
      <c r="AC215" s="399"/>
      <c r="AD215" s="399"/>
      <c r="AE215" s="399"/>
      <c r="AF215" s="399"/>
      <c r="AG215" s="399"/>
      <c r="AH215" s="399"/>
      <c r="AI215" s="399"/>
      <c r="AJ215" s="399"/>
      <c r="AK215" s="399"/>
      <c r="AL215" s="399"/>
      <c r="AM215" s="399"/>
      <c r="AN215" s="399"/>
      <c r="AO215" s="339"/>
      <c r="AP215" s="399"/>
      <c r="AQ215" s="399"/>
      <c r="AR215" s="399"/>
      <c r="AS215" s="399"/>
      <c r="AT215" s="399"/>
      <c r="AU215" s="399"/>
      <c r="AV215" s="399"/>
      <c r="AW215" s="399"/>
      <c r="AX215" s="399"/>
      <c r="AY215" s="399"/>
      <c r="AZ215" s="399"/>
      <c r="BA215" s="399"/>
    </row>
    <row r="216" spans="1:53" outlineLevel="2" x14ac:dyDescent="0.25">
      <c r="A216" s="339" t="s">
        <v>694</v>
      </c>
      <c r="B216" s="340" t="s">
        <v>695</v>
      </c>
      <c r="C216" s="341" t="s">
        <v>696</v>
      </c>
      <c r="D216" s="342"/>
      <c r="E216" s="343"/>
      <c r="F216" s="47">
        <v>-12.84</v>
      </c>
      <c r="G216" s="47">
        <v>0</v>
      </c>
      <c r="H216" s="344">
        <v>-12.84</v>
      </c>
      <c r="I216" s="345" t="s">
        <v>196</v>
      </c>
      <c r="K216" s="47">
        <v>0</v>
      </c>
      <c r="L216" s="47">
        <v>0</v>
      </c>
      <c r="M216" s="344">
        <v>0</v>
      </c>
      <c r="N216" s="345">
        <v>0</v>
      </c>
      <c r="Q216" s="47">
        <v>0</v>
      </c>
      <c r="R216" s="47">
        <v>0</v>
      </c>
      <c r="S216" s="344">
        <v>0</v>
      </c>
      <c r="V216" s="47">
        <v>0</v>
      </c>
      <c r="W216" s="47">
        <v>0</v>
      </c>
      <c r="X216" s="344">
        <v>0</v>
      </c>
      <c r="Y216" s="345">
        <v>0</v>
      </c>
      <c r="AA216" s="48">
        <v>0</v>
      </c>
      <c r="AB216" s="47"/>
      <c r="AC216" s="47">
        <v>0</v>
      </c>
      <c r="AD216" s="47">
        <v>0</v>
      </c>
      <c r="AE216" s="47">
        <v>0</v>
      </c>
      <c r="AF216" s="47">
        <v>0</v>
      </c>
      <c r="AG216" s="47">
        <v>0</v>
      </c>
      <c r="AH216" s="47">
        <v>0</v>
      </c>
      <c r="AI216" s="47">
        <v>0</v>
      </c>
      <c r="AJ216" s="47">
        <v>0</v>
      </c>
      <c r="AK216" s="47">
        <v>0</v>
      </c>
      <c r="AL216" s="47">
        <v>0</v>
      </c>
      <c r="AM216" s="47">
        <v>0</v>
      </c>
      <c r="AN216" s="47">
        <v>0</v>
      </c>
      <c r="AO216" s="47"/>
      <c r="AP216" s="47">
        <v>0</v>
      </c>
      <c r="AQ216" s="47">
        <v>0</v>
      </c>
      <c r="AR216" s="47">
        <v>0</v>
      </c>
      <c r="AS216" s="47">
        <v>12.84</v>
      </c>
      <c r="AT216" s="47">
        <v>-12.84</v>
      </c>
      <c r="AU216" s="47">
        <v>0</v>
      </c>
      <c r="AV216" s="47">
        <v>0</v>
      </c>
      <c r="AW216" s="47">
        <v>0</v>
      </c>
      <c r="AX216" s="47">
        <v>0</v>
      </c>
      <c r="AY216" s="47">
        <v>0</v>
      </c>
      <c r="AZ216" s="47">
        <v>0</v>
      </c>
      <c r="BA216" s="47">
        <v>0</v>
      </c>
    </row>
    <row r="217" spans="1:53" outlineLevel="1" x14ac:dyDescent="0.25">
      <c r="A217" s="339" t="s">
        <v>697</v>
      </c>
      <c r="B217" s="397"/>
      <c r="C217" s="398" t="s">
        <v>698</v>
      </c>
      <c r="D217" s="407"/>
      <c r="E217" s="407"/>
      <c r="F217" s="399">
        <v>-12.84</v>
      </c>
      <c r="G217" s="399">
        <v>0</v>
      </c>
      <c r="H217" s="393">
        <v>-12.84</v>
      </c>
      <c r="I217" s="41" t="s">
        <v>196</v>
      </c>
      <c r="J217" s="339"/>
      <c r="K217" s="399">
        <v>0</v>
      </c>
      <c r="L217" s="399">
        <v>0</v>
      </c>
      <c r="M217" s="393">
        <v>0</v>
      </c>
      <c r="N217" s="40">
        <v>0</v>
      </c>
      <c r="O217" s="418"/>
      <c r="P217" s="418"/>
      <c r="Q217" s="399">
        <v>0</v>
      </c>
      <c r="R217" s="399">
        <v>0</v>
      </c>
      <c r="S217" s="393">
        <v>0</v>
      </c>
      <c r="T217" s="41"/>
      <c r="U217" s="418"/>
      <c r="V217" s="399">
        <v>0</v>
      </c>
      <c r="W217" s="399">
        <v>0</v>
      </c>
      <c r="X217" s="393">
        <v>0</v>
      </c>
      <c r="Y217" s="40">
        <v>0</v>
      </c>
      <c r="Z217" s="339"/>
      <c r="AA217" s="399">
        <v>0</v>
      </c>
      <c r="AB217" s="339"/>
      <c r="AC217" s="399">
        <v>0</v>
      </c>
      <c r="AD217" s="399">
        <v>0</v>
      </c>
      <c r="AE217" s="399">
        <v>0</v>
      </c>
      <c r="AF217" s="399">
        <v>0</v>
      </c>
      <c r="AG217" s="399">
        <v>0</v>
      </c>
      <c r="AH217" s="399">
        <v>0</v>
      </c>
      <c r="AI217" s="399">
        <v>0</v>
      </c>
      <c r="AJ217" s="399">
        <v>0</v>
      </c>
      <c r="AK217" s="399">
        <v>0</v>
      </c>
      <c r="AL217" s="399">
        <v>0</v>
      </c>
      <c r="AM217" s="399">
        <v>0</v>
      </c>
      <c r="AN217" s="399">
        <v>0</v>
      </c>
      <c r="AO217" s="339"/>
      <c r="AP217" s="399">
        <v>0</v>
      </c>
      <c r="AQ217" s="399">
        <v>0</v>
      </c>
      <c r="AR217" s="399">
        <v>0</v>
      </c>
      <c r="AS217" s="399">
        <v>12.84</v>
      </c>
      <c r="AT217" s="399">
        <v>-12.84</v>
      </c>
      <c r="AU217" s="399">
        <v>0</v>
      </c>
      <c r="AV217" s="399">
        <v>0</v>
      </c>
      <c r="AW217" s="399">
        <v>0</v>
      </c>
      <c r="AX217" s="399">
        <v>0</v>
      </c>
      <c r="AY217" s="399">
        <v>0</v>
      </c>
      <c r="AZ217" s="399">
        <v>0</v>
      </c>
      <c r="BA217" s="399">
        <v>0</v>
      </c>
    </row>
    <row r="218" spans="1:53" outlineLevel="2" x14ac:dyDescent="0.25">
      <c r="B218" s="397"/>
      <c r="C218" s="398"/>
      <c r="D218" s="407"/>
      <c r="E218" s="407"/>
      <c r="F218" s="399"/>
      <c r="G218" s="399"/>
      <c r="H218" s="393"/>
      <c r="I218" s="41"/>
      <c r="J218" s="339"/>
      <c r="K218" s="399"/>
      <c r="L218" s="399"/>
      <c r="M218" s="393"/>
      <c r="N218" s="41"/>
      <c r="O218" s="418"/>
      <c r="P218" s="418"/>
      <c r="Q218" s="399"/>
      <c r="R218" s="399"/>
      <c r="S218" s="393"/>
      <c r="T218" s="41"/>
      <c r="U218" s="418"/>
      <c r="V218" s="399"/>
      <c r="W218" s="399"/>
      <c r="X218" s="393"/>
      <c r="Y218" s="41"/>
      <c r="Z218" s="339"/>
      <c r="AA218" s="399"/>
      <c r="AB218" s="339"/>
      <c r="AC218" s="399"/>
      <c r="AD218" s="399"/>
      <c r="AE218" s="399"/>
      <c r="AF218" s="399"/>
      <c r="AG218" s="399"/>
      <c r="AH218" s="399"/>
      <c r="AI218" s="399"/>
      <c r="AJ218" s="399"/>
      <c r="AK218" s="399"/>
      <c r="AL218" s="399"/>
      <c r="AM218" s="399"/>
      <c r="AN218" s="399"/>
      <c r="AO218" s="339"/>
      <c r="AP218" s="399"/>
      <c r="AQ218" s="399"/>
      <c r="AR218" s="399"/>
      <c r="AS218" s="399"/>
      <c r="AT218" s="399"/>
      <c r="AU218" s="399"/>
      <c r="AV218" s="399"/>
      <c r="AW218" s="399"/>
      <c r="AX218" s="399"/>
      <c r="AY218" s="399"/>
      <c r="AZ218" s="399"/>
      <c r="BA218" s="399"/>
    </row>
    <row r="219" spans="1:53" outlineLevel="2" x14ac:dyDescent="0.25">
      <c r="A219" s="339" t="s">
        <v>699</v>
      </c>
      <c r="B219" s="340" t="s">
        <v>700</v>
      </c>
      <c r="C219" s="341" t="s">
        <v>431</v>
      </c>
      <c r="D219" s="342"/>
      <c r="E219" s="343"/>
      <c r="F219" s="47">
        <v>204283.14</v>
      </c>
      <c r="G219" s="47">
        <v>296542.68</v>
      </c>
      <c r="H219" s="344">
        <v>-92259.539999999979</v>
      </c>
      <c r="I219" s="345">
        <v>-0.31111723951506737</v>
      </c>
      <c r="K219" s="47">
        <v>772385.99</v>
      </c>
      <c r="L219" s="47">
        <v>513575.89</v>
      </c>
      <c r="M219" s="344">
        <v>258810.09999999998</v>
      </c>
      <c r="N219" s="345">
        <v>0.5039374025131903</v>
      </c>
      <c r="Q219" s="47">
        <v>540328.44000000006</v>
      </c>
      <c r="R219" s="47">
        <v>474134.91000000003</v>
      </c>
      <c r="S219" s="344">
        <v>66193.530000000028</v>
      </c>
      <c r="T219" s="345">
        <v>0.13960906190181191</v>
      </c>
      <c r="V219" s="47">
        <v>1451741.1800000002</v>
      </c>
      <c r="W219" s="47">
        <v>996397.76</v>
      </c>
      <c r="X219" s="344">
        <v>455343.42000000016</v>
      </c>
      <c r="Y219" s="345">
        <v>0.45698960623917917</v>
      </c>
      <c r="AA219" s="48">
        <v>134290.13</v>
      </c>
      <c r="AB219" s="47"/>
      <c r="AC219" s="47">
        <v>-26037.62</v>
      </c>
      <c r="AD219" s="47">
        <v>65478.6</v>
      </c>
      <c r="AE219" s="47">
        <v>-49682.8</v>
      </c>
      <c r="AF219" s="47">
        <v>227275.03</v>
      </c>
      <c r="AG219" s="47">
        <v>296542.68</v>
      </c>
      <c r="AH219" s="47">
        <v>-79757.59</v>
      </c>
      <c r="AI219" s="47">
        <v>353198.19</v>
      </c>
      <c r="AJ219" s="47">
        <v>-91730.23</v>
      </c>
      <c r="AK219" s="47">
        <v>170748.04</v>
      </c>
      <c r="AL219" s="47">
        <v>-28852.799999999999</v>
      </c>
      <c r="AM219" s="47">
        <v>127675.83</v>
      </c>
      <c r="AN219" s="47">
        <v>228073.75</v>
      </c>
      <c r="AO219" s="47"/>
      <c r="AP219" s="47">
        <v>-27859.279999999999</v>
      </c>
      <c r="AQ219" s="47">
        <v>259916.83000000002</v>
      </c>
      <c r="AR219" s="47">
        <v>250455.52000000002</v>
      </c>
      <c r="AS219" s="47">
        <v>85589.78</v>
      </c>
      <c r="AT219" s="47">
        <v>204283.14</v>
      </c>
      <c r="AU219" s="47">
        <v>-1144141.1100000001</v>
      </c>
      <c r="AV219" s="47">
        <v>0</v>
      </c>
      <c r="AW219" s="47">
        <v>0</v>
      </c>
      <c r="AX219" s="47">
        <v>0</v>
      </c>
      <c r="AY219" s="47">
        <v>0</v>
      </c>
      <c r="AZ219" s="47">
        <v>0</v>
      </c>
      <c r="BA219" s="47">
        <v>0</v>
      </c>
    </row>
    <row r="220" spans="1:53" outlineLevel="2" x14ac:dyDescent="0.25">
      <c r="A220" s="339" t="s">
        <v>701</v>
      </c>
      <c r="B220" s="340" t="s">
        <v>702</v>
      </c>
      <c r="C220" s="341" t="s">
        <v>703</v>
      </c>
      <c r="D220" s="342"/>
      <c r="E220" s="343"/>
      <c r="F220" s="47">
        <v>1100.74</v>
      </c>
      <c r="G220" s="47">
        <v>-5.68</v>
      </c>
      <c r="H220" s="344">
        <v>1106.42</v>
      </c>
      <c r="I220" s="345" t="s">
        <v>196</v>
      </c>
      <c r="K220" s="47">
        <v>1827.02</v>
      </c>
      <c r="L220" s="47">
        <v>11.370000000000001</v>
      </c>
      <c r="M220" s="344">
        <v>1815.65</v>
      </c>
      <c r="N220" s="345" t="s">
        <v>196</v>
      </c>
      <c r="Q220" s="47">
        <v>1638.24</v>
      </c>
      <c r="R220" s="47">
        <v>-0.82000000000000006</v>
      </c>
      <c r="S220" s="344">
        <v>1639.06</v>
      </c>
      <c r="T220" s="345" t="s">
        <v>196</v>
      </c>
      <c r="V220" s="47">
        <v>2863.7200000000003</v>
      </c>
      <c r="W220" s="47">
        <v>716.38</v>
      </c>
      <c r="X220" s="344">
        <v>2147.34</v>
      </c>
      <c r="Y220" s="345">
        <v>2.9974873670398394</v>
      </c>
      <c r="AA220" s="48">
        <v>450.52</v>
      </c>
      <c r="AB220" s="47"/>
      <c r="AC220" s="47">
        <v>26.310000000000002</v>
      </c>
      <c r="AD220" s="47">
        <v>-14.120000000000001</v>
      </c>
      <c r="AE220" s="47">
        <v>2.2600000000000002</v>
      </c>
      <c r="AF220" s="47">
        <v>2.6</v>
      </c>
      <c r="AG220" s="47">
        <v>-5.68</v>
      </c>
      <c r="AH220" s="47">
        <v>-11.370000000000001</v>
      </c>
      <c r="AI220" s="47">
        <v>0</v>
      </c>
      <c r="AJ220" s="47">
        <v>527.4</v>
      </c>
      <c r="AK220" s="47">
        <v>432.47</v>
      </c>
      <c r="AL220" s="47">
        <v>36.61</v>
      </c>
      <c r="AM220" s="47">
        <v>0</v>
      </c>
      <c r="AN220" s="47">
        <v>51.59</v>
      </c>
      <c r="AO220" s="47"/>
      <c r="AP220" s="47">
        <v>78.67</v>
      </c>
      <c r="AQ220" s="47">
        <v>110.11</v>
      </c>
      <c r="AR220" s="47">
        <v>117.53</v>
      </c>
      <c r="AS220" s="47">
        <v>419.97</v>
      </c>
      <c r="AT220" s="47">
        <v>1100.74</v>
      </c>
      <c r="AU220" s="47">
        <v>0</v>
      </c>
      <c r="AV220" s="47">
        <v>0</v>
      </c>
      <c r="AW220" s="47">
        <v>0</v>
      </c>
      <c r="AX220" s="47">
        <v>0</v>
      </c>
      <c r="AY220" s="47">
        <v>0</v>
      </c>
      <c r="AZ220" s="47">
        <v>0</v>
      </c>
      <c r="BA220" s="47">
        <v>0</v>
      </c>
    </row>
    <row r="221" spans="1:53" outlineLevel="2" x14ac:dyDescent="0.25">
      <c r="A221" s="339" t="s">
        <v>704</v>
      </c>
      <c r="B221" s="340" t="s">
        <v>705</v>
      </c>
      <c r="C221" s="341" t="s">
        <v>706</v>
      </c>
      <c r="D221" s="342"/>
      <c r="E221" s="343"/>
      <c r="F221" s="47">
        <v>18002.68</v>
      </c>
      <c r="G221" s="47">
        <v>39264.340000000004</v>
      </c>
      <c r="H221" s="344">
        <v>-21261.660000000003</v>
      </c>
      <c r="I221" s="345">
        <v>-0.54150050656651816</v>
      </c>
      <c r="K221" s="47">
        <v>131294.65</v>
      </c>
      <c r="L221" s="47">
        <v>148697.55000000002</v>
      </c>
      <c r="M221" s="344">
        <v>-17402.900000000023</v>
      </c>
      <c r="N221" s="345">
        <v>-0.11703555304038313</v>
      </c>
      <c r="Q221" s="47">
        <v>67922.899999999994</v>
      </c>
      <c r="R221" s="47">
        <v>101320.48</v>
      </c>
      <c r="S221" s="344">
        <v>-33397.58</v>
      </c>
      <c r="T221" s="345">
        <v>-0.32962319167852344</v>
      </c>
      <c r="V221" s="47">
        <v>370025.66000000003</v>
      </c>
      <c r="W221" s="47">
        <v>362283.82000000007</v>
      </c>
      <c r="X221" s="344">
        <v>7741.8399999999674</v>
      </c>
      <c r="Y221" s="345">
        <v>2.1369543911731875E-2</v>
      </c>
      <c r="AA221" s="48">
        <v>26685.9</v>
      </c>
      <c r="AB221" s="47"/>
      <c r="AC221" s="47">
        <v>21781.37</v>
      </c>
      <c r="AD221" s="47">
        <v>25595.7</v>
      </c>
      <c r="AE221" s="47">
        <v>31553.280000000002</v>
      </c>
      <c r="AF221" s="47">
        <v>30502.86</v>
      </c>
      <c r="AG221" s="47">
        <v>39264.340000000004</v>
      </c>
      <c r="AH221" s="47">
        <v>25480.850000000002</v>
      </c>
      <c r="AI221" s="47">
        <v>118584.33</v>
      </c>
      <c r="AJ221" s="47">
        <v>-47399.06</v>
      </c>
      <c r="AK221" s="47">
        <v>43054.37</v>
      </c>
      <c r="AL221" s="47">
        <v>25715.65</v>
      </c>
      <c r="AM221" s="47">
        <v>42962.6</v>
      </c>
      <c r="AN221" s="47">
        <v>30332.27</v>
      </c>
      <c r="AO221" s="47"/>
      <c r="AP221" s="47">
        <v>19031.36</v>
      </c>
      <c r="AQ221" s="47">
        <v>44340.39</v>
      </c>
      <c r="AR221" s="47">
        <v>17424.900000000001</v>
      </c>
      <c r="AS221" s="47">
        <v>32495.32</v>
      </c>
      <c r="AT221" s="47">
        <v>18002.68</v>
      </c>
      <c r="AU221" s="47">
        <v>0</v>
      </c>
      <c r="AV221" s="47">
        <v>0</v>
      </c>
      <c r="AW221" s="47">
        <v>0</v>
      </c>
      <c r="AX221" s="47">
        <v>0</v>
      </c>
      <c r="AY221" s="47">
        <v>0</v>
      </c>
      <c r="AZ221" s="47">
        <v>0</v>
      </c>
      <c r="BA221" s="47">
        <v>0</v>
      </c>
    </row>
    <row r="222" spans="1:53" outlineLevel="2" x14ac:dyDescent="0.25">
      <c r="A222" s="339" t="s">
        <v>707</v>
      </c>
      <c r="B222" s="340" t="s">
        <v>708</v>
      </c>
      <c r="C222" s="341" t="s">
        <v>639</v>
      </c>
      <c r="D222" s="342"/>
      <c r="E222" s="343"/>
      <c r="F222" s="47">
        <v>126467.99</v>
      </c>
      <c r="G222" s="47">
        <v>40579.270000000004</v>
      </c>
      <c r="H222" s="344">
        <v>85888.72</v>
      </c>
      <c r="I222" s="345">
        <v>2.1165664143292866</v>
      </c>
      <c r="K222" s="47">
        <v>591466.03</v>
      </c>
      <c r="L222" s="47">
        <v>149806.97</v>
      </c>
      <c r="M222" s="344">
        <v>441659.06000000006</v>
      </c>
      <c r="N222" s="345">
        <v>2.9481876577571793</v>
      </c>
      <c r="Q222" s="47">
        <v>372447.81</v>
      </c>
      <c r="R222" s="47">
        <v>77799.78</v>
      </c>
      <c r="S222" s="344">
        <v>294648.03000000003</v>
      </c>
      <c r="T222" s="345">
        <v>3.7872604524074496</v>
      </c>
      <c r="V222" s="47">
        <v>723606.94000000006</v>
      </c>
      <c r="W222" s="47">
        <v>528322.67000000004</v>
      </c>
      <c r="X222" s="344">
        <v>195284.27000000002</v>
      </c>
      <c r="Y222" s="345">
        <v>0.36963068421803669</v>
      </c>
      <c r="AA222" s="48">
        <v>40880.340000000004</v>
      </c>
      <c r="AB222" s="47"/>
      <c r="AC222" s="47">
        <v>6482.92</v>
      </c>
      <c r="AD222" s="47">
        <v>65524.270000000004</v>
      </c>
      <c r="AE222" s="47">
        <v>32329.41</v>
      </c>
      <c r="AF222" s="47">
        <v>4891.1000000000004</v>
      </c>
      <c r="AG222" s="47">
        <v>40579.270000000004</v>
      </c>
      <c r="AH222" s="47">
        <v>807.94</v>
      </c>
      <c r="AI222" s="47">
        <v>21857.38</v>
      </c>
      <c r="AJ222" s="47">
        <v>37086.14</v>
      </c>
      <c r="AK222" s="47">
        <v>41272.89</v>
      </c>
      <c r="AL222" s="47">
        <v>-30936.93</v>
      </c>
      <c r="AM222" s="47">
        <v>47653.340000000004</v>
      </c>
      <c r="AN222" s="47">
        <v>14400.15</v>
      </c>
      <c r="AO222" s="47"/>
      <c r="AP222" s="47">
        <v>81851.87</v>
      </c>
      <c r="AQ222" s="47">
        <v>137166.35</v>
      </c>
      <c r="AR222" s="47">
        <v>178697.1</v>
      </c>
      <c r="AS222" s="47">
        <v>67282.720000000001</v>
      </c>
      <c r="AT222" s="47">
        <v>126467.99</v>
      </c>
      <c r="AU222" s="47">
        <v>3955.76</v>
      </c>
      <c r="AV222" s="47">
        <v>0</v>
      </c>
      <c r="AW222" s="47">
        <v>0</v>
      </c>
      <c r="AX222" s="47">
        <v>0</v>
      </c>
      <c r="AY222" s="47">
        <v>0</v>
      </c>
      <c r="AZ222" s="47">
        <v>0</v>
      </c>
      <c r="BA222" s="47">
        <v>0</v>
      </c>
    </row>
    <row r="223" spans="1:53" outlineLevel="2" x14ac:dyDescent="0.25">
      <c r="A223" s="339" t="s">
        <v>709</v>
      </c>
      <c r="B223" s="340" t="s">
        <v>710</v>
      </c>
      <c r="C223" s="341" t="s">
        <v>642</v>
      </c>
      <c r="D223" s="342"/>
      <c r="E223" s="343"/>
      <c r="F223" s="47">
        <v>37663.68</v>
      </c>
      <c r="G223" s="47">
        <v>33878.870000000003</v>
      </c>
      <c r="H223" s="344">
        <v>3784.8099999999977</v>
      </c>
      <c r="I223" s="345">
        <v>0.11171594566170588</v>
      </c>
      <c r="K223" s="47">
        <v>175956.84</v>
      </c>
      <c r="L223" s="47">
        <v>139859.58000000002</v>
      </c>
      <c r="M223" s="344">
        <v>36097.25999999998</v>
      </c>
      <c r="N223" s="345">
        <v>0.25809644216005778</v>
      </c>
      <c r="Q223" s="47">
        <v>109331.26000000001</v>
      </c>
      <c r="R223" s="47">
        <v>83041.39</v>
      </c>
      <c r="S223" s="344">
        <v>26289.87000000001</v>
      </c>
      <c r="T223" s="345">
        <v>0.3165875474868618</v>
      </c>
      <c r="V223" s="47">
        <v>362840.37</v>
      </c>
      <c r="W223" s="47">
        <v>334291.99</v>
      </c>
      <c r="X223" s="344">
        <v>28548.380000000005</v>
      </c>
      <c r="Y223" s="345">
        <v>8.5399533503629582E-2</v>
      </c>
      <c r="AA223" s="48">
        <v>17313.13</v>
      </c>
      <c r="AB223" s="47"/>
      <c r="AC223" s="47">
        <v>27968.58</v>
      </c>
      <c r="AD223" s="47">
        <v>28849.61</v>
      </c>
      <c r="AE223" s="47">
        <v>10019.98</v>
      </c>
      <c r="AF223" s="47">
        <v>39142.54</v>
      </c>
      <c r="AG223" s="47">
        <v>33878.870000000003</v>
      </c>
      <c r="AH223" s="47">
        <v>32914.270000000004</v>
      </c>
      <c r="AI223" s="47">
        <v>25421.71</v>
      </c>
      <c r="AJ223" s="47">
        <v>26525.040000000001</v>
      </c>
      <c r="AK223" s="47">
        <v>31114.15</v>
      </c>
      <c r="AL223" s="47">
        <v>36249.79</v>
      </c>
      <c r="AM223" s="47">
        <v>18151.350000000002</v>
      </c>
      <c r="AN223" s="47">
        <v>16507.22</v>
      </c>
      <c r="AO223" s="47"/>
      <c r="AP223" s="47">
        <v>31577.87</v>
      </c>
      <c r="AQ223" s="47">
        <v>35047.71</v>
      </c>
      <c r="AR223" s="47">
        <v>23454.62</v>
      </c>
      <c r="AS223" s="47">
        <v>48212.959999999999</v>
      </c>
      <c r="AT223" s="47">
        <v>37663.68</v>
      </c>
      <c r="AU223" s="47">
        <v>-7335.57</v>
      </c>
      <c r="AV223" s="47">
        <v>0</v>
      </c>
      <c r="AW223" s="47">
        <v>0</v>
      </c>
      <c r="AX223" s="47">
        <v>0</v>
      </c>
      <c r="AY223" s="47">
        <v>0</v>
      </c>
      <c r="AZ223" s="47">
        <v>0</v>
      </c>
      <c r="BA223" s="47">
        <v>0</v>
      </c>
    </row>
    <row r="224" spans="1:53" outlineLevel="2" x14ac:dyDescent="0.25">
      <c r="A224" s="339" t="s">
        <v>711</v>
      </c>
      <c r="B224" s="340" t="s">
        <v>712</v>
      </c>
      <c r="C224" s="341" t="s">
        <v>713</v>
      </c>
      <c r="D224" s="342"/>
      <c r="E224" s="343"/>
      <c r="F224" s="47">
        <v>3843.41</v>
      </c>
      <c r="G224" s="47">
        <v>2753.43</v>
      </c>
      <c r="H224" s="344">
        <v>1089.98</v>
      </c>
      <c r="I224" s="345">
        <v>0.39586261499293612</v>
      </c>
      <c r="K224" s="47">
        <v>7762.63</v>
      </c>
      <c r="L224" s="47">
        <v>15110.48</v>
      </c>
      <c r="M224" s="344">
        <v>-7347.8499999999995</v>
      </c>
      <c r="N224" s="345">
        <v>-0.48627508854781581</v>
      </c>
      <c r="Q224" s="47">
        <v>5324.87</v>
      </c>
      <c r="R224" s="47">
        <v>5911</v>
      </c>
      <c r="S224" s="344">
        <v>-586.13000000000011</v>
      </c>
      <c r="T224" s="345">
        <v>-9.9159194721705313E-2</v>
      </c>
      <c r="V224" s="47">
        <v>32898.18</v>
      </c>
      <c r="W224" s="47">
        <v>45711.61</v>
      </c>
      <c r="X224" s="344">
        <v>-12813.43</v>
      </c>
      <c r="Y224" s="345">
        <v>-0.28031018815570047</v>
      </c>
      <c r="AA224" s="48">
        <v>2848.33</v>
      </c>
      <c r="AB224" s="47"/>
      <c r="AC224" s="47">
        <v>6330.41</v>
      </c>
      <c r="AD224" s="47">
        <v>2869.07</v>
      </c>
      <c r="AE224" s="47">
        <v>1997.1100000000001</v>
      </c>
      <c r="AF224" s="47">
        <v>1160.46</v>
      </c>
      <c r="AG224" s="47">
        <v>2753.43</v>
      </c>
      <c r="AH224" s="47">
        <v>1226.1300000000001</v>
      </c>
      <c r="AI224" s="47">
        <v>5644.26</v>
      </c>
      <c r="AJ224" s="47">
        <v>1081.05</v>
      </c>
      <c r="AK224" s="47">
        <v>2108.06</v>
      </c>
      <c r="AL224" s="47">
        <v>7036.58</v>
      </c>
      <c r="AM224" s="47">
        <v>144.65</v>
      </c>
      <c r="AN224" s="47">
        <v>7894.8200000000006</v>
      </c>
      <c r="AO224" s="47"/>
      <c r="AP224" s="47">
        <v>1742.33</v>
      </c>
      <c r="AQ224" s="47">
        <v>695.43000000000006</v>
      </c>
      <c r="AR224" s="47">
        <v>-10.950000000000001</v>
      </c>
      <c r="AS224" s="47">
        <v>1492.41</v>
      </c>
      <c r="AT224" s="47">
        <v>3843.41</v>
      </c>
      <c r="AU224" s="47">
        <v>2127.73</v>
      </c>
      <c r="AV224" s="47">
        <v>0</v>
      </c>
      <c r="AW224" s="47">
        <v>0</v>
      </c>
      <c r="AX224" s="47">
        <v>0</v>
      </c>
      <c r="AY224" s="47">
        <v>0</v>
      </c>
      <c r="AZ224" s="47">
        <v>0</v>
      </c>
      <c r="BA224" s="47">
        <v>0</v>
      </c>
    </row>
    <row r="225" spans="1:53" outlineLevel="2" x14ac:dyDescent="0.25">
      <c r="A225" s="339" t="s">
        <v>714</v>
      </c>
      <c r="B225" s="340" t="s">
        <v>715</v>
      </c>
      <c r="C225" s="341" t="s">
        <v>716</v>
      </c>
      <c r="D225" s="342"/>
      <c r="E225" s="343"/>
      <c r="F225" s="47">
        <v>123265.90000000001</v>
      </c>
      <c r="G225" s="47">
        <v>148740.47</v>
      </c>
      <c r="H225" s="344">
        <v>-25474.569999999992</v>
      </c>
      <c r="I225" s="345">
        <v>-0.17126858614874615</v>
      </c>
      <c r="K225" s="47">
        <v>513356.2</v>
      </c>
      <c r="L225" s="47">
        <v>650739.55000000005</v>
      </c>
      <c r="M225" s="344">
        <v>-137383.35000000003</v>
      </c>
      <c r="N225" s="345">
        <v>-0.21111879553040849</v>
      </c>
      <c r="Q225" s="47">
        <v>311527.07</v>
      </c>
      <c r="R225" s="47">
        <v>399464.69</v>
      </c>
      <c r="S225" s="344">
        <v>-87937.62</v>
      </c>
      <c r="T225" s="345">
        <v>-0.2201386560599386</v>
      </c>
      <c r="V225" s="47">
        <v>1216051.4099999999</v>
      </c>
      <c r="W225" s="47">
        <v>1363858.77</v>
      </c>
      <c r="X225" s="344">
        <v>-147807.3600000001</v>
      </c>
      <c r="Y225" s="345">
        <v>-0.10837438835400831</v>
      </c>
      <c r="AA225" s="48">
        <v>95372.040000000008</v>
      </c>
      <c r="AB225" s="47"/>
      <c r="AC225" s="47">
        <v>105506.81</v>
      </c>
      <c r="AD225" s="47">
        <v>145768.05000000002</v>
      </c>
      <c r="AE225" s="47">
        <v>142775.92000000001</v>
      </c>
      <c r="AF225" s="47">
        <v>107948.3</v>
      </c>
      <c r="AG225" s="47">
        <v>148740.47</v>
      </c>
      <c r="AH225" s="47">
        <v>96268.67</v>
      </c>
      <c r="AI225" s="47">
        <v>113072.32000000001</v>
      </c>
      <c r="AJ225" s="47">
        <v>149338.70000000001</v>
      </c>
      <c r="AK225" s="47">
        <v>98195.540000000008</v>
      </c>
      <c r="AL225" s="47">
        <v>54585.85</v>
      </c>
      <c r="AM225" s="47">
        <v>113669.33</v>
      </c>
      <c r="AN225" s="47">
        <v>77564.800000000003</v>
      </c>
      <c r="AO225" s="47"/>
      <c r="AP225" s="47">
        <v>74030.95</v>
      </c>
      <c r="AQ225" s="47">
        <v>127798.18000000001</v>
      </c>
      <c r="AR225" s="47">
        <v>82762.38</v>
      </c>
      <c r="AS225" s="47">
        <v>105498.79000000001</v>
      </c>
      <c r="AT225" s="47">
        <v>123265.90000000001</v>
      </c>
      <c r="AU225" s="47">
        <v>-7111.56</v>
      </c>
      <c r="AV225" s="47">
        <v>0</v>
      </c>
      <c r="AW225" s="47">
        <v>0</v>
      </c>
      <c r="AX225" s="47">
        <v>0</v>
      </c>
      <c r="AY225" s="47">
        <v>0</v>
      </c>
      <c r="AZ225" s="47">
        <v>0</v>
      </c>
      <c r="BA225" s="47">
        <v>0</v>
      </c>
    </row>
    <row r="226" spans="1:53" outlineLevel="2" x14ac:dyDescent="0.25">
      <c r="A226" s="339" t="s">
        <v>717</v>
      </c>
      <c r="B226" s="340" t="s">
        <v>718</v>
      </c>
      <c r="C226" s="341" t="s">
        <v>719</v>
      </c>
      <c r="D226" s="342"/>
      <c r="E226" s="343"/>
      <c r="F226" s="47">
        <v>12064.960000000001</v>
      </c>
      <c r="G226" s="47">
        <v>22160.350000000002</v>
      </c>
      <c r="H226" s="344">
        <v>-10095.390000000001</v>
      </c>
      <c r="I226" s="345">
        <v>-0.4555609455626829</v>
      </c>
      <c r="K226" s="47">
        <v>66841.56</v>
      </c>
      <c r="L226" s="47">
        <v>99699.14</v>
      </c>
      <c r="M226" s="344">
        <v>-32857.58</v>
      </c>
      <c r="N226" s="345">
        <v>-0.32956733628795598</v>
      </c>
      <c r="Q226" s="47">
        <v>42334.6</v>
      </c>
      <c r="R226" s="47">
        <v>61537.96</v>
      </c>
      <c r="S226" s="344">
        <v>-19203.36</v>
      </c>
      <c r="T226" s="345">
        <v>-0.31205714326571765</v>
      </c>
      <c r="V226" s="47">
        <v>159098.14000000001</v>
      </c>
      <c r="W226" s="47">
        <v>229726.28</v>
      </c>
      <c r="X226" s="344">
        <v>-70628.139999999985</v>
      </c>
      <c r="Y226" s="345">
        <v>-0.30744475555865869</v>
      </c>
      <c r="AA226" s="48">
        <v>17911.11</v>
      </c>
      <c r="AB226" s="47"/>
      <c r="AC226" s="47">
        <v>16418.05</v>
      </c>
      <c r="AD226" s="47">
        <v>21743.13</v>
      </c>
      <c r="AE226" s="47">
        <v>17805.04</v>
      </c>
      <c r="AF226" s="47">
        <v>21572.57</v>
      </c>
      <c r="AG226" s="47">
        <v>22160.350000000002</v>
      </c>
      <c r="AH226" s="47">
        <v>13152.1</v>
      </c>
      <c r="AI226" s="47">
        <v>13811.03</v>
      </c>
      <c r="AJ226" s="47">
        <v>12664.1</v>
      </c>
      <c r="AK226" s="47">
        <v>11749.94</v>
      </c>
      <c r="AL226" s="47">
        <v>9004.34</v>
      </c>
      <c r="AM226" s="47">
        <v>16738.93</v>
      </c>
      <c r="AN226" s="47">
        <v>15136.14</v>
      </c>
      <c r="AO226" s="47"/>
      <c r="AP226" s="47">
        <v>9974.07</v>
      </c>
      <c r="AQ226" s="47">
        <v>14532.89</v>
      </c>
      <c r="AR226" s="47">
        <v>11523.08</v>
      </c>
      <c r="AS226" s="47">
        <v>18746.560000000001</v>
      </c>
      <c r="AT226" s="47">
        <v>12064.960000000001</v>
      </c>
      <c r="AU226" s="47">
        <v>-1307.6000000000001</v>
      </c>
      <c r="AV226" s="47">
        <v>0</v>
      </c>
      <c r="AW226" s="47">
        <v>0</v>
      </c>
      <c r="AX226" s="47">
        <v>0</v>
      </c>
      <c r="AY226" s="47">
        <v>0</v>
      </c>
      <c r="AZ226" s="47">
        <v>0</v>
      </c>
      <c r="BA226" s="47">
        <v>0</v>
      </c>
    </row>
    <row r="227" spans="1:53" outlineLevel="2" x14ac:dyDescent="0.25">
      <c r="A227" s="339" t="s">
        <v>720</v>
      </c>
      <c r="B227" s="340" t="s">
        <v>721</v>
      </c>
      <c r="C227" s="341" t="s">
        <v>722</v>
      </c>
      <c r="D227" s="342"/>
      <c r="E227" s="343"/>
      <c r="F227" s="47">
        <v>280165.53999999998</v>
      </c>
      <c r="G227" s="47">
        <v>341792.89</v>
      </c>
      <c r="H227" s="344">
        <v>-61627.350000000035</v>
      </c>
      <c r="I227" s="345">
        <v>-0.18030612046962133</v>
      </c>
      <c r="K227" s="47">
        <v>1206994.0390000001</v>
      </c>
      <c r="L227" s="47">
        <v>1715406.9300000002</v>
      </c>
      <c r="M227" s="344">
        <v>-508412.89100000006</v>
      </c>
      <c r="N227" s="345">
        <v>-0.29638034107743755</v>
      </c>
      <c r="Q227" s="47">
        <v>890188.15</v>
      </c>
      <c r="R227" s="47">
        <v>1002424.04</v>
      </c>
      <c r="S227" s="344">
        <v>-112235.89000000001</v>
      </c>
      <c r="T227" s="345">
        <v>-0.1119644836131424</v>
      </c>
      <c r="V227" s="47">
        <v>5777410.3990000002</v>
      </c>
      <c r="W227" s="47">
        <v>3463080.6430000002</v>
      </c>
      <c r="X227" s="344">
        <v>2314329.7560000001</v>
      </c>
      <c r="Y227" s="345">
        <v>0.66828641737754646</v>
      </c>
      <c r="AA227" s="48">
        <v>119543.22</v>
      </c>
      <c r="AB227" s="47"/>
      <c r="AC227" s="47">
        <v>497000.78</v>
      </c>
      <c r="AD227" s="47">
        <v>215982.11000000002</v>
      </c>
      <c r="AE227" s="47">
        <v>408140.89</v>
      </c>
      <c r="AF227" s="47">
        <v>252490.26</v>
      </c>
      <c r="AG227" s="47">
        <v>341792.89</v>
      </c>
      <c r="AH227" s="47">
        <v>2478898.7400000002</v>
      </c>
      <c r="AI227" s="47">
        <v>279766.21000000002</v>
      </c>
      <c r="AJ227" s="47">
        <v>428607.8</v>
      </c>
      <c r="AK227" s="47">
        <v>215748.7</v>
      </c>
      <c r="AL227" s="47">
        <v>240983.51</v>
      </c>
      <c r="AM227" s="47">
        <v>289835.21000000002</v>
      </c>
      <c r="AN227" s="47">
        <v>636576.19000000006</v>
      </c>
      <c r="AO227" s="47"/>
      <c r="AP227" s="47">
        <v>61915.56</v>
      </c>
      <c r="AQ227" s="47">
        <v>254890.329</v>
      </c>
      <c r="AR227" s="47">
        <v>310788.06</v>
      </c>
      <c r="AS227" s="47">
        <v>299234.55</v>
      </c>
      <c r="AT227" s="47">
        <v>280165.53999999998</v>
      </c>
      <c r="AU227" s="47">
        <v>-58099.14</v>
      </c>
      <c r="AV227" s="47">
        <v>0</v>
      </c>
      <c r="AW227" s="47">
        <v>0</v>
      </c>
      <c r="AX227" s="47">
        <v>0</v>
      </c>
      <c r="AY227" s="47">
        <v>0</v>
      </c>
      <c r="AZ227" s="47">
        <v>0</v>
      </c>
      <c r="BA227" s="47">
        <v>0</v>
      </c>
    </row>
    <row r="228" spans="1:53" outlineLevel="2" x14ac:dyDescent="0.25">
      <c r="A228" s="339" t="s">
        <v>723</v>
      </c>
      <c r="B228" s="340" t="s">
        <v>724</v>
      </c>
      <c r="C228" s="341" t="s">
        <v>681</v>
      </c>
      <c r="D228" s="342"/>
      <c r="E228" s="343"/>
      <c r="F228" s="47">
        <v>75080.84</v>
      </c>
      <c r="G228" s="47">
        <v>77148.83</v>
      </c>
      <c r="H228" s="344">
        <v>-2067.9900000000052</v>
      </c>
      <c r="I228" s="345">
        <v>-2.6805202360165477E-2</v>
      </c>
      <c r="K228" s="47">
        <v>456674.06</v>
      </c>
      <c r="L228" s="47">
        <v>393010.45</v>
      </c>
      <c r="M228" s="344">
        <v>63663.609999999986</v>
      </c>
      <c r="N228" s="345">
        <v>0.16198961121771693</v>
      </c>
      <c r="Q228" s="47">
        <v>225719.43</v>
      </c>
      <c r="R228" s="47">
        <v>232540.49</v>
      </c>
      <c r="S228" s="344">
        <v>-6821.0599999999977</v>
      </c>
      <c r="T228" s="345">
        <v>-2.9332784152987713E-2</v>
      </c>
      <c r="V228" s="47">
        <v>1048774.45</v>
      </c>
      <c r="W228" s="47">
        <v>734279.06</v>
      </c>
      <c r="X228" s="344">
        <v>314495.3899999999</v>
      </c>
      <c r="Y228" s="345">
        <v>0.42830499619586032</v>
      </c>
      <c r="AA228" s="48">
        <v>53662.6</v>
      </c>
      <c r="AB228" s="47"/>
      <c r="AC228" s="47">
        <v>83345.13</v>
      </c>
      <c r="AD228" s="47">
        <v>77124.83</v>
      </c>
      <c r="AE228" s="47">
        <v>77124.83</v>
      </c>
      <c r="AF228" s="47">
        <v>78266.83</v>
      </c>
      <c r="AG228" s="47">
        <v>77148.83</v>
      </c>
      <c r="AH228" s="47">
        <v>55976.75</v>
      </c>
      <c r="AI228" s="47">
        <v>73586.37</v>
      </c>
      <c r="AJ228" s="47">
        <v>74246.62</v>
      </c>
      <c r="AK228" s="47">
        <v>84258.42</v>
      </c>
      <c r="AL228" s="47">
        <v>135019.13</v>
      </c>
      <c r="AM228" s="47">
        <v>91249.26</v>
      </c>
      <c r="AN228" s="47">
        <v>77763.839999999997</v>
      </c>
      <c r="AO228" s="47"/>
      <c r="AP228" s="47">
        <v>156603.75</v>
      </c>
      <c r="AQ228" s="47">
        <v>74350.880000000005</v>
      </c>
      <c r="AR228" s="47">
        <v>74980.44</v>
      </c>
      <c r="AS228" s="47">
        <v>75658.150000000009</v>
      </c>
      <c r="AT228" s="47">
        <v>75080.84</v>
      </c>
      <c r="AU228" s="47">
        <v>11865.78</v>
      </c>
      <c r="AV228" s="47">
        <v>0</v>
      </c>
      <c r="AW228" s="47">
        <v>0</v>
      </c>
      <c r="AX228" s="47">
        <v>0</v>
      </c>
      <c r="AY228" s="47">
        <v>0</v>
      </c>
      <c r="AZ228" s="47">
        <v>0</v>
      </c>
      <c r="BA228" s="47">
        <v>0</v>
      </c>
    </row>
    <row r="229" spans="1:53" outlineLevel="2" x14ac:dyDescent="0.25">
      <c r="A229" s="339" t="s">
        <v>725</v>
      </c>
      <c r="B229" s="340" t="s">
        <v>726</v>
      </c>
      <c r="C229" s="341" t="s">
        <v>467</v>
      </c>
      <c r="D229" s="342"/>
      <c r="E229" s="343"/>
      <c r="F229" s="47">
        <v>42245.663999999997</v>
      </c>
      <c r="G229" s="47">
        <v>1448.34</v>
      </c>
      <c r="H229" s="344">
        <v>40797.324000000001</v>
      </c>
      <c r="I229" s="345" t="s">
        <v>196</v>
      </c>
      <c r="K229" s="47">
        <v>46371.32</v>
      </c>
      <c r="L229" s="47">
        <v>53108.92</v>
      </c>
      <c r="M229" s="344">
        <v>-6737.5999999999985</v>
      </c>
      <c r="N229" s="345">
        <v>-0.12686381120158344</v>
      </c>
      <c r="Q229" s="47">
        <v>44308.491999999998</v>
      </c>
      <c r="R229" s="47">
        <v>22363.58</v>
      </c>
      <c r="S229" s="344">
        <v>21944.911999999997</v>
      </c>
      <c r="T229" s="345">
        <v>0.98127902598778882</v>
      </c>
      <c r="V229" s="47">
        <v>56509.7</v>
      </c>
      <c r="W229" s="47">
        <v>231333.76000000001</v>
      </c>
      <c r="X229" s="344">
        <v>-174824.06</v>
      </c>
      <c r="Y229" s="345">
        <v>-0.75572220846624372</v>
      </c>
      <c r="AA229" s="48">
        <v>37594.39</v>
      </c>
      <c r="AB229" s="47"/>
      <c r="AC229" s="47">
        <v>29297</v>
      </c>
      <c r="AD229" s="47">
        <v>1448.34</v>
      </c>
      <c r="AE229" s="47">
        <v>1448.34</v>
      </c>
      <c r="AF229" s="47">
        <v>19466.900000000001</v>
      </c>
      <c r="AG229" s="47">
        <v>1448.34</v>
      </c>
      <c r="AH229" s="47">
        <v>1448.34</v>
      </c>
      <c r="AI229" s="47">
        <v>1448.34</v>
      </c>
      <c r="AJ229" s="47">
        <v>1448.34</v>
      </c>
      <c r="AK229" s="47">
        <v>1448.34</v>
      </c>
      <c r="AL229" s="47">
        <v>1448.34</v>
      </c>
      <c r="AM229" s="47">
        <v>1448.34</v>
      </c>
      <c r="AN229" s="47">
        <v>1448.34</v>
      </c>
      <c r="AO229" s="47"/>
      <c r="AP229" s="47">
        <v>1031.414</v>
      </c>
      <c r="AQ229" s="47">
        <v>1031.414</v>
      </c>
      <c r="AR229" s="47">
        <v>1031.414</v>
      </c>
      <c r="AS229" s="47">
        <v>1031.414</v>
      </c>
      <c r="AT229" s="47">
        <v>42245.663999999997</v>
      </c>
      <c r="AU229" s="47">
        <v>0</v>
      </c>
      <c r="AV229" s="47">
        <v>0</v>
      </c>
      <c r="AW229" s="47">
        <v>0</v>
      </c>
      <c r="AX229" s="47">
        <v>0</v>
      </c>
      <c r="AY229" s="47">
        <v>0</v>
      </c>
      <c r="AZ229" s="47">
        <v>0</v>
      </c>
      <c r="BA229" s="47">
        <v>0</v>
      </c>
    </row>
    <row r="230" spans="1:53" outlineLevel="1" x14ac:dyDescent="0.25">
      <c r="A230" s="339" t="s">
        <v>727</v>
      </c>
      <c r="B230" s="397"/>
      <c r="C230" s="398" t="s">
        <v>728</v>
      </c>
      <c r="D230" s="407"/>
      <c r="E230" s="407"/>
      <c r="F230" s="399">
        <v>924184.54399999999</v>
      </c>
      <c r="G230" s="399">
        <v>1004303.7899999999</v>
      </c>
      <c r="H230" s="393">
        <v>-80119.245999999926</v>
      </c>
      <c r="I230" s="41">
        <v>-7.9775907248144443E-2</v>
      </c>
      <c r="J230" s="409"/>
      <c r="K230" s="399">
        <v>3970930.3389999997</v>
      </c>
      <c r="L230" s="399">
        <v>3879026.83</v>
      </c>
      <c r="M230" s="393">
        <v>91903.508999999613</v>
      </c>
      <c r="N230" s="40">
        <v>2.3692413852161885E-2</v>
      </c>
      <c r="O230" s="410"/>
      <c r="P230" s="410"/>
      <c r="Q230" s="399">
        <v>2611071.2620000006</v>
      </c>
      <c r="R230" s="399">
        <v>2460537.5</v>
      </c>
      <c r="S230" s="393">
        <v>150533.76200000057</v>
      </c>
      <c r="T230" s="41">
        <v>6.1179218768257167E-2</v>
      </c>
      <c r="U230" s="410"/>
      <c r="V230" s="399">
        <v>11201820.149000002</v>
      </c>
      <c r="W230" s="399">
        <v>8290002.7429999998</v>
      </c>
      <c r="X230" s="393">
        <v>2911817.4060000023</v>
      </c>
      <c r="Y230" s="40">
        <v>0.35124444421429335</v>
      </c>
      <c r="Z230" s="339"/>
      <c r="AA230" s="412">
        <v>546551.71</v>
      </c>
      <c r="AB230" s="339"/>
      <c r="AC230" s="399">
        <v>768119.74</v>
      </c>
      <c r="AD230" s="399">
        <v>650369.59</v>
      </c>
      <c r="AE230" s="399">
        <v>673514.26</v>
      </c>
      <c r="AF230" s="399">
        <v>782719.45</v>
      </c>
      <c r="AG230" s="399">
        <v>1004303.7899999999</v>
      </c>
      <c r="AH230" s="399">
        <v>2626404.83</v>
      </c>
      <c r="AI230" s="399">
        <v>1006390.1399999999</v>
      </c>
      <c r="AJ230" s="399">
        <v>592395.9</v>
      </c>
      <c r="AK230" s="399">
        <v>700130.92</v>
      </c>
      <c r="AL230" s="399">
        <v>450290.07</v>
      </c>
      <c r="AM230" s="399">
        <v>749528.84</v>
      </c>
      <c r="AN230" s="399">
        <v>1105749.1100000001</v>
      </c>
      <c r="AO230" s="339"/>
      <c r="AP230" s="399">
        <v>409978.56400000001</v>
      </c>
      <c r="AQ230" s="399">
        <v>949880.51300000015</v>
      </c>
      <c r="AR230" s="399">
        <v>951224.09399999992</v>
      </c>
      <c r="AS230" s="399">
        <v>735662.62400000007</v>
      </c>
      <c r="AT230" s="399">
        <v>924184.54399999999</v>
      </c>
      <c r="AU230" s="399">
        <v>-1200045.7100000002</v>
      </c>
      <c r="AV230" s="399">
        <v>0</v>
      </c>
      <c r="AW230" s="399">
        <v>0</v>
      </c>
      <c r="AX230" s="399">
        <v>0</v>
      </c>
      <c r="AY230" s="399">
        <v>0</v>
      </c>
      <c r="AZ230" s="399">
        <v>0</v>
      </c>
      <c r="BA230" s="399">
        <v>0</v>
      </c>
    </row>
    <row r="231" spans="1:53" outlineLevel="2" x14ac:dyDescent="0.25">
      <c r="B231" s="397"/>
      <c r="C231" s="398"/>
      <c r="D231" s="407"/>
      <c r="E231" s="407"/>
      <c r="F231" s="399"/>
      <c r="G231" s="399"/>
      <c r="H231" s="393"/>
      <c r="I231" s="41"/>
      <c r="J231" s="409"/>
      <c r="K231" s="399"/>
      <c r="L231" s="399"/>
      <c r="M231" s="393"/>
      <c r="N231" s="40"/>
      <c r="O231" s="410"/>
      <c r="P231" s="410"/>
      <c r="Q231" s="399"/>
      <c r="R231" s="399"/>
      <c r="S231" s="393"/>
      <c r="T231" s="41"/>
      <c r="U231" s="410"/>
      <c r="V231" s="399"/>
      <c r="W231" s="399"/>
      <c r="X231" s="393"/>
      <c r="Y231" s="40"/>
      <c r="Z231" s="339"/>
      <c r="AA231" s="412"/>
      <c r="AB231" s="339"/>
      <c r="AC231" s="399"/>
      <c r="AD231" s="399"/>
      <c r="AE231" s="399"/>
      <c r="AF231" s="399"/>
      <c r="AG231" s="399"/>
      <c r="AH231" s="399"/>
      <c r="AI231" s="399"/>
      <c r="AJ231" s="399"/>
      <c r="AK231" s="399"/>
      <c r="AL231" s="399"/>
      <c r="AM231" s="399"/>
      <c r="AN231" s="399"/>
      <c r="AO231" s="339"/>
      <c r="AP231" s="399"/>
      <c r="AQ231" s="399"/>
      <c r="AR231" s="399"/>
      <c r="AS231" s="399"/>
      <c r="AT231" s="399"/>
      <c r="AU231" s="399"/>
      <c r="AV231" s="399"/>
      <c r="AW231" s="399"/>
      <c r="AX231" s="399"/>
      <c r="AY231" s="399"/>
      <c r="AZ231" s="399"/>
      <c r="BA231" s="399"/>
    </row>
    <row r="232" spans="1:53" outlineLevel="1" x14ac:dyDescent="0.25">
      <c r="A232" s="339" t="s">
        <v>729</v>
      </c>
      <c r="B232" s="397"/>
      <c r="C232" s="398" t="s">
        <v>730</v>
      </c>
      <c r="D232" s="407"/>
      <c r="E232" s="407"/>
      <c r="F232" s="399">
        <v>0</v>
      </c>
      <c r="G232" s="399">
        <v>0</v>
      </c>
      <c r="H232" s="393">
        <v>0</v>
      </c>
      <c r="I232" s="41">
        <v>0</v>
      </c>
      <c r="J232" s="409"/>
      <c r="K232" s="399">
        <v>0</v>
      </c>
      <c r="L232" s="399">
        <v>0</v>
      </c>
      <c r="M232" s="393">
        <v>0</v>
      </c>
      <c r="N232" s="40">
        <v>0</v>
      </c>
      <c r="O232" s="410"/>
      <c r="P232" s="410"/>
      <c r="Q232" s="399">
        <v>0</v>
      </c>
      <c r="R232" s="399">
        <v>0</v>
      </c>
      <c r="S232" s="393">
        <v>0</v>
      </c>
      <c r="T232" s="41">
        <v>0</v>
      </c>
      <c r="U232" s="410"/>
      <c r="V232" s="399">
        <v>0</v>
      </c>
      <c r="W232" s="399">
        <v>0</v>
      </c>
      <c r="X232" s="393">
        <v>0</v>
      </c>
      <c r="Y232" s="40">
        <v>0</v>
      </c>
      <c r="Z232" s="339"/>
      <c r="AA232" s="412">
        <v>0</v>
      </c>
      <c r="AB232" s="339"/>
      <c r="AC232" s="399">
        <v>0</v>
      </c>
      <c r="AD232" s="399">
        <v>0</v>
      </c>
      <c r="AE232" s="399">
        <v>0</v>
      </c>
      <c r="AF232" s="399">
        <v>0</v>
      </c>
      <c r="AG232" s="399">
        <v>0</v>
      </c>
      <c r="AH232" s="399">
        <v>0</v>
      </c>
      <c r="AI232" s="399">
        <v>0</v>
      </c>
      <c r="AJ232" s="399">
        <v>0</v>
      </c>
      <c r="AK232" s="399">
        <v>0</v>
      </c>
      <c r="AL232" s="399">
        <v>0</v>
      </c>
      <c r="AM232" s="399">
        <v>0</v>
      </c>
      <c r="AN232" s="399">
        <v>0</v>
      </c>
      <c r="AO232" s="339"/>
      <c r="AP232" s="399">
        <v>0</v>
      </c>
      <c r="AQ232" s="399">
        <v>0</v>
      </c>
      <c r="AR232" s="399">
        <v>0</v>
      </c>
      <c r="AS232" s="399">
        <v>0</v>
      </c>
      <c r="AT232" s="399">
        <v>0</v>
      </c>
      <c r="AU232" s="399">
        <v>0</v>
      </c>
      <c r="AV232" s="399">
        <v>0</v>
      </c>
      <c r="AW232" s="399">
        <v>0</v>
      </c>
      <c r="AX232" s="399">
        <v>0</v>
      </c>
      <c r="AY232" s="399">
        <v>0</v>
      </c>
      <c r="AZ232" s="399">
        <v>0</v>
      </c>
      <c r="BA232" s="399">
        <v>0</v>
      </c>
    </row>
    <row r="233" spans="1:53" outlineLevel="2" x14ac:dyDescent="0.25">
      <c r="B233" s="397"/>
      <c r="C233" s="398"/>
      <c r="D233" s="407"/>
      <c r="E233" s="407"/>
      <c r="F233" s="399"/>
      <c r="G233" s="399"/>
      <c r="H233" s="393"/>
      <c r="I233" s="41"/>
      <c r="J233" s="409"/>
      <c r="K233" s="399"/>
      <c r="L233" s="399"/>
      <c r="M233" s="393"/>
      <c r="N233" s="40"/>
      <c r="O233" s="410"/>
      <c r="P233" s="410"/>
      <c r="Q233" s="399"/>
      <c r="R233" s="399"/>
      <c r="S233" s="393"/>
      <c r="T233" s="41"/>
      <c r="U233" s="410"/>
      <c r="V233" s="399"/>
      <c r="W233" s="399"/>
      <c r="X233" s="393"/>
      <c r="Y233" s="40"/>
      <c r="Z233" s="339"/>
      <c r="AA233" s="412"/>
      <c r="AB233" s="339"/>
      <c r="AC233" s="399"/>
      <c r="AD233" s="399"/>
      <c r="AE233" s="399"/>
      <c r="AF233" s="399"/>
      <c r="AG233" s="399"/>
      <c r="AH233" s="399"/>
      <c r="AI233" s="399"/>
      <c r="AJ233" s="399"/>
      <c r="AK233" s="399"/>
      <c r="AL233" s="399"/>
      <c r="AM233" s="399"/>
      <c r="AN233" s="399"/>
      <c r="AO233" s="339"/>
      <c r="AP233" s="399"/>
      <c r="AQ233" s="399"/>
      <c r="AR233" s="399"/>
      <c r="AS233" s="399"/>
      <c r="AT233" s="399"/>
      <c r="AU233" s="399"/>
      <c r="AV233" s="399"/>
      <c r="AW233" s="399"/>
      <c r="AX233" s="399"/>
      <c r="AY233" s="399"/>
      <c r="AZ233" s="399"/>
      <c r="BA233" s="399"/>
    </row>
    <row r="234" spans="1:53" outlineLevel="2" x14ac:dyDescent="0.25">
      <c r="A234" s="339" t="s">
        <v>731</v>
      </c>
      <c r="B234" s="340" t="s">
        <v>732</v>
      </c>
      <c r="C234" s="341" t="s">
        <v>733</v>
      </c>
      <c r="D234" s="342"/>
      <c r="E234" s="343"/>
      <c r="F234" s="47">
        <v>1328.03</v>
      </c>
      <c r="G234" s="47">
        <v>571.82000000000005</v>
      </c>
      <c r="H234" s="344">
        <v>756.20999999999992</v>
      </c>
      <c r="I234" s="345">
        <v>1.3224616137945504</v>
      </c>
      <c r="K234" s="47">
        <v>9735.08</v>
      </c>
      <c r="L234" s="47">
        <v>3549.39</v>
      </c>
      <c r="M234" s="344">
        <v>6185.6900000000005</v>
      </c>
      <c r="N234" s="345">
        <v>1.7427473453184916</v>
      </c>
      <c r="Q234" s="47">
        <v>5958.2300000000005</v>
      </c>
      <c r="R234" s="47">
        <v>1963.1000000000001</v>
      </c>
      <c r="S234" s="344">
        <v>3995.13</v>
      </c>
      <c r="T234" s="345">
        <v>2.0351128317457081</v>
      </c>
      <c r="V234" s="47">
        <v>19725.86</v>
      </c>
      <c r="W234" s="47">
        <v>9989.17</v>
      </c>
      <c r="X234" s="344">
        <v>9736.69</v>
      </c>
      <c r="Y234" s="345">
        <v>0.97472462677079286</v>
      </c>
      <c r="AA234" s="48">
        <v>360.94</v>
      </c>
      <c r="AB234" s="47"/>
      <c r="AC234" s="47">
        <v>751.23</v>
      </c>
      <c r="AD234" s="47">
        <v>835.06000000000006</v>
      </c>
      <c r="AE234" s="47">
        <v>505.36</v>
      </c>
      <c r="AF234" s="47">
        <v>885.92000000000007</v>
      </c>
      <c r="AG234" s="47">
        <v>571.82000000000005</v>
      </c>
      <c r="AH234" s="47">
        <v>514.23</v>
      </c>
      <c r="AI234" s="47">
        <v>847.26</v>
      </c>
      <c r="AJ234" s="47">
        <v>890.41</v>
      </c>
      <c r="AK234" s="47">
        <v>1980.13</v>
      </c>
      <c r="AL234" s="47">
        <v>2077.3000000000002</v>
      </c>
      <c r="AM234" s="47">
        <v>1782.27</v>
      </c>
      <c r="AN234" s="47">
        <v>1899.18</v>
      </c>
      <c r="AO234" s="47"/>
      <c r="AP234" s="47">
        <v>1501.06</v>
      </c>
      <c r="AQ234" s="47">
        <v>2275.79</v>
      </c>
      <c r="AR234" s="47">
        <v>2613.66</v>
      </c>
      <c r="AS234" s="47">
        <v>2016.54</v>
      </c>
      <c r="AT234" s="47">
        <v>1328.03</v>
      </c>
      <c r="AU234" s="47">
        <v>0</v>
      </c>
      <c r="AV234" s="47">
        <v>0</v>
      </c>
      <c r="AW234" s="47">
        <v>0</v>
      </c>
      <c r="AX234" s="47">
        <v>0</v>
      </c>
      <c r="AY234" s="47">
        <v>0</v>
      </c>
      <c r="AZ234" s="47">
        <v>0</v>
      </c>
      <c r="BA234" s="47">
        <v>0</v>
      </c>
    </row>
    <row r="235" spans="1:53" outlineLevel="2" x14ac:dyDescent="0.25">
      <c r="A235" s="339" t="s">
        <v>734</v>
      </c>
      <c r="B235" s="340" t="s">
        <v>735</v>
      </c>
      <c r="C235" s="341" t="s">
        <v>736</v>
      </c>
      <c r="D235" s="342"/>
      <c r="E235" s="343"/>
      <c r="F235" s="47">
        <v>1810.55</v>
      </c>
      <c r="G235" s="47">
        <v>6695.66</v>
      </c>
      <c r="H235" s="344">
        <v>-4885.1099999999997</v>
      </c>
      <c r="I235" s="345">
        <v>-0.72959349787772976</v>
      </c>
      <c r="K235" s="47">
        <v>23443.54</v>
      </c>
      <c r="L235" s="47">
        <v>18996.510000000002</v>
      </c>
      <c r="M235" s="344">
        <v>4447.0299999999988</v>
      </c>
      <c r="N235" s="345">
        <v>0.23409721048761054</v>
      </c>
      <c r="Q235" s="47">
        <v>21116.850000000002</v>
      </c>
      <c r="R235" s="47">
        <v>20256.939999999999</v>
      </c>
      <c r="S235" s="344">
        <v>859.91000000000349</v>
      </c>
      <c r="T235" s="345">
        <v>4.2450143012715817E-2</v>
      </c>
      <c r="V235" s="47">
        <v>31778.14</v>
      </c>
      <c r="W235" s="47">
        <v>31260.43</v>
      </c>
      <c r="X235" s="344">
        <v>517.70999999999913</v>
      </c>
      <c r="Y235" s="345">
        <v>1.656119253637903E-2</v>
      </c>
      <c r="AA235" s="48">
        <v>4346.87</v>
      </c>
      <c r="AB235" s="47"/>
      <c r="AC235" s="47">
        <v>-3683.59</v>
      </c>
      <c r="AD235" s="47">
        <v>2423.16</v>
      </c>
      <c r="AE235" s="47">
        <v>11225.72</v>
      </c>
      <c r="AF235" s="47">
        <v>2335.56</v>
      </c>
      <c r="AG235" s="47">
        <v>6695.66</v>
      </c>
      <c r="AH235" s="47">
        <v>-2947.44</v>
      </c>
      <c r="AI235" s="47">
        <v>5914.4000000000005</v>
      </c>
      <c r="AJ235" s="47">
        <v>3802.33</v>
      </c>
      <c r="AK235" s="47">
        <v>3213.15</v>
      </c>
      <c r="AL235" s="47">
        <v>2196.48</v>
      </c>
      <c r="AM235" s="47">
        <v>1925</v>
      </c>
      <c r="AN235" s="47">
        <v>-5769.32</v>
      </c>
      <c r="AO235" s="47"/>
      <c r="AP235" s="47">
        <v>737.53</v>
      </c>
      <c r="AQ235" s="47">
        <v>1589.16</v>
      </c>
      <c r="AR235" s="47">
        <v>1831.0900000000001</v>
      </c>
      <c r="AS235" s="47">
        <v>17475.21</v>
      </c>
      <c r="AT235" s="47">
        <v>1810.55</v>
      </c>
      <c r="AU235" s="47">
        <v>-17.900000000000002</v>
      </c>
      <c r="AV235" s="47">
        <v>0</v>
      </c>
      <c r="AW235" s="47">
        <v>0</v>
      </c>
      <c r="AX235" s="47">
        <v>0</v>
      </c>
      <c r="AY235" s="47">
        <v>0</v>
      </c>
      <c r="AZ235" s="47">
        <v>0</v>
      </c>
      <c r="BA235" s="47">
        <v>0</v>
      </c>
    </row>
    <row r="236" spans="1:53" outlineLevel="2" x14ac:dyDescent="0.25">
      <c r="A236" s="339" t="s">
        <v>737</v>
      </c>
      <c r="B236" s="340" t="s">
        <v>738</v>
      </c>
      <c r="C236" s="341" t="s">
        <v>739</v>
      </c>
      <c r="D236" s="342"/>
      <c r="E236" s="343"/>
      <c r="F236" s="47">
        <v>37157.19</v>
      </c>
      <c r="G236" s="47">
        <v>28179.61</v>
      </c>
      <c r="H236" s="344">
        <v>8977.5800000000017</v>
      </c>
      <c r="I236" s="345">
        <v>0.31858425294033527</v>
      </c>
      <c r="K236" s="47">
        <v>165261.21</v>
      </c>
      <c r="L236" s="47">
        <v>133572.6</v>
      </c>
      <c r="M236" s="344">
        <v>31688.609999999986</v>
      </c>
      <c r="N236" s="345">
        <v>0.23723884988388325</v>
      </c>
      <c r="Q236" s="47">
        <v>108192.32000000001</v>
      </c>
      <c r="R236" s="47">
        <v>75742.89</v>
      </c>
      <c r="S236" s="344">
        <v>32449.430000000008</v>
      </c>
      <c r="T236" s="345">
        <v>0.42841552520639242</v>
      </c>
      <c r="V236" s="47">
        <v>328060.95999999996</v>
      </c>
      <c r="W236" s="47">
        <v>315722.74</v>
      </c>
      <c r="X236" s="344">
        <v>12338.219999999972</v>
      </c>
      <c r="Y236" s="345">
        <v>3.90792883654816E-2</v>
      </c>
      <c r="AA236" s="48">
        <v>25881.96</v>
      </c>
      <c r="AB236" s="47"/>
      <c r="AC236" s="47">
        <v>34478.43</v>
      </c>
      <c r="AD236" s="47">
        <v>23351.279999999999</v>
      </c>
      <c r="AE236" s="47">
        <v>26160.66</v>
      </c>
      <c r="AF236" s="47">
        <v>21402.62</v>
      </c>
      <c r="AG236" s="47">
        <v>28179.61</v>
      </c>
      <c r="AH236" s="47">
        <v>18243.73</v>
      </c>
      <c r="AI236" s="47">
        <v>28902.170000000002</v>
      </c>
      <c r="AJ236" s="47">
        <v>23370.02</v>
      </c>
      <c r="AK236" s="47">
        <v>23013.4</v>
      </c>
      <c r="AL236" s="47">
        <v>19648.12</v>
      </c>
      <c r="AM236" s="47">
        <v>25961.18</v>
      </c>
      <c r="AN236" s="47">
        <v>23661.13</v>
      </c>
      <c r="AO236" s="47"/>
      <c r="AP236" s="47">
        <v>28337.190000000002</v>
      </c>
      <c r="AQ236" s="47">
        <v>28731.7</v>
      </c>
      <c r="AR236" s="47">
        <v>34058.14</v>
      </c>
      <c r="AS236" s="47">
        <v>36976.99</v>
      </c>
      <c r="AT236" s="47">
        <v>37157.19</v>
      </c>
      <c r="AU236" s="47">
        <v>-2860.8</v>
      </c>
      <c r="AV236" s="47">
        <v>0</v>
      </c>
      <c r="AW236" s="47">
        <v>0</v>
      </c>
      <c r="AX236" s="47">
        <v>0</v>
      </c>
      <c r="AY236" s="47">
        <v>0</v>
      </c>
      <c r="AZ236" s="47">
        <v>0</v>
      </c>
      <c r="BA236" s="47">
        <v>0</v>
      </c>
    </row>
    <row r="237" spans="1:53" outlineLevel="2" x14ac:dyDescent="0.25">
      <c r="A237" s="339" t="s">
        <v>740</v>
      </c>
      <c r="B237" s="340" t="s">
        <v>741</v>
      </c>
      <c r="C237" s="341" t="s">
        <v>742</v>
      </c>
      <c r="D237" s="342"/>
      <c r="E237" s="343"/>
      <c r="F237" s="47">
        <v>2356.85</v>
      </c>
      <c r="G237" s="47">
        <v>643.80000000000007</v>
      </c>
      <c r="H237" s="344">
        <v>1713.0499999999997</v>
      </c>
      <c r="I237" s="345">
        <v>2.6608418763591168</v>
      </c>
      <c r="K237" s="47">
        <v>12607.7</v>
      </c>
      <c r="L237" s="47">
        <v>17841.79</v>
      </c>
      <c r="M237" s="344">
        <v>-5234.09</v>
      </c>
      <c r="N237" s="345">
        <v>-0.29336126027713588</v>
      </c>
      <c r="Q237" s="47">
        <v>7133.6</v>
      </c>
      <c r="R237" s="47">
        <v>9119.07</v>
      </c>
      <c r="S237" s="344">
        <v>-1985.4699999999993</v>
      </c>
      <c r="T237" s="345">
        <v>-0.2177272463091082</v>
      </c>
      <c r="V237" s="47">
        <v>17993.34</v>
      </c>
      <c r="W237" s="47">
        <v>48661.05</v>
      </c>
      <c r="X237" s="344">
        <v>-30667.710000000003</v>
      </c>
      <c r="Y237" s="345">
        <v>-0.63023116024006887</v>
      </c>
      <c r="AA237" s="48">
        <v>4131.2</v>
      </c>
      <c r="AB237" s="47"/>
      <c r="AC237" s="47">
        <v>4250.24</v>
      </c>
      <c r="AD237" s="47">
        <v>4472.4800000000005</v>
      </c>
      <c r="AE237" s="47">
        <v>5196.08</v>
      </c>
      <c r="AF237" s="47">
        <v>3279.19</v>
      </c>
      <c r="AG237" s="47">
        <v>643.80000000000007</v>
      </c>
      <c r="AH237" s="47">
        <v>836.12</v>
      </c>
      <c r="AI237" s="47">
        <v>341.21</v>
      </c>
      <c r="AJ237" s="47">
        <v>1734.44</v>
      </c>
      <c r="AK237" s="47">
        <v>626.95000000000005</v>
      </c>
      <c r="AL237" s="47">
        <v>548.29</v>
      </c>
      <c r="AM237" s="47">
        <v>429.90000000000003</v>
      </c>
      <c r="AN237" s="47">
        <v>868.73</v>
      </c>
      <c r="AO237" s="47"/>
      <c r="AP237" s="47">
        <v>2822.52</v>
      </c>
      <c r="AQ237" s="47">
        <v>2651.58</v>
      </c>
      <c r="AR237" s="47">
        <v>2531.92</v>
      </c>
      <c r="AS237" s="47">
        <v>2244.83</v>
      </c>
      <c r="AT237" s="47">
        <v>2356.85</v>
      </c>
      <c r="AU237" s="47">
        <v>0</v>
      </c>
      <c r="AV237" s="47">
        <v>0</v>
      </c>
      <c r="AW237" s="47">
        <v>0</v>
      </c>
      <c r="AX237" s="47">
        <v>0</v>
      </c>
      <c r="AY237" s="47">
        <v>0</v>
      </c>
      <c r="AZ237" s="47">
        <v>0</v>
      </c>
      <c r="BA237" s="47">
        <v>0</v>
      </c>
    </row>
    <row r="238" spans="1:53" outlineLevel="2" x14ac:dyDescent="0.25">
      <c r="A238" s="339" t="s">
        <v>743</v>
      </c>
      <c r="B238" s="340" t="s">
        <v>744</v>
      </c>
      <c r="C238" s="341" t="s">
        <v>745</v>
      </c>
      <c r="D238" s="342"/>
      <c r="E238" s="343"/>
      <c r="F238" s="47">
        <v>27637.93</v>
      </c>
      <c r="G238" s="47">
        <v>22572.03</v>
      </c>
      <c r="H238" s="344">
        <v>5065.9000000000015</v>
      </c>
      <c r="I238" s="345">
        <v>0.22443262745973674</v>
      </c>
      <c r="K238" s="47">
        <v>148747.04</v>
      </c>
      <c r="L238" s="47">
        <v>127782.47</v>
      </c>
      <c r="M238" s="344">
        <v>20964.570000000007</v>
      </c>
      <c r="N238" s="345">
        <v>0.16406452309146949</v>
      </c>
      <c r="Q238" s="47">
        <v>88834.680000000008</v>
      </c>
      <c r="R238" s="47">
        <v>74464.02</v>
      </c>
      <c r="S238" s="344">
        <v>14370.660000000003</v>
      </c>
      <c r="T238" s="345">
        <v>0.19298796922325712</v>
      </c>
      <c r="V238" s="47">
        <v>329110.12</v>
      </c>
      <c r="W238" s="47">
        <v>296715.77</v>
      </c>
      <c r="X238" s="344">
        <v>32394.349999999977</v>
      </c>
      <c r="Y238" s="345">
        <v>0.10917636767334603</v>
      </c>
      <c r="AA238" s="48">
        <v>19363.63</v>
      </c>
      <c r="AB238" s="47"/>
      <c r="AC238" s="47">
        <v>25404.03</v>
      </c>
      <c r="AD238" s="47">
        <v>27914.420000000002</v>
      </c>
      <c r="AE238" s="47">
        <v>24828.11</v>
      </c>
      <c r="AF238" s="47">
        <v>27063.88</v>
      </c>
      <c r="AG238" s="47">
        <v>22572.03</v>
      </c>
      <c r="AH238" s="47">
        <v>25117.260000000002</v>
      </c>
      <c r="AI238" s="47">
        <v>25281.03</v>
      </c>
      <c r="AJ238" s="47">
        <v>28697.200000000001</v>
      </c>
      <c r="AK238" s="47">
        <v>28505.86</v>
      </c>
      <c r="AL238" s="47">
        <v>24664.37</v>
      </c>
      <c r="AM238" s="47">
        <v>24543.58</v>
      </c>
      <c r="AN238" s="47">
        <v>23553.78</v>
      </c>
      <c r="AO238" s="47"/>
      <c r="AP238" s="47">
        <v>28307.82</v>
      </c>
      <c r="AQ238" s="47">
        <v>31604.54</v>
      </c>
      <c r="AR238" s="47">
        <v>28742.400000000001</v>
      </c>
      <c r="AS238" s="47">
        <v>32454.350000000002</v>
      </c>
      <c r="AT238" s="47">
        <v>27637.93</v>
      </c>
      <c r="AU238" s="47">
        <v>0</v>
      </c>
      <c r="AV238" s="47">
        <v>0</v>
      </c>
      <c r="AW238" s="47">
        <v>0</v>
      </c>
      <c r="AX238" s="47">
        <v>0</v>
      </c>
      <c r="AY238" s="47">
        <v>0</v>
      </c>
      <c r="AZ238" s="47">
        <v>0</v>
      </c>
      <c r="BA238" s="47">
        <v>0</v>
      </c>
    </row>
    <row r="239" spans="1:53" outlineLevel="2" x14ac:dyDescent="0.25">
      <c r="A239" s="339" t="s">
        <v>746</v>
      </c>
      <c r="B239" s="340" t="s">
        <v>747</v>
      </c>
      <c r="C239" s="341" t="s">
        <v>748</v>
      </c>
      <c r="D239" s="342"/>
      <c r="E239" s="343"/>
      <c r="F239" s="47">
        <v>229078.43</v>
      </c>
      <c r="G239" s="47">
        <v>268728.81</v>
      </c>
      <c r="H239" s="344">
        <v>-39650.380000000005</v>
      </c>
      <c r="I239" s="345">
        <v>-0.14754793131410066</v>
      </c>
      <c r="K239" s="47">
        <v>1142123.19</v>
      </c>
      <c r="L239" s="47">
        <v>1219532.74</v>
      </c>
      <c r="M239" s="344">
        <v>-77409.550000000047</v>
      </c>
      <c r="N239" s="345">
        <v>-6.347476165338542E-2</v>
      </c>
      <c r="Q239" s="47">
        <v>683063.37</v>
      </c>
      <c r="R239" s="47">
        <v>732881.28</v>
      </c>
      <c r="S239" s="344">
        <v>-49817.910000000033</v>
      </c>
      <c r="T239" s="345">
        <v>-6.7975416154714766E-2</v>
      </c>
      <c r="V239" s="47">
        <v>2767355.99</v>
      </c>
      <c r="W239" s="47">
        <v>2770681.6500000004</v>
      </c>
      <c r="X239" s="344">
        <v>-3325.660000000149</v>
      </c>
      <c r="Y239" s="345">
        <v>-1.2003039035538958E-3</v>
      </c>
      <c r="AA239" s="48">
        <v>201948.09</v>
      </c>
      <c r="AB239" s="47"/>
      <c r="AC239" s="47">
        <v>212930.79</v>
      </c>
      <c r="AD239" s="47">
        <v>273720.67</v>
      </c>
      <c r="AE239" s="47">
        <v>230973.77000000002</v>
      </c>
      <c r="AF239" s="47">
        <v>233178.7</v>
      </c>
      <c r="AG239" s="47">
        <v>268728.81</v>
      </c>
      <c r="AH239" s="47">
        <v>337841.09</v>
      </c>
      <c r="AI239" s="47">
        <v>206490.9</v>
      </c>
      <c r="AJ239" s="47">
        <v>215302.5</v>
      </c>
      <c r="AK239" s="47">
        <v>217704.39</v>
      </c>
      <c r="AL239" s="47">
        <v>237530.21</v>
      </c>
      <c r="AM239" s="47">
        <v>211368.91</v>
      </c>
      <c r="AN239" s="47">
        <v>198994.80000000002</v>
      </c>
      <c r="AO239" s="47"/>
      <c r="AP239" s="47">
        <v>230682.32</v>
      </c>
      <c r="AQ239" s="47">
        <v>228377.5</v>
      </c>
      <c r="AR239" s="47">
        <v>244087.79</v>
      </c>
      <c r="AS239" s="47">
        <v>209897.15</v>
      </c>
      <c r="AT239" s="47">
        <v>229078.43</v>
      </c>
      <c r="AU239" s="47">
        <v>-1525.33</v>
      </c>
      <c r="AV239" s="47">
        <v>0</v>
      </c>
      <c r="AW239" s="47">
        <v>0</v>
      </c>
      <c r="AX239" s="47">
        <v>0</v>
      </c>
      <c r="AY239" s="47">
        <v>0</v>
      </c>
      <c r="AZ239" s="47">
        <v>0</v>
      </c>
      <c r="BA239" s="47">
        <v>0</v>
      </c>
    </row>
    <row r="240" spans="1:53" outlineLevel="2" x14ac:dyDescent="0.25">
      <c r="A240" s="339" t="s">
        <v>749</v>
      </c>
      <c r="B240" s="340" t="s">
        <v>750</v>
      </c>
      <c r="C240" s="341" t="s">
        <v>751</v>
      </c>
      <c r="D240" s="342"/>
      <c r="E240" s="343"/>
      <c r="F240" s="47">
        <v>670.2</v>
      </c>
      <c r="G240" s="47">
        <v>993.31000000000006</v>
      </c>
      <c r="H240" s="344">
        <v>-323.11</v>
      </c>
      <c r="I240" s="345">
        <v>-0.32528616444010428</v>
      </c>
      <c r="K240" s="47">
        <v>3294.04</v>
      </c>
      <c r="L240" s="47">
        <v>5404.26</v>
      </c>
      <c r="M240" s="344">
        <v>-2110.2200000000003</v>
      </c>
      <c r="N240" s="345">
        <v>-0.39047344132221623</v>
      </c>
      <c r="Q240" s="47">
        <v>2178.37</v>
      </c>
      <c r="R240" s="47">
        <v>3157.25</v>
      </c>
      <c r="S240" s="344">
        <v>-978.88000000000011</v>
      </c>
      <c r="T240" s="345">
        <v>-0.31004196690157576</v>
      </c>
      <c r="V240" s="47">
        <v>6866.15</v>
      </c>
      <c r="W240" s="47">
        <v>12912.650000000001</v>
      </c>
      <c r="X240" s="344">
        <v>-6046.5000000000018</v>
      </c>
      <c r="Y240" s="345">
        <v>-0.468261743329216</v>
      </c>
      <c r="AA240" s="48">
        <v>463.99</v>
      </c>
      <c r="AB240" s="47"/>
      <c r="AC240" s="47">
        <v>1139.58</v>
      </c>
      <c r="AD240" s="47">
        <v>1107.43</v>
      </c>
      <c r="AE240" s="47">
        <v>1018.1700000000001</v>
      </c>
      <c r="AF240" s="47">
        <v>1145.77</v>
      </c>
      <c r="AG240" s="47">
        <v>993.31000000000006</v>
      </c>
      <c r="AH240" s="47">
        <v>855.69</v>
      </c>
      <c r="AI240" s="47">
        <v>595.89</v>
      </c>
      <c r="AJ240" s="47">
        <v>504.6</v>
      </c>
      <c r="AK240" s="47">
        <v>414</v>
      </c>
      <c r="AL240" s="47">
        <v>424.33</v>
      </c>
      <c r="AM240" s="47">
        <v>347.47</v>
      </c>
      <c r="AN240" s="47">
        <v>430.13</v>
      </c>
      <c r="AO240" s="47"/>
      <c r="AP240" s="47">
        <v>628.44000000000005</v>
      </c>
      <c r="AQ240" s="47">
        <v>487.23</v>
      </c>
      <c r="AR240" s="47">
        <v>761.83</v>
      </c>
      <c r="AS240" s="47">
        <v>746.34</v>
      </c>
      <c r="AT240" s="47">
        <v>670.2</v>
      </c>
      <c r="AU240" s="47">
        <v>0</v>
      </c>
      <c r="AV240" s="47">
        <v>0</v>
      </c>
      <c r="AW240" s="47">
        <v>0</v>
      </c>
      <c r="AX240" s="47">
        <v>0</v>
      </c>
      <c r="AY240" s="47">
        <v>0</v>
      </c>
      <c r="AZ240" s="47">
        <v>0</v>
      </c>
      <c r="BA240" s="47">
        <v>0</v>
      </c>
    </row>
    <row r="241" spans="1:53" outlineLevel="2" x14ac:dyDescent="0.25">
      <c r="A241" s="339" t="s">
        <v>752</v>
      </c>
      <c r="B241" s="340" t="s">
        <v>753</v>
      </c>
      <c r="C241" s="341" t="s">
        <v>754</v>
      </c>
      <c r="D241" s="342"/>
      <c r="E241" s="343"/>
      <c r="F241" s="47">
        <v>50165.83</v>
      </c>
      <c r="G241" s="47">
        <v>52636.97</v>
      </c>
      <c r="H241" s="344">
        <v>-2471.1399999999994</v>
      </c>
      <c r="I241" s="345">
        <v>-4.6946851234028086E-2</v>
      </c>
      <c r="K241" s="47">
        <v>262619.63</v>
      </c>
      <c r="L241" s="47">
        <v>251300.52000000002</v>
      </c>
      <c r="M241" s="344">
        <v>11319.109999999986</v>
      </c>
      <c r="N241" s="345">
        <v>4.5042127250671769E-2</v>
      </c>
      <c r="Q241" s="47">
        <v>156113.89000000001</v>
      </c>
      <c r="R241" s="47">
        <v>155236.64000000001</v>
      </c>
      <c r="S241" s="344">
        <v>877.25</v>
      </c>
      <c r="T241" s="345">
        <v>5.651049906774586E-3</v>
      </c>
      <c r="V241" s="47">
        <v>634657.49</v>
      </c>
      <c r="W241" s="47">
        <v>598727.31000000006</v>
      </c>
      <c r="X241" s="344">
        <v>35930.179999999935</v>
      </c>
      <c r="Y241" s="345">
        <v>6.0010925507974461E-2</v>
      </c>
      <c r="AA241" s="48">
        <v>47215.58</v>
      </c>
      <c r="AB241" s="47"/>
      <c r="AC241" s="47">
        <v>47889.270000000004</v>
      </c>
      <c r="AD241" s="47">
        <v>48174.61</v>
      </c>
      <c r="AE241" s="47">
        <v>49395.96</v>
      </c>
      <c r="AF241" s="47">
        <v>53203.71</v>
      </c>
      <c r="AG241" s="47">
        <v>52636.97</v>
      </c>
      <c r="AH241" s="47">
        <v>48787.44</v>
      </c>
      <c r="AI241" s="47">
        <v>50976.57</v>
      </c>
      <c r="AJ241" s="47">
        <v>56862.200000000004</v>
      </c>
      <c r="AK241" s="47">
        <v>54495.58</v>
      </c>
      <c r="AL241" s="47">
        <v>57962.05</v>
      </c>
      <c r="AM241" s="47">
        <v>51277.72</v>
      </c>
      <c r="AN241" s="47">
        <v>51676.3</v>
      </c>
      <c r="AO241" s="47"/>
      <c r="AP241" s="47">
        <v>55165.8</v>
      </c>
      <c r="AQ241" s="47">
        <v>51339.94</v>
      </c>
      <c r="AR241" s="47">
        <v>54010.19</v>
      </c>
      <c r="AS241" s="47">
        <v>51937.87</v>
      </c>
      <c r="AT241" s="47">
        <v>50165.83</v>
      </c>
      <c r="AU241" s="47">
        <v>0</v>
      </c>
      <c r="AV241" s="47">
        <v>0</v>
      </c>
      <c r="AW241" s="47">
        <v>0</v>
      </c>
      <c r="AX241" s="47">
        <v>0</v>
      </c>
      <c r="AY241" s="47">
        <v>0</v>
      </c>
      <c r="AZ241" s="47">
        <v>0</v>
      </c>
      <c r="BA241" s="47">
        <v>0</v>
      </c>
    </row>
    <row r="242" spans="1:53" outlineLevel="2" x14ac:dyDescent="0.25">
      <c r="A242" s="339" t="s">
        <v>755</v>
      </c>
      <c r="B242" s="340" t="s">
        <v>756</v>
      </c>
      <c r="C242" s="341" t="s">
        <v>757</v>
      </c>
      <c r="D242" s="342"/>
      <c r="E242" s="343"/>
      <c r="F242" s="47">
        <v>4851.97</v>
      </c>
      <c r="G242" s="47">
        <v>5137.8900000000003</v>
      </c>
      <c r="H242" s="344">
        <v>-285.92000000000007</v>
      </c>
      <c r="I242" s="345">
        <v>-5.5649303507860244E-2</v>
      </c>
      <c r="K242" s="47">
        <v>23126.34</v>
      </c>
      <c r="L242" s="47">
        <v>23411.850000000002</v>
      </c>
      <c r="M242" s="344">
        <v>-285.51000000000204</v>
      </c>
      <c r="N242" s="345">
        <v>-1.2195106324361467E-2</v>
      </c>
      <c r="Q242" s="47">
        <v>13857.58</v>
      </c>
      <c r="R242" s="47">
        <v>13848.43</v>
      </c>
      <c r="S242" s="344">
        <v>9.1499999999996362</v>
      </c>
      <c r="T242" s="345">
        <v>6.6072471753113066E-4</v>
      </c>
      <c r="V242" s="47">
        <v>54422.83</v>
      </c>
      <c r="W242" s="47">
        <v>58834.11</v>
      </c>
      <c r="X242" s="344">
        <v>-4411.2799999999988</v>
      </c>
      <c r="Y242" s="345">
        <v>-7.4978273657917135E-2</v>
      </c>
      <c r="AA242" s="48">
        <v>5086.88</v>
      </c>
      <c r="AB242" s="47"/>
      <c r="AC242" s="47">
        <v>4601.6400000000003</v>
      </c>
      <c r="AD242" s="47">
        <v>4961.78</v>
      </c>
      <c r="AE242" s="47">
        <v>4644.3900000000003</v>
      </c>
      <c r="AF242" s="47">
        <v>4066.15</v>
      </c>
      <c r="AG242" s="47">
        <v>5137.8900000000003</v>
      </c>
      <c r="AH242" s="47">
        <v>4189.4400000000005</v>
      </c>
      <c r="AI242" s="47">
        <v>4127.34</v>
      </c>
      <c r="AJ242" s="47">
        <v>4085.29</v>
      </c>
      <c r="AK242" s="47">
        <v>3982.25</v>
      </c>
      <c r="AL242" s="47">
        <v>4798.01</v>
      </c>
      <c r="AM242" s="47">
        <v>5375.05</v>
      </c>
      <c r="AN242" s="47">
        <v>4739.1099999999997</v>
      </c>
      <c r="AO242" s="47"/>
      <c r="AP242" s="47">
        <v>4161.2300000000005</v>
      </c>
      <c r="AQ242" s="47">
        <v>5107.53</v>
      </c>
      <c r="AR242" s="47">
        <v>4574.51</v>
      </c>
      <c r="AS242" s="47">
        <v>4431.1000000000004</v>
      </c>
      <c r="AT242" s="47">
        <v>4851.97</v>
      </c>
      <c r="AU242" s="47">
        <v>0</v>
      </c>
      <c r="AV242" s="47">
        <v>0</v>
      </c>
      <c r="AW242" s="47">
        <v>0</v>
      </c>
      <c r="AX242" s="47">
        <v>0</v>
      </c>
      <c r="AY242" s="47">
        <v>0</v>
      </c>
      <c r="AZ242" s="47">
        <v>0</v>
      </c>
      <c r="BA242" s="47">
        <v>0</v>
      </c>
    </row>
    <row r="243" spans="1:53" outlineLevel="2" x14ac:dyDescent="0.25">
      <c r="A243" s="339" t="s">
        <v>758</v>
      </c>
      <c r="B243" s="340" t="s">
        <v>759</v>
      </c>
      <c r="C243" s="341" t="s">
        <v>760</v>
      </c>
      <c r="D243" s="342"/>
      <c r="E243" s="343"/>
      <c r="F243" s="47">
        <v>244.87</v>
      </c>
      <c r="G243" s="47">
        <v>526.23</v>
      </c>
      <c r="H243" s="344">
        <v>-281.36</v>
      </c>
      <c r="I243" s="345">
        <v>-0.53467115139767785</v>
      </c>
      <c r="K243" s="47">
        <v>1494.63</v>
      </c>
      <c r="L243" s="47">
        <v>773.42000000000007</v>
      </c>
      <c r="M243" s="344">
        <v>721.21</v>
      </c>
      <c r="N243" s="345">
        <v>0.93249463422202683</v>
      </c>
      <c r="Q243" s="47">
        <v>740.6</v>
      </c>
      <c r="R243" s="47">
        <v>663.35</v>
      </c>
      <c r="S243" s="344">
        <v>77.25</v>
      </c>
      <c r="T243" s="345">
        <v>0.11645436044320494</v>
      </c>
      <c r="V243" s="47">
        <v>4105.42</v>
      </c>
      <c r="W243" s="47">
        <v>3080.57</v>
      </c>
      <c r="X243" s="344">
        <v>1024.8499999999999</v>
      </c>
      <c r="Y243" s="345">
        <v>0.33268193873211771</v>
      </c>
      <c r="AA243" s="48">
        <v>221.32</v>
      </c>
      <c r="AB243" s="47"/>
      <c r="AC243" s="47">
        <v>110.07000000000001</v>
      </c>
      <c r="AD243" s="47">
        <v>0</v>
      </c>
      <c r="AE243" s="47">
        <v>33.299999999999997</v>
      </c>
      <c r="AF243" s="47">
        <v>103.82000000000001</v>
      </c>
      <c r="AG243" s="47">
        <v>526.23</v>
      </c>
      <c r="AH243" s="47">
        <v>497.3</v>
      </c>
      <c r="AI243" s="47">
        <v>311.02</v>
      </c>
      <c r="AJ243" s="47">
        <v>0</v>
      </c>
      <c r="AK243" s="47">
        <v>596.94000000000005</v>
      </c>
      <c r="AL243" s="47">
        <v>531.66999999999996</v>
      </c>
      <c r="AM243" s="47">
        <v>460.86</v>
      </c>
      <c r="AN243" s="47">
        <v>213</v>
      </c>
      <c r="AO243" s="47"/>
      <c r="AP243" s="47">
        <v>524.91</v>
      </c>
      <c r="AQ243" s="47">
        <v>229.12</v>
      </c>
      <c r="AR243" s="47">
        <v>227.01</v>
      </c>
      <c r="AS243" s="47">
        <v>268.72000000000003</v>
      </c>
      <c r="AT243" s="47">
        <v>244.87</v>
      </c>
      <c r="AU243" s="47">
        <v>0</v>
      </c>
      <c r="AV243" s="47">
        <v>0</v>
      </c>
      <c r="AW243" s="47">
        <v>0</v>
      </c>
      <c r="AX243" s="47">
        <v>0</v>
      </c>
      <c r="AY243" s="47">
        <v>0</v>
      </c>
      <c r="AZ243" s="47">
        <v>0</v>
      </c>
      <c r="BA243" s="47">
        <v>0</v>
      </c>
    </row>
    <row r="244" spans="1:53" outlineLevel="2" x14ac:dyDescent="0.25">
      <c r="A244" s="339" t="s">
        <v>761</v>
      </c>
      <c r="B244" s="340" t="s">
        <v>762</v>
      </c>
      <c r="C244" s="341" t="s">
        <v>763</v>
      </c>
      <c r="D244" s="342"/>
      <c r="E244" s="343"/>
      <c r="F244" s="47">
        <v>52537.58</v>
      </c>
      <c r="G244" s="47">
        <v>82457.17</v>
      </c>
      <c r="H244" s="344">
        <v>-29919.589999999997</v>
      </c>
      <c r="I244" s="345">
        <v>-0.36285007113389894</v>
      </c>
      <c r="K244" s="47">
        <v>185420.88</v>
      </c>
      <c r="L244" s="47">
        <v>305079.72000000003</v>
      </c>
      <c r="M244" s="344">
        <v>-119658.84000000003</v>
      </c>
      <c r="N244" s="345">
        <v>-0.39222154786296515</v>
      </c>
      <c r="Q244" s="47">
        <v>138972.16</v>
      </c>
      <c r="R244" s="47">
        <v>216680.14</v>
      </c>
      <c r="S244" s="344">
        <v>-77707.98000000001</v>
      </c>
      <c r="T244" s="345">
        <v>-0.35862991412134038</v>
      </c>
      <c r="V244" s="47">
        <v>526223.12</v>
      </c>
      <c r="W244" s="47">
        <v>671701.6100000001</v>
      </c>
      <c r="X244" s="344">
        <v>-145478.49000000011</v>
      </c>
      <c r="Y244" s="345">
        <v>-0.21658201772063654</v>
      </c>
      <c r="AA244" s="48">
        <v>52894.33</v>
      </c>
      <c r="AB244" s="47"/>
      <c r="AC244" s="47">
        <v>50328.24</v>
      </c>
      <c r="AD244" s="47">
        <v>38071.340000000004</v>
      </c>
      <c r="AE244" s="47">
        <v>86849.19</v>
      </c>
      <c r="AF244" s="47">
        <v>47373.78</v>
      </c>
      <c r="AG244" s="47">
        <v>82457.17</v>
      </c>
      <c r="AH244" s="47">
        <v>44396.08</v>
      </c>
      <c r="AI244" s="47">
        <v>41046.520000000004</v>
      </c>
      <c r="AJ244" s="47">
        <v>62750.25</v>
      </c>
      <c r="AK244" s="47">
        <v>45429.67</v>
      </c>
      <c r="AL244" s="47">
        <v>34532.5</v>
      </c>
      <c r="AM244" s="47">
        <v>56774.51</v>
      </c>
      <c r="AN244" s="47">
        <v>55872.71</v>
      </c>
      <c r="AO244" s="47"/>
      <c r="AP244" s="47">
        <v>13325.970000000001</v>
      </c>
      <c r="AQ244" s="47">
        <v>33122.75</v>
      </c>
      <c r="AR244" s="47">
        <v>30387.08</v>
      </c>
      <c r="AS244" s="47">
        <v>56047.5</v>
      </c>
      <c r="AT244" s="47">
        <v>52537.58</v>
      </c>
      <c r="AU244" s="47">
        <v>-3644.9500000000003</v>
      </c>
      <c r="AV244" s="47">
        <v>0</v>
      </c>
      <c r="AW244" s="47">
        <v>0</v>
      </c>
      <c r="AX244" s="47">
        <v>0</v>
      </c>
      <c r="AY244" s="47">
        <v>0</v>
      </c>
      <c r="AZ244" s="47">
        <v>0</v>
      </c>
      <c r="BA244" s="47">
        <v>0</v>
      </c>
    </row>
    <row r="245" spans="1:53" outlineLevel="2" x14ac:dyDescent="0.25">
      <c r="A245" s="339" t="s">
        <v>764</v>
      </c>
      <c r="B245" s="340" t="s">
        <v>765</v>
      </c>
      <c r="C245" s="341" t="s">
        <v>766</v>
      </c>
      <c r="D245" s="342"/>
      <c r="E245" s="343"/>
      <c r="F245" s="47">
        <v>21917.64</v>
      </c>
      <c r="G245" s="47">
        <v>23628.43</v>
      </c>
      <c r="H245" s="344">
        <v>-1710.7900000000009</v>
      </c>
      <c r="I245" s="345">
        <v>-7.2403879563728984E-2</v>
      </c>
      <c r="K245" s="47">
        <v>124456.12</v>
      </c>
      <c r="L245" s="47">
        <v>141322.06</v>
      </c>
      <c r="M245" s="344">
        <v>-16865.940000000002</v>
      </c>
      <c r="N245" s="345">
        <v>-0.11934400050494595</v>
      </c>
      <c r="Q245" s="47">
        <v>78108.37</v>
      </c>
      <c r="R245" s="47">
        <v>93592.57</v>
      </c>
      <c r="S245" s="344">
        <v>-15484.200000000012</v>
      </c>
      <c r="T245" s="345">
        <v>-0.16544262007123012</v>
      </c>
      <c r="V245" s="47">
        <v>304216.44</v>
      </c>
      <c r="W245" s="47">
        <v>358815.23</v>
      </c>
      <c r="X245" s="344">
        <v>-54598.789999999979</v>
      </c>
      <c r="Y245" s="345">
        <v>-0.15216408177545859</v>
      </c>
      <c r="AA245" s="48">
        <v>24254.62</v>
      </c>
      <c r="AB245" s="47"/>
      <c r="AC245" s="47">
        <v>19813</v>
      </c>
      <c r="AD245" s="47">
        <v>27916.49</v>
      </c>
      <c r="AE245" s="47">
        <v>23785.54</v>
      </c>
      <c r="AF245" s="47">
        <v>46178.6</v>
      </c>
      <c r="AG245" s="47">
        <v>23628.43</v>
      </c>
      <c r="AH245" s="47">
        <v>35466.5</v>
      </c>
      <c r="AI245" s="47">
        <v>20999.65</v>
      </c>
      <c r="AJ245" s="47">
        <v>21202.98</v>
      </c>
      <c r="AK245" s="47">
        <v>22193.24</v>
      </c>
      <c r="AL245" s="47">
        <v>25252.080000000002</v>
      </c>
      <c r="AM245" s="47">
        <v>33160.31</v>
      </c>
      <c r="AN245" s="47">
        <v>21485.56</v>
      </c>
      <c r="AO245" s="47"/>
      <c r="AP245" s="47">
        <v>17268.52</v>
      </c>
      <c r="AQ245" s="47">
        <v>29079.23</v>
      </c>
      <c r="AR245" s="47">
        <v>25201.58</v>
      </c>
      <c r="AS245" s="47">
        <v>30989.15</v>
      </c>
      <c r="AT245" s="47">
        <v>21917.64</v>
      </c>
      <c r="AU245" s="47">
        <v>408.57</v>
      </c>
      <c r="AV245" s="47">
        <v>0</v>
      </c>
      <c r="AW245" s="47">
        <v>0</v>
      </c>
      <c r="AX245" s="47">
        <v>0</v>
      </c>
      <c r="AY245" s="47">
        <v>0</v>
      </c>
      <c r="AZ245" s="47">
        <v>0</v>
      </c>
      <c r="BA245" s="47">
        <v>0</v>
      </c>
    </row>
    <row r="246" spans="1:53" outlineLevel="2" x14ac:dyDescent="0.25">
      <c r="A246" s="339" t="s">
        <v>767</v>
      </c>
      <c r="B246" s="340" t="s">
        <v>768</v>
      </c>
      <c r="C246" s="341" t="s">
        <v>769</v>
      </c>
      <c r="D246" s="342"/>
      <c r="E246" s="343"/>
      <c r="F246" s="47">
        <v>1.27</v>
      </c>
      <c r="G246" s="47">
        <v>3188.31</v>
      </c>
      <c r="H246" s="344">
        <v>-3187.04</v>
      </c>
      <c r="I246" s="345">
        <v>-0.9996016698501714</v>
      </c>
      <c r="K246" s="47">
        <v>-313.33</v>
      </c>
      <c r="L246" s="47">
        <v>15447.79</v>
      </c>
      <c r="M246" s="344">
        <v>-15761.12</v>
      </c>
      <c r="N246" s="345">
        <v>-1.0202831602449283</v>
      </c>
      <c r="Q246" s="47">
        <v>1.27</v>
      </c>
      <c r="R246" s="47">
        <v>9319.23</v>
      </c>
      <c r="S246" s="344">
        <v>-9317.9599999999991</v>
      </c>
      <c r="T246" s="345">
        <v>-0.9998637226466135</v>
      </c>
      <c r="V246" s="47">
        <v>20118.52</v>
      </c>
      <c r="W246" s="47">
        <v>39016.839999999997</v>
      </c>
      <c r="X246" s="344">
        <v>-18898.319999999996</v>
      </c>
      <c r="Y246" s="345">
        <v>-0.4843631621627994</v>
      </c>
      <c r="AA246" s="48">
        <v>2218.44</v>
      </c>
      <c r="AB246" s="47"/>
      <c r="AC246" s="47">
        <v>3613.63</v>
      </c>
      <c r="AD246" s="47">
        <v>2514.9299999999998</v>
      </c>
      <c r="AE246" s="47">
        <v>2593.64</v>
      </c>
      <c r="AF246" s="47">
        <v>3537.28</v>
      </c>
      <c r="AG246" s="47">
        <v>3188.31</v>
      </c>
      <c r="AH246" s="47">
        <v>2167.3000000000002</v>
      </c>
      <c r="AI246" s="47">
        <v>3090.94</v>
      </c>
      <c r="AJ246" s="47">
        <v>3596.79</v>
      </c>
      <c r="AK246" s="47">
        <v>2772.25</v>
      </c>
      <c r="AL246" s="47">
        <v>3037.65</v>
      </c>
      <c r="AM246" s="47">
        <v>4419.42</v>
      </c>
      <c r="AN246" s="47">
        <v>1347.5</v>
      </c>
      <c r="AO246" s="47"/>
      <c r="AP246" s="47">
        <v>-314.60000000000002</v>
      </c>
      <c r="AQ246" s="47">
        <v>0</v>
      </c>
      <c r="AR246" s="47">
        <v>0</v>
      </c>
      <c r="AS246" s="47">
        <v>0</v>
      </c>
      <c r="AT246" s="47">
        <v>1.27</v>
      </c>
      <c r="AU246" s="47">
        <v>0</v>
      </c>
      <c r="AV246" s="47">
        <v>0</v>
      </c>
      <c r="AW246" s="47">
        <v>0</v>
      </c>
      <c r="AX246" s="47">
        <v>0</v>
      </c>
      <c r="AY246" s="47">
        <v>0</v>
      </c>
      <c r="AZ246" s="47">
        <v>0</v>
      </c>
      <c r="BA246" s="47">
        <v>0</v>
      </c>
    </row>
    <row r="247" spans="1:53" outlineLevel="2" x14ac:dyDescent="0.25">
      <c r="A247" s="339" t="s">
        <v>770</v>
      </c>
      <c r="B247" s="340" t="s">
        <v>771</v>
      </c>
      <c r="C247" s="341" t="s">
        <v>772</v>
      </c>
      <c r="D247" s="342"/>
      <c r="E247" s="343"/>
      <c r="F247" s="47">
        <v>0</v>
      </c>
      <c r="G247" s="47">
        <v>0</v>
      </c>
      <c r="H247" s="344">
        <v>0</v>
      </c>
      <c r="I247" s="345">
        <v>0</v>
      </c>
      <c r="K247" s="47">
        <v>0</v>
      </c>
      <c r="L247" s="47">
        <v>0</v>
      </c>
      <c r="M247" s="344">
        <v>0</v>
      </c>
      <c r="N247" s="345">
        <v>0</v>
      </c>
      <c r="Q247" s="47">
        <v>0</v>
      </c>
      <c r="R247" s="47">
        <v>0</v>
      </c>
      <c r="S247" s="344">
        <v>0</v>
      </c>
      <c r="T247" s="345">
        <v>0</v>
      </c>
      <c r="V247" s="47">
        <v>0</v>
      </c>
      <c r="W247" s="47">
        <v>225709.23</v>
      </c>
      <c r="X247" s="344">
        <v>-225709.23</v>
      </c>
      <c r="Y247" s="345" t="s">
        <v>196</v>
      </c>
      <c r="AA247" s="48">
        <v>-288206.66000000003</v>
      </c>
      <c r="AB247" s="47"/>
      <c r="AC247" s="47">
        <v>0</v>
      </c>
      <c r="AD247" s="47">
        <v>0</v>
      </c>
      <c r="AE247" s="47">
        <v>0</v>
      </c>
      <c r="AF247" s="47">
        <v>0</v>
      </c>
      <c r="AG247" s="47">
        <v>0</v>
      </c>
      <c r="AH247" s="47">
        <v>0</v>
      </c>
      <c r="AI247" s="47">
        <v>0</v>
      </c>
      <c r="AJ247" s="47">
        <v>0</v>
      </c>
      <c r="AK247" s="47">
        <v>0</v>
      </c>
      <c r="AL247" s="47">
        <v>0</v>
      </c>
      <c r="AM247" s="47">
        <v>0</v>
      </c>
      <c r="AN247" s="47">
        <v>0</v>
      </c>
      <c r="AO247" s="47"/>
      <c r="AP247" s="47">
        <v>0</v>
      </c>
      <c r="AQ247" s="47">
        <v>0</v>
      </c>
      <c r="AR247" s="47">
        <v>0</v>
      </c>
      <c r="AS247" s="47">
        <v>0</v>
      </c>
      <c r="AT247" s="47">
        <v>0</v>
      </c>
      <c r="AU247" s="47">
        <v>0</v>
      </c>
      <c r="AV247" s="47">
        <v>0</v>
      </c>
      <c r="AW247" s="47">
        <v>0</v>
      </c>
      <c r="AX247" s="47">
        <v>0</v>
      </c>
      <c r="AY247" s="47">
        <v>0</v>
      </c>
      <c r="AZ247" s="47">
        <v>0</v>
      </c>
      <c r="BA247" s="47">
        <v>0</v>
      </c>
    </row>
    <row r="248" spans="1:53" outlineLevel="2" x14ac:dyDescent="0.25">
      <c r="A248" s="339" t="s">
        <v>773</v>
      </c>
      <c r="B248" s="340" t="s">
        <v>774</v>
      </c>
      <c r="C248" s="341" t="s">
        <v>775</v>
      </c>
      <c r="D248" s="342"/>
      <c r="E248" s="343"/>
      <c r="F248" s="47">
        <v>-2494.38</v>
      </c>
      <c r="G248" s="47">
        <v>67757.13</v>
      </c>
      <c r="H248" s="344">
        <v>-70251.510000000009</v>
      </c>
      <c r="I248" s="345">
        <v>-1.0368135427223675</v>
      </c>
      <c r="K248" s="47">
        <v>-4428.07</v>
      </c>
      <c r="L248" s="47">
        <v>73774.720000000001</v>
      </c>
      <c r="M248" s="344">
        <v>-78202.790000000008</v>
      </c>
      <c r="N248" s="345">
        <v>-1.0600215087227713</v>
      </c>
      <c r="Q248" s="47">
        <v>1424.44</v>
      </c>
      <c r="R248" s="47">
        <v>68060.41</v>
      </c>
      <c r="S248" s="344">
        <v>-66635.97</v>
      </c>
      <c r="T248" s="345">
        <v>-0.979070945943464</v>
      </c>
      <c r="V248" s="47">
        <v>-57939.54</v>
      </c>
      <c r="W248" s="47">
        <v>-167138.08000000002</v>
      </c>
      <c r="X248" s="344">
        <v>109198.54000000001</v>
      </c>
      <c r="Y248" s="345">
        <v>0.65334327162307959</v>
      </c>
      <c r="AA248" s="48">
        <v>-99917.13</v>
      </c>
      <c r="AB248" s="47"/>
      <c r="AC248" s="47">
        <v>1104.97</v>
      </c>
      <c r="AD248" s="47">
        <v>4609.34</v>
      </c>
      <c r="AE248" s="47">
        <v>-3574.61</v>
      </c>
      <c r="AF248" s="47">
        <v>3877.89</v>
      </c>
      <c r="AG248" s="47">
        <v>67757.13</v>
      </c>
      <c r="AH248" s="47">
        <v>-66205.17</v>
      </c>
      <c r="AI248" s="47">
        <v>1179.67</v>
      </c>
      <c r="AJ248" s="47">
        <v>765.18000000000006</v>
      </c>
      <c r="AK248" s="47">
        <v>85.75</v>
      </c>
      <c r="AL248" s="47">
        <v>7657.72</v>
      </c>
      <c r="AM248" s="47">
        <v>502.97</v>
      </c>
      <c r="AN248" s="47">
        <v>2502.41</v>
      </c>
      <c r="AO248" s="47"/>
      <c r="AP248" s="47">
        <v>-5859.01</v>
      </c>
      <c r="AQ248" s="47">
        <v>6.5</v>
      </c>
      <c r="AR248" s="47">
        <v>179.07</v>
      </c>
      <c r="AS248" s="47">
        <v>3739.75</v>
      </c>
      <c r="AT248" s="47">
        <v>-2494.38</v>
      </c>
      <c r="AU248" s="47">
        <v>-867.51</v>
      </c>
      <c r="AV248" s="47">
        <v>0</v>
      </c>
      <c r="AW248" s="47">
        <v>0</v>
      </c>
      <c r="AX248" s="47">
        <v>0</v>
      </c>
      <c r="AY248" s="47">
        <v>0</v>
      </c>
      <c r="AZ248" s="47">
        <v>0</v>
      </c>
      <c r="BA248" s="47">
        <v>0</v>
      </c>
    </row>
    <row r="249" spans="1:53" outlineLevel="2" x14ac:dyDescent="0.25">
      <c r="A249" s="339" t="s">
        <v>776</v>
      </c>
      <c r="B249" s="340" t="s">
        <v>777</v>
      </c>
      <c r="C249" s="341" t="s">
        <v>778</v>
      </c>
      <c r="D249" s="342"/>
      <c r="E249" s="343"/>
      <c r="F249" s="47">
        <v>2135.85</v>
      </c>
      <c r="G249" s="47">
        <v>1193.8800000000001</v>
      </c>
      <c r="H249" s="344">
        <v>941.9699999999998</v>
      </c>
      <c r="I249" s="345">
        <v>0.78899889436124204</v>
      </c>
      <c r="K249" s="47">
        <v>13162.03</v>
      </c>
      <c r="L249" s="47">
        <v>9486.64</v>
      </c>
      <c r="M249" s="344">
        <v>3675.3900000000012</v>
      </c>
      <c r="N249" s="345">
        <v>0.38742800401406624</v>
      </c>
      <c r="Q249" s="47">
        <v>6036.99</v>
      </c>
      <c r="R249" s="47">
        <v>6730.9400000000005</v>
      </c>
      <c r="S249" s="344">
        <v>-693.95000000000073</v>
      </c>
      <c r="T249" s="345">
        <v>-0.10309852710022681</v>
      </c>
      <c r="V249" s="47">
        <v>23591.24</v>
      </c>
      <c r="W249" s="47">
        <v>36368.229999999996</v>
      </c>
      <c r="X249" s="344">
        <v>-12776.989999999994</v>
      </c>
      <c r="Y249" s="345">
        <v>-0.35132284414171366</v>
      </c>
      <c r="AA249" s="48">
        <v>1423.91</v>
      </c>
      <c r="AB249" s="47"/>
      <c r="AC249" s="47">
        <v>1667.15</v>
      </c>
      <c r="AD249" s="47">
        <v>1088.55</v>
      </c>
      <c r="AE249" s="47">
        <v>4368.63</v>
      </c>
      <c r="AF249" s="47">
        <v>1168.43</v>
      </c>
      <c r="AG249" s="47">
        <v>1193.8800000000001</v>
      </c>
      <c r="AH249" s="47">
        <v>1530.52</v>
      </c>
      <c r="AI249" s="47">
        <v>1401.56</v>
      </c>
      <c r="AJ249" s="47">
        <v>1467.94</v>
      </c>
      <c r="AK249" s="47">
        <v>1202.48</v>
      </c>
      <c r="AL249" s="47">
        <v>1610.75</v>
      </c>
      <c r="AM249" s="47">
        <v>1666.7</v>
      </c>
      <c r="AN249" s="47">
        <v>1549.26</v>
      </c>
      <c r="AO249" s="47"/>
      <c r="AP249" s="47">
        <v>1453.25</v>
      </c>
      <c r="AQ249" s="47">
        <v>5671.79</v>
      </c>
      <c r="AR249" s="47">
        <v>2189.12</v>
      </c>
      <c r="AS249" s="47">
        <v>1712.02</v>
      </c>
      <c r="AT249" s="47">
        <v>2135.85</v>
      </c>
      <c r="AU249" s="47">
        <v>0</v>
      </c>
      <c r="AV249" s="47">
        <v>0</v>
      </c>
      <c r="AW249" s="47">
        <v>0</v>
      </c>
      <c r="AX249" s="47">
        <v>0</v>
      </c>
      <c r="AY249" s="47">
        <v>0</v>
      </c>
      <c r="AZ249" s="47">
        <v>0</v>
      </c>
      <c r="BA249" s="47">
        <v>0</v>
      </c>
    </row>
    <row r="250" spans="1:53" outlineLevel="1" x14ac:dyDescent="0.25">
      <c r="A250" s="339" t="s">
        <v>779</v>
      </c>
      <c r="B250" s="397"/>
      <c r="C250" s="398" t="s">
        <v>780</v>
      </c>
      <c r="D250" s="407"/>
      <c r="E250" s="407"/>
      <c r="F250" s="399">
        <v>429399.81</v>
      </c>
      <c r="G250" s="399">
        <v>564911.04999999993</v>
      </c>
      <c r="H250" s="393">
        <v>-135511.23999999993</v>
      </c>
      <c r="I250" s="41">
        <v>-0.23988066793878426</v>
      </c>
      <c r="J250" s="409"/>
      <c r="K250" s="399">
        <v>2110750.0300000003</v>
      </c>
      <c r="L250" s="399">
        <v>2347276.4800000004</v>
      </c>
      <c r="M250" s="393">
        <v>-236526.45000000019</v>
      </c>
      <c r="N250" s="40">
        <v>-0.10076633580037411</v>
      </c>
      <c r="O250" s="410"/>
      <c r="P250" s="410"/>
      <c r="Q250" s="399">
        <v>1311732.72</v>
      </c>
      <c r="R250" s="399">
        <v>1481716.2599999998</v>
      </c>
      <c r="S250" s="393">
        <v>-169983.5399999998</v>
      </c>
      <c r="T250" s="41">
        <v>-0.11472070907826835</v>
      </c>
      <c r="U250" s="410"/>
      <c r="V250" s="399">
        <v>5010286.08</v>
      </c>
      <c r="W250" s="399">
        <v>5311058.509999997</v>
      </c>
      <c r="X250" s="393">
        <v>-300772.42999999691</v>
      </c>
      <c r="Y250" s="40">
        <v>-5.6631353134913416E-2</v>
      </c>
      <c r="Z250" s="339"/>
      <c r="AA250" s="412">
        <v>1687.9699999999978</v>
      </c>
      <c r="AB250" s="339"/>
      <c r="AC250" s="399">
        <v>404398.68000000005</v>
      </c>
      <c r="AD250" s="399">
        <v>461161.54000000004</v>
      </c>
      <c r="AE250" s="399">
        <v>468003.91000000003</v>
      </c>
      <c r="AF250" s="399">
        <v>448801.3000000001</v>
      </c>
      <c r="AG250" s="399">
        <v>564911.04999999993</v>
      </c>
      <c r="AH250" s="399">
        <v>451290.09000000008</v>
      </c>
      <c r="AI250" s="399">
        <v>391506.13000000006</v>
      </c>
      <c r="AJ250" s="399">
        <v>425032.12999999995</v>
      </c>
      <c r="AK250" s="399">
        <v>406216.04</v>
      </c>
      <c r="AL250" s="399">
        <v>422471.53</v>
      </c>
      <c r="AM250" s="399">
        <v>419995.85</v>
      </c>
      <c r="AN250" s="399">
        <v>383024.28</v>
      </c>
      <c r="AO250" s="339"/>
      <c r="AP250" s="399">
        <v>378742.94999999995</v>
      </c>
      <c r="AQ250" s="399">
        <v>420274.36</v>
      </c>
      <c r="AR250" s="399">
        <v>431395.39000000007</v>
      </c>
      <c r="AS250" s="399">
        <v>450937.52</v>
      </c>
      <c r="AT250" s="399">
        <v>429399.81</v>
      </c>
      <c r="AU250" s="399">
        <v>-8507.9200000000019</v>
      </c>
      <c r="AV250" s="399">
        <v>0</v>
      </c>
      <c r="AW250" s="399">
        <v>0</v>
      </c>
      <c r="AX250" s="399">
        <v>0</v>
      </c>
      <c r="AY250" s="399">
        <v>0</v>
      </c>
      <c r="AZ250" s="399">
        <v>0</v>
      </c>
      <c r="BA250" s="399">
        <v>0</v>
      </c>
    </row>
    <row r="251" spans="1:53" ht="0.75" customHeight="1" outlineLevel="2" x14ac:dyDescent="0.25">
      <c r="B251" s="397"/>
      <c r="C251" s="398"/>
      <c r="D251" s="407"/>
      <c r="E251" s="407"/>
      <c r="F251" s="399"/>
      <c r="G251" s="399"/>
      <c r="H251" s="393"/>
      <c r="I251" s="41"/>
      <c r="J251" s="409"/>
      <c r="K251" s="399"/>
      <c r="L251" s="399"/>
      <c r="M251" s="393"/>
      <c r="N251" s="40"/>
      <c r="O251" s="410"/>
      <c r="P251" s="410"/>
      <c r="Q251" s="399"/>
      <c r="R251" s="399"/>
      <c r="S251" s="393"/>
      <c r="T251" s="41"/>
      <c r="U251" s="410"/>
      <c r="V251" s="399"/>
      <c r="W251" s="399"/>
      <c r="X251" s="393"/>
      <c r="Y251" s="40"/>
      <c r="Z251" s="339"/>
      <c r="AA251" s="412"/>
      <c r="AB251" s="339"/>
      <c r="AC251" s="399"/>
      <c r="AD251" s="399"/>
      <c r="AE251" s="399"/>
      <c r="AF251" s="399"/>
      <c r="AG251" s="399"/>
      <c r="AH251" s="399"/>
      <c r="AI251" s="399"/>
      <c r="AJ251" s="399"/>
      <c r="AK251" s="399"/>
      <c r="AL251" s="399"/>
      <c r="AM251" s="399"/>
      <c r="AN251" s="399"/>
      <c r="AO251" s="339"/>
      <c r="AP251" s="399"/>
      <c r="AQ251" s="399"/>
      <c r="AR251" s="399"/>
      <c r="AS251" s="399"/>
      <c r="AT251" s="399"/>
      <c r="AU251" s="399"/>
      <c r="AV251" s="399"/>
      <c r="AW251" s="399"/>
      <c r="AX251" s="399"/>
      <c r="AY251" s="399"/>
      <c r="AZ251" s="399"/>
      <c r="BA251" s="399"/>
    </row>
    <row r="252" spans="1:53" outlineLevel="2" x14ac:dyDescent="0.25">
      <c r="A252" s="339" t="s">
        <v>781</v>
      </c>
      <c r="B252" s="340" t="s">
        <v>782</v>
      </c>
      <c r="C252" s="341" t="s">
        <v>783</v>
      </c>
      <c r="D252" s="342"/>
      <c r="E252" s="343"/>
      <c r="F252" s="47">
        <v>1485.64</v>
      </c>
      <c r="G252" s="47">
        <v>5526.57</v>
      </c>
      <c r="H252" s="344">
        <v>-4040.9299999999994</v>
      </c>
      <c r="I252" s="345">
        <v>-0.7311822703774673</v>
      </c>
      <c r="K252" s="47">
        <v>7828.04</v>
      </c>
      <c r="L252" s="47">
        <v>25428.760000000002</v>
      </c>
      <c r="M252" s="344">
        <v>-17600.72</v>
      </c>
      <c r="N252" s="345">
        <v>-0.69215801321023906</v>
      </c>
      <c r="Q252" s="47">
        <v>4200.53</v>
      </c>
      <c r="R252" s="47">
        <v>15564.84</v>
      </c>
      <c r="S252" s="344">
        <v>-11364.310000000001</v>
      </c>
      <c r="T252" s="345">
        <v>-0.73012700419663812</v>
      </c>
      <c r="V252" s="47">
        <v>33552.620000000003</v>
      </c>
      <c r="W252" s="47">
        <v>39574.120000000003</v>
      </c>
      <c r="X252" s="344">
        <v>-6021.5</v>
      </c>
      <c r="Y252" s="345">
        <v>-0.15215752112744388</v>
      </c>
      <c r="AA252" s="48">
        <v>6739.26</v>
      </c>
      <c r="AB252" s="47"/>
      <c r="AC252" s="47">
        <v>5819.47</v>
      </c>
      <c r="AD252" s="47">
        <v>4044.4500000000003</v>
      </c>
      <c r="AE252" s="47">
        <v>5586.87</v>
      </c>
      <c r="AF252" s="47">
        <v>4451.4000000000005</v>
      </c>
      <c r="AG252" s="47">
        <v>5526.57</v>
      </c>
      <c r="AH252" s="47">
        <v>4998.09</v>
      </c>
      <c r="AI252" s="47">
        <v>3626</v>
      </c>
      <c r="AJ252" s="47">
        <v>5840.1500000000005</v>
      </c>
      <c r="AK252" s="47">
        <v>4703.67</v>
      </c>
      <c r="AL252" s="47">
        <v>4280.26</v>
      </c>
      <c r="AM252" s="47">
        <v>684.98</v>
      </c>
      <c r="AN252" s="47">
        <v>1591.43</v>
      </c>
      <c r="AO252" s="47"/>
      <c r="AP252" s="47">
        <v>2105.4700000000003</v>
      </c>
      <c r="AQ252" s="47">
        <v>1522.04</v>
      </c>
      <c r="AR252" s="47">
        <v>1245.99</v>
      </c>
      <c r="AS252" s="47">
        <v>1468.9</v>
      </c>
      <c r="AT252" s="47">
        <v>1485.64</v>
      </c>
      <c r="AU252" s="47">
        <v>0</v>
      </c>
      <c r="AV252" s="47">
        <v>0</v>
      </c>
      <c r="AW252" s="47">
        <v>0</v>
      </c>
      <c r="AX252" s="47">
        <v>0</v>
      </c>
      <c r="AY252" s="47">
        <v>0</v>
      </c>
      <c r="AZ252" s="47">
        <v>0</v>
      </c>
      <c r="BA252" s="47">
        <v>0</v>
      </c>
    </row>
    <row r="253" spans="1:53" outlineLevel="2" x14ac:dyDescent="0.25">
      <c r="A253" s="339" t="s">
        <v>784</v>
      </c>
      <c r="B253" s="340" t="s">
        <v>785</v>
      </c>
      <c r="C253" s="341" t="s">
        <v>786</v>
      </c>
      <c r="D253" s="342"/>
      <c r="E253" s="343"/>
      <c r="F253" s="47">
        <v>-18.86</v>
      </c>
      <c r="G253" s="47">
        <v>0</v>
      </c>
      <c r="H253" s="344">
        <v>-18.86</v>
      </c>
      <c r="I253" s="345" t="s">
        <v>196</v>
      </c>
      <c r="K253" s="47">
        <v>0</v>
      </c>
      <c r="L253" s="47">
        <v>0</v>
      </c>
      <c r="M253" s="344">
        <v>0</v>
      </c>
      <c r="N253" s="345">
        <v>0</v>
      </c>
      <c r="Q253" s="47">
        <v>0</v>
      </c>
      <c r="R253" s="47">
        <v>0</v>
      </c>
      <c r="S253" s="344">
        <v>0</v>
      </c>
      <c r="T253" s="345">
        <v>0</v>
      </c>
      <c r="V253" s="47">
        <v>0</v>
      </c>
      <c r="W253" s="47">
        <v>17.05</v>
      </c>
      <c r="X253" s="344">
        <v>-17.05</v>
      </c>
      <c r="Y253" s="345" t="s">
        <v>196</v>
      </c>
      <c r="AA253" s="48">
        <v>0</v>
      </c>
      <c r="AB253" s="47"/>
      <c r="AC253" s="47">
        <v>0</v>
      </c>
      <c r="AD253" s="47">
        <v>0</v>
      </c>
      <c r="AE253" s="47">
        <v>0</v>
      </c>
      <c r="AF253" s="47">
        <v>0</v>
      </c>
      <c r="AG253" s="47">
        <v>0</v>
      </c>
      <c r="AH253" s="47">
        <v>0</v>
      </c>
      <c r="AI253" s="47">
        <v>0</v>
      </c>
      <c r="AJ253" s="47">
        <v>0</v>
      </c>
      <c r="AK253" s="47">
        <v>0</v>
      </c>
      <c r="AL253" s="47">
        <v>0</v>
      </c>
      <c r="AM253" s="47">
        <v>0</v>
      </c>
      <c r="AN253" s="47">
        <v>0</v>
      </c>
      <c r="AO253" s="47"/>
      <c r="AP253" s="47">
        <v>0</v>
      </c>
      <c r="AQ253" s="47">
        <v>0</v>
      </c>
      <c r="AR253" s="47">
        <v>0</v>
      </c>
      <c r="AS253" s="47">
        <v>18.86</v>
      </c>
      <c r="AT253" s="47">
        <v>-18.86</v>
      </c>
      <c r="AU253" s="47">
        <v>0</v>
      </c>
      <c r="AV253" s="47">
        <v>0</v>
      </c>
      <c r="AW253" s="47">
        <v>0</v>
      </c>
      <c r="AX253" s="47">
        <v>0</v>
      </c>
      <c r="AY253" s="47">
        <v>0</v>
      </c>
      <c r="AZ253" s="47">
        <v>0</v>
      </c>
      <c r="BA253" s="47">
        <v>0</v>
      </c>
    </row>
    <row r="254" spans="1:53" outlineLevel="2" x14ac:dyDescent="0.25">
      <c r="A254" s="339" t="s">
        <v>787</v>
      </c>
      <c r="B254" s="340" t="s">
        <v>788</v>
      </c>
      <c r="C254" s="341" t="s">
        <v>789</v>
      </c>
      <c r="D254" s="342"/>
      <c r="E254" s="343"/>
      <c r="F254" s="47">
        <v>100677.68000000001</v>
      </c>
      <c r="G254" s="47">
        <v>114560.67</v>
      </c>
      <c r="H254" s="344">
        <v>-13882.989999999991</v>
      </c>
      <c r="I254" s="345">
        <v>-0.12118460899364494</v>
      </c>
      <c r="K254" s="47">
        <v>499615.15</v>
      </c>
      <c r="L254" s="47">
        <v>551662.19999999995</v>
      </c>
      <c r="M254" s="344">
        <v>-52047.04999999993</v>
      </c>
      <c r="N254" s="345">
        <v>-9.4345869628189014E-2</v>
      </c>
      <c r="Q254" s="47">
        <v>307930.22000000003</v>
      </c>
      <c r="R254" s="47">
        <v>340495.66000000003</v>
      </c>
      <c r="S254" s="344">
        <v>-32565.440000000002</v>
      </c>
      <c r="T254" s="345">
        <v>-9.5641277777226294E-2</v>
      </c>
      <c r="V254" s="47">
        <v>1197517.17</v>
      </c>
      <c r="W254" s="47">
        <v>1228240.54</v>
      </c>
      <c r="X254" s="344">
        <v>-30723.370000000112</v>
      </c>
      <c r="Y254" s="345">
        <v>-2.501413118964475E-2</v>
      </c>
      <c r="AA254" s="48">
        <v>85100.5</v>
      </c>
      <c r="AB254" s="47"/>
      <c r="AC254" s="47">
        <v>102890.42</v>
      </c>
      <c r="AD254" s="47">
        <v>108276.12</v>
      </c>
      <c r="AE254" s="47">
        <v>110389.38</v>
      </c>
      <c r="AF254" s="47">
        <v>115545.61</v>
      </c>
      <c r="AG254" s="47">
        <v>114560.67</v>
      </c>
      <c r="AH254" s="47">
        <v>111173.27</v>
      </c>
      <c r="AI254" s="47">
        <v>100249.19</v>
      </c>
      <c r="AJ254" s="47">
        <v>102872.48</v>
      </c>
      <c r="AK254" s="47">
        <v>101986.8</v>
      </c>
      <c r="AL254" s="47">
        <v>104080.25</v>
      </c>
      <c r="AM254" s="47">
        <v>87433.07</v>
      </c>
      <c r="AN254" s="47">
        <v>90106.96</v>
      </c>
      <c r="AO254" s="47"/>
      <c r="AP254" s="47">
        <v>67286.11</v>
      </c>
      <c r="AQ254" s="47">
        <v>124398.82</v>
      </c>
      <c r="AR254" s="47">
        <v>101168.84</v>
      </c>
      <c r="AS254" s="47">
        <v>106083.7</v>
      </c>
      <c r="AT254" s="47">
        <v>100677.68000000001</v>
      </c>
      <c r="AU254" s="47">
        <v>-3433.41</v>
      </c>
      <c r="AV254" s="47">
        <v>0</v>
      </c>
      <c r="AW254" s="47">
        <v>0</v>
      </c>
      <c r="AX254" s="47">
        <v>0</v>
      </c>
      <c r="AY254" s="47">
        <v>0</v>
      </c>
      <c r="AZ254" s="47">
        <v>0</v>
      </c>
      <c r="BA254" s="47">
        <v>0</v>
      </c>
    </row>
    <row r="255" spans="1:53" outlineLevel="2" x14ac:dyDescent="0.25">
      <c r="A255" s="339" t="s">
        <v>790</v>
      </c>
      <c r="B255" s="340" t="s">
        <v>791</v>
      </c>
      <c r="C255" s="341" t="s">
        <v>792</v>
      </c>
      <c r="D255" s="342"/>
      <c r="E255" s="343"/>
      <c r="F255" s="47">
        <v>21.5</v>
      </c>
      <c r="G255" s="47">
        <v>0</v>
      </c>
      <c r="H255" s="344">
        <v>21.5</v>
      </c>
      <c r="I255" s="345" t="s">
        <v>196</v>
      </c>
      <c r="K255" s="47">
        <v>21.5</v>
      </c>
      <c r="L255" s="47">
        <v>0</v>
      </c>
      <c r="M255" s="344">
        <v>21.5</v>
      </c>
      <c r="N255" s="345" t="s">
        <v>196</v>
      </c>
      <c r="Q255" s="47">
        <v>8.25</v>
      </c>
      <c r="R255" s="47">
        <v>0</v>
      </c>
      <c r="S255" s="344">
        <v>8.25</v>
      </c>
      <c r="T255" s="345" t="s">
        <v>196</v>
      </c>
      <c r="V255" s="47">
        <v>21.5</v>
      </c>
      <c r="W255" s="47">
        <v>0</v>
      </c>
      <c r="X255" s="344">
        <v>21.5</v>
      </c>
      <c r="Y255" s="345" t="s">
        <v>196</v>
      </c>
      <c r="AA255" s="48">
        <v>0</v>
      </c>
      <c r="AB255" s="47"/>
      <c r="AC255" s="47">
        <v>0</v>
      </c>
      <c r="AD255" s="47">
        <v>0</v>
      </c>
      <c r="AE255" s="47">
        <v>0</v>
      </c>
      <c r="AF255" s="47">
        <v>0</v>
      </c>
      <c r="AG255" s="47">
        <v>0</v>
      </c>
      <c r="AH255" s="47">
        <v>0</v>
      </c>
      <c r="AI255" s="47">
        <v>0</v>
      </c>
      <c r="AJ255" s="47">
        <v>0</v>
      </c>
      <c r="AK255" s="47">
        <v>0</v>
      </c>
      <c r="AL255" s="47">
        <v>0</v>
      </c>
      <c r="AM255" s="47">
        <v>0</v>
      </c>
      <c r="AN255" s="47">
        <v>0</v>
      </c>
      <c r="AO255" s="47"/>
      <c r="AP255" s="47">
        <v>20.66</v>
      </c>
      <c r="AQ255" s="47">
        <v>-7.41</v>
      </c>
      <c r="AR255" s="47">
        <v>27.51</v>
      </c>
      <c r="AS255" s="47">
        <v>-40.76</v>
      </c>
      <c r="AT255" s="47">
        <v>21.5</v>
      </c>
      <c r="AU255" s="47">
        <v>0</v>
      </c>
      <c r="AV255" s="47">
        <v>0</v>
      </c>
      <c r="AW255" s="47">
        <v>0</v>
      </c>
      <c r="AX255" s="47">
        <v>0</v>
      </c>
      <c r="AY255" s="47">
        <v>0</v>
      </c>
      <c r="AZ255" s="47">
        <v>0</v>
      </c>
      <c r="BA255" s="47">
        <v>0</v>
      </c>
    </row>
    <row r="256" spans="1:53" outlineLevel="2" x14ac:dyDescent="0.25">
      <c r="A256" s="339" t="s">
        <v>793</v>
      </c>
      <c r="B256" s="340" t="s">
        <v>794</v>
      </c>
      <c r="C256" s="341" t="s">
        <v>795</v>
      </c>
      <c r="D256" s="342"/>
      <c r="E256" s="343"/>
      <c r="F256" s="47">
        <v>102657.58</v>
      </c>
      <c r="G256" s="47">
        <v>16418.73</v>
      </c>
      <c r="H256" s="344">
        <v>86238.85</v>
      </c>
      <c r="I256" s="345">
        <v>5.2524677609047723</v>
      </c>
      <c r="K256" s="47">
        <v>369517.72000000003</v>
      </c>
      <c r="L256" s="47">
        <v>285965.01</v>
      </c>
      <c r="M256" s="344">
        <v>83552.710000000021</v>
      </c>
      <c r="N256" s="345">
        <v>0.29217808850110727</v>
      </c>
      <c r="Q256" s="47">
        <v>300202.03000000003</v>
      </c>
      <c r="R256" s="47">
        <v>62042.11</v>
      </c>
      <c r="S256" s="344">
        <v>238159.92000000004</v>
      </c>
      <c r="T256" s="345">
        <v>3.8386818243286704</v>
      </c>
      <c r="V256" s="47">
        <v>521395.12</v>
      </c>
      <c r="W256" s="47">
        <v>509951.85</v>
      </c>
      <c r="X256" s="344">
        <v>11443.270000000019</v>
      </c>
      <c r="Y256" s="345">
        <v>2.2439902904558575E-2</v>
      </c>
      <c r="AA256" s="48">
        <v>34098.25</v>
      </c>
      <c r="AB256" s="47"/>
      <c r="AC256" s="47">
        <v>190152.6</v>
      </c>
      <c r="AD256" s="47">
        <v>33770.300000000003</v>
      </c>
      <c r="AE256" s="47">
        <v>26228.27</v>
      </c>
      <c r="AF256" s="47">
        <v>19395.11</v>
      </c>
      <c r="AG256" s="47">
        <v>16418.73</v>
      </c>
      <c r="AH256" s="47">
        <v>28530.100000000002</v>
      </c>
      <c r="AI256" s="47">
        <v>23246.04</v>
      </c>
      <c r="AJ256" s="47">
        <v>23857.81</v>
      </c>
      <c r="AK256" s="47">
        <v>19421.060000000001</v>
      </c>
      <c r="AL256" s="47">
        <v>16650.990000000002</v>
      </c>
      <c r="AM256" s="47">
        <v>14142.4</v>
      </c>
      <c r="AN256" s="47">
        <v>26029</v>
      </c>
      <c r="AO256" s="47"/>
      <c r="AP256" s="47">
        <v>35331.1</v>
      </c>
      <c r="AQ256" s="47">
        <v>33984.590000000004</v>
      </c>
      <c r="AR256" s="47">
        <v>83320.06</v>
      </c>
      <c r="AS256" s="47">
        <v>114224.39</v>
      </c>
      <c r="AT256" s="47">
        <v>102657.58</v>
      </c>
      <c r="AU256" s="47">
        <v>2620.04</v>
      </c>
      <c r="AV256" s="47">
        <v>0</v>
      </c>
      <c r="AW256" s="47">
        <v>0</v>
      </c>
      <c r="AX256" s="47">
        <v>0</v>
      </c>
      <c r="AY256" s="47">
        <v>0</v>
      </c>
      <c r="AZ256" s="47">
        <v>0</v>
      </c>
      <c r="BA256" s="47">
        <v>0</v>
      </c>
    </row>
    <row r="257" spans="1:53" outlineLevel="2" x14ac:dyDescent="0.25">
      <c r="A257" s="339" t="s">
        <v>796</v>
      </c>
      <c r="B257" s="340" t="s">
        <v>797</v>
      </c>
      <c r="C257" s="341" t="s">
        <v>798</v>
      </c>
      <c r="D257" s="342"/>
      <c r="E257" s="343"/>
      <c r="F257" s="47">
        <v>224.85</v>
      </c>
      <c r="G257" s="47">
        <v>388.14</v>
      </c>
      <c r="H257" s="344">
        <v>-163.29</v>
      </c>
      <c r="I257" s="345">
        <v>-0.4206987169577987</v>
      </c>
      <c r="K257" s="47">
        <v>12155.81</v>
      </c>
      <c r="L257" s="47">
        <v>2519.64</v>
      </c>
      <c r="M257" s="344">
        <v>9636.17</v>
      </c>
      <c r="N257" s="345">
        <v>3.8244233303170296</v>
      </c>
      <c r="Q257" s="47">
        <v>8887.0500000000011</v>
      </c>
      <c r="R257" s="47">
        <v>1037.0899999999999</v>
      </c>
      <c r="S257" s="344">
        <v>7849.9600000000009</v>
      </c>
      <c r="T257" s="345">
        <v>7.5692177149524165</v>
      </c>
      <c r="V257" s="47">
        <v>23919.599999999999</v>
      </c>
      <c r="W257" s="47">
        <v>6529.38</v>
      </c>
      <c r="X257" s="344">
        <v>17390.219999999998</v>
      </c>
      <c r="Y257" s="345">
        <v>2.6633799840107324</v>
      </c>
      <c r="AA257" s="48">
        <v>-44.15</v>
      </c>
      <c r="AB257" s="47"/>
      <c r="AC257" s="47">
        <v>913.6</v>
      </c>
      <c r="AD257" s="47">
        <v>568.95000000000005</v>
      </c>
      <c r="AE257" s="47">
        <v>680.34</v>
      </c>
      <c r="AF257" s="47">
        <v>-31.39</v>
      </c>
      <c r="AG257" s="47">
        <v>388.14</v>
      </c>
      <c r="AH257" s="47">
        <v>595.29</v>
      </c>
      <c r="AI257" s="47">
        <v>664.45</v>
      </c>
      <c r="AJ257" s="47">
        <v>439.90000000000003</v>
      </c>
      <c r="AK257" s="47">
        <v>270.3</v>
      </c>
      <c r="AL257" s="47">
        <v>93.12</v>
      </c>
      <c r="AM257" s="47">
        <v>815.6</v>
      </c>
      <c r="AN257" s="47">
        <v>8885.130000000001</v>
      </c>
      <c r="AO257" s="47"/>
      <c r="AP257" s="47">
        <v>1529.07</v>
      </c>
      <c r="AQ257" s="47">
        <v>1739.69</v>
      </c>
      <c r="AR257" s="47">
        <v>7051.72</v>
      </c>
      <c r="AS257" s="47">
        <v>1610.48</v>
      </c>
      <c r="AT257" s="47">
        <v>224.85</v>
      </c>
      <c r="AU257" s="47">
        <v>0</v>
      </c>
      <c r="AV257" s="47">
        <v>0</v>
      </c>
      <c r="AW257" s="47">
        <v>0</v>
      </c>
      <c r="AX257" s="47">
        <v>0</v>
      </c>
      <c r="AY257" s="47">
        <v>0</v>
      </c>
      <c r="AZ257" s="47">
        <v>0</v>
      </c>
      <c r="BA257" s="47">
        <v>0</v>
      </c>
    </row>
    <row r="258" spans="1:53" outlineLevel="2" x14ac:dyDescent="0.25">
      <c r="A258" s="339" t="s">
        <v>799</v>
      </c>
      <c r="B258" s="340" t="s">
        <v>800</v>
      </c>
      <c r="C258" s="341" t="s">
        <v>801</v>
      </c>
      <c r="D258" s="342"/>
      <c r="E258" s="343"/>
      <c r="F258" s="47">
        <v>0</v>
      </c>
      <c r="G258" s="47">
        <v>0</v>
      </c>
      <c r="H258" s="344">
        <v>0</v>
      </c>
      <c r="I258" s="345">
        <v>0</v>
      </c>
      <c r="K258" s="47">
        <v>-98.31</v>
      </c>
      <c r="L258" s="47">
        <v>0</v>
      </c>
      <c r="M258" s="344">
        <v>-98.31</v>
      </c>
      <c r="N258" s="345" t="s">
        <v>196</v>
      </c>
      <c r="Q258" s="47">
        <v>-8.9700000000000006</v>
      </c>
      <c r="R258" s="47">
        <v>0</v>
      </c>
      <c r="S258" s="344">
        <v>-8.9700000000000006</v>
      </c>
      <c r="T258" s="345" t="s">
        <v>196</v>
      </c>
      <c r="V258" s="47">
        <v>0</v>
      </c>
      <c r="W258" s="47">
        <v>0</v>
      </c>
      <c r="X258" s="344">
        <v>0</v>
      </c>
      <c r="Y258" s="345">
        <v>0</v>
      </c>
      <c r="AA258" s="48">
        <v>0</v>
      </c>
      <c r="AB258" s="47"/>
      <c r="AC258" s="47">
        <v>0</v>
      </c>
      <c r="AD258" s="47">
        <v>0</v>
      </c>
      <c r="AE258" s="47">
        <v>0</v>
      </c>
      <c r="AF258" s="47">
        <v>0</v>
      </c>
      <c r="AG258" s="47">
        <v>0</v>
      </c>
      <c r="AH258" s="47">
        <v>0</v>
      </c>
      <c r="AI258" s="47">
        <v>0</v>
      </c>
      <c r="AJ258" s="47">
        <v>0</v>
      </c>
      <c r="AK258" s="47">
        <v>0</v>
      </c>
      <c r="AL258" s="47">
        <v>0</v>
      </c>
      <c r="AM258" s="47">
        <v>0</v>
      </c>
      <c r="AN258" s="47">
        <v>98.31</v>
      </c>
      <c r="AO258" s="47"/>
      <c r="AP258" s="47">
        <v>-62.02</v>
      </c>
      <c r="AQ258" s="47">
        <v>-27.32</v>
      </c>
      <c r="AR258" s="47">
        <v>-7.48</v>
      </c>
      <c r="AS258" s="47">
        <v>-1.49</v>
      </c>
      <c r="AT258" s="47">
        <v>0</v>
      </c>
      <c r="AU258" s="47">
        <v>0</v>
      </c>
      <c r="AV258" s="47">
        <v>0</v>
      </c>
      <c r="AW258" s="47">
        <v>0</v>
      </c>
      <c r="AX258" s="47">
        <v>0</v>
      </c>
      <c r="AY258" s="47">
        <v>0</v>
      </c>
      <c r="AZ258" s="47">
        <v>0</v>
      </c>
      <c r="BA258" s="47">
        <v>0</v>
      </c>
    </row>
    <row r="259" spans="1:53" outlineLevel="2" x14ac:dyDescent="0.25">
      <c r="A259" s="339" t="s">
        <v>802</v>
      </c>
      <c r="B259" s="340" t="s">
        <v>803</v>
      </c>
      <c r="C259" s="341" t="s">
        <v>804</v>
      </c>
      <c r="D259" s="342"/>
      <c r="E259" s="343"/>
      <c r="F259" s="47">
        <v>519.01</v>
      </c>
      <c r="G259" s="47">
        <v>2256.79</v>
      </c>
      <c r="H259" s="344">
        <v>-1737.78</v>
      </c>
      <c r="I259" s="345">
        <v>-0.77002290864457923</v>
      </c>
      <c r="K259" s="47">
        <v>2925.9500000000003</v>
      </c>
      <c r="L259" s="47">
        <v>4651.13</v>
      </c>
      <c r="M259" s="344">
        <v>-1725.1799999999998</v>
      </c>
      <c r="N259" s="345">
        <v>-0.37091631496002042</v>
      </c>
      <c r="Q259" s="47">
        <v>2342.89</v>
      </c>
      <c r="R259" s="47">
        <v>3296.87</v>
      </c>
      <c r="S259" s="344">
        <v>-953.98</v>
      </c>
      <c r="T259" s="345">
        <v>-0.28935930139799265</v>
      </c>
      <c r="V259" s="47">
        <v>9241.85</v>
      </c>
      <c r="W259" s="47">
        <v>11303.71</v>
      </c>
      <c r="X259" s="344">
        <v>-2061.8599999999988</v>
      </c>
      <c r="Y259" s="345">
        <v>-0.18240559957748376</v>
      </c>
      <c r="AA259" s="48">
        <v>2474.91</v>
      </c>
      <c r="AB259" s="47"/>
      <c r="AC259" s="47">
        <v>1164</v>
      </c>
      <c r="AD259" s="47">
        <v>190.26</v>
      </c>
      <c r="AE259" s="47">
        <v>684.27</v>
      </c>
      <c r="AF259" s="47">
        <v>355.81</v>
      </c>
      <c r="AG259" s="47">
        <v>2256.79</v>
      </c>
      <c r="AH259" s="47">
        <v>803.95</v>
      </c>
      <c r="AI259" s="47">
        <v>478.11</v>
      </c>
      <c r="AJ259" s="47">
        <v>825.05000000000007</v>
      </c>
      <c r="AK259" s="47">
        <v>437.31</v>
      </c>
      <c r="AL259" s="47">
        <v>1402.09</v>
      </c>
      <c r="AM259" s="47">
        <v>157.19</v>
      </c>
      <c r="AN259" s="47">
        <v>2212.2000000000003</v>
      </c>
      <c r="AO259" s="47"/>
      <c r="AP259" s="47">
        <v>316.49</v>
      </c>
      <c r="AQ259" s="47">
        <v>266.57</v>
      </c>
      <c r="AR259" s="47">
        <v>533.63</v>
      </c>
      <c r="AS259" s="47">
        <v>1290.25</v>
      </c>
      <c r="AT259" s="47">
        <v>519.01</v>
      </c>
      <c r="AU259" s="47">
        <v>0</v>
      </c>
      <c r="AV259" s="47">
        <v>0</v>
      </c>
      <c r="AW259" s="47">
        <v>0</v>
      </c>
      <c r="AX259" s="47">
        <v>0</v>
      </c>
      <c r="AY259" s="47">
        <v>0</v>
      </c>
      <c r="AZ259" s="47">
        <v>0</v>
      </c>
      <c r="BA259" s="47">
        <v>0</v>
      </c>
    </row>
    <row r="260" spans="1:53" outlineLevel="2" x14ac:dyDescent="0.25">
      <c r="A260" s="339" t="s">
        <v>805</v>
      </c>
      <c r="B260" s="340" t="s">
        <v>806</v>
      </c>
      <c r="C260" s="341" t="s">
        <v>807</v>
      </c>
      <c r="D260" s="342"/>
      <c r="E260" s="343"/>
      <c r="F260" s="47">
        <v>7.48</v>
      </c>
      <c r="G260" s="47">
        <v>12.15</v>
      </c>
      <c r="H260" s="344">
        <v>-4.67</v>
      </c>
      <c r="I260" s="345">
        <v>-0.38436213991769547</v>
      </c>
      <c r="K260" s="47">
        <v>39.24</v>
      </c>
      <c r="L260" s="47">
        <v>15.82</v>
      </c>
      <c r="M260" s="344">
        <v>23.42</v>
      </c>
      <c r="N260" s="345">
        <v>1.4804045512010116</v>
      </c>
      <c r="Q260" s="47">
        <v>36.22</v>
      </c>
      <c r="R260" s="47">
        <v>15.82</v>
      </c>
      <c r="S260" s="344">
        <v>20.399999999999999</v>
      </c>
      <c r="T260" s="345">
        <v>1.2895069532237673</v>
      </c>
      <c r="V260" s="47">
        <v>87.37</v>
      </c>
      <c r="W260" s="47">
        <v>92.25</v>
      </c>
      <c r="X260" s="344">
        <v>-4.8799999999999955</v>
      </c>
      <c r="Y260" s="345">
        <v>-5.2899728997289924E-2</v>
      </c>
      <c r="AA260" s="48">
        <v>0</v>
      </c>
      <c r="AB260" s="47"/>
      <c r="AC260" s="47">
        <v>0</v>
      </c>
      <c r="AD260" s="47">
        <v>0</v>
      </c>
      <c r="AE260" s="47">
        <v>3.67</v>
      </c>
      <c r="AF260" s="47">
        <v>0</v>
      </c>
      <c r="AG260" s="47">
        <v>12.15</v>
      </c>
      <c r="AH260" s="47">
        <v>4.6500000000000004</v>
      </c>
      <c r="AI260" s="47">
        <v>7.32</v>
      </c>
      <c r="AJ260" s="47">
        <v>0</v>
      </c>
      <c r="AK260" s="47">
        <v>8.17</v>
      </c>
      <c r="AL260" s="47">
        <v>0</v>
      </c>
      <c r="AM260" s="47">
        <v>14.49</v>
      </c>
      <c r="AN260" s="47">
        <v>13.5</v>
      </c>
      <c r="AO260" s="47"/>
      <c r="AP260" s="47">
        <v>0</v>
      </c>
      <c r="AQ260" s="47">
        <v>3.02</v>
      </c>
      <c r="AR260" s="47">
        <v>0</v>
      </c>
      <c r="AS260" s="47">
        <v>28.740000000000002</v>
      </c>
      <c r="AT260" s="47">
        <v>7.48</v>
      </c>
      <c r="AU260" s="47">
        <v>0</v>
      </c>
      <c r="AV260" s="47">
        <v>0</v>
      </c>
      <c r="AW260" s="47">
        <v>0</v>
      </c>
      <c r="AX260" s="47">
        <v>0</v>
      </c>
      <c r="AY260" s="47">
        <v>0</v>
      </c>
      <c r="AZ260" s="47">
        <v>0</v>
      </c>
      <c r="BA260" s="47">
        <v>0</v>
      </c>
    </row>
    <row r="261" spans="1:53" outlineLevel="2" x14ac:dyDescent="0.25">
      <c r="A261" s="339" t="s">
        <v>808</v>
      </c>
      <c r="B261" s="340" t="s">
        <v>809</v>
      </c>
      <c r="C261" s="341" t="s">
        <v>810</v>
      </c>
      <c r="D261" s="342"/>
      <c r="E261" s="343"/>
      <c r="F261" s="47">
        <v>0</v>
      </c>
      <c r="G261" s="47">
        <v>0</v>
      </c>
      <c r="H261" s="344">
        <v>0</v>
      </c>
      <c r="I261" s="345">
        <v>0</v>
      </c>
      <c r="K261" s="47">
        <v>0</v>
      </c>
      <c r="L261" s="47">
        <v>79.86</v>
      </c>
      <c r="M261" s="344">
        <v>-79.86</v>
      </c>
      <c r="N261" s="345" t="s">
        <v>196</v>
      </c>
      <c r="Q261" s="47">
        <v>0</v>
      </c>
      <c r="R261" s="47">
        <v>0</v>
      </c>
      <c r="S261" s="344">
        <v>0</v>
      </c>
      <c r="T261" s="345">
        <v>0</v>
      </c>
      <c r="V261" s="47">
        <v>0</v>
      </c>
      <c r="W261" s="47">
        <v>79.86</v>
      </c>
      <c r="X261" s="344">
        <v>-79.86</v>
      </c>
      <c r="Y261" s="345" t="s">
        <v>196</v>
      </c>
      <c r="AA261" s="48">
        <v>0</v>
      </c>
      <c r="AB261" s="47"/>
      <c r="AC261" s="47">
        <v>79.86</v>
      </c>
      <c r="AD261" s="47">
        <v>0</v>
      </c>
      <c r="AE261" s="47">
        <v>0</v>
      </c>
      <c r="AF261" s="47">
        <v>0</v>
      </c>
      <c r="AG261" s="47">
        <v>0</v>
      </c>
      <c r="AH261" s="47">
        <v>0</v>
      </c>
      <c r="AI261" s="47">
        <v>0</v>
      </c>
      <c r="AJ261" s="47">
        <v>0</v>
      </c>
      <c r="AK261" s="47">
        <v>0</v>
      </c>
      <c r="AL261" s="47">
        <v>0</v>
      </c>
      <c r="AM261" s="47">
        <v>0</v>
      </c>
      <c r="AN261" s="47">
        <v>0</v>
      </c>
      <c r="AO261" s="47"/>
      <c r="AP261" s="47">
        <v>0</v>
      </c>
      <c r="AQ261" s="47">
        <v>0</v>
      </c>
      <c r="AR261" s="47">
        <v>0</v>
      </c>
      <c r="AS261" s="47">
        <v>0</v>
      </c>
      <c r="AT261" s="47">
        <v>0</v>
      </c>
      <c r="AU261" s="47">
        <v>0</v>
      </c>
      <c r="AV261" s="47">
        <v>0</v>
      </c>
      <c r="AW261" s="47">
        <v>0</v>
      </c>
      <c r="AX261" s="47">
        <v>0</v>
      </c>
      <c r="AY261" s="47">
        <v>0</v>
      </c>
      <c r="AZ261" s="47">
        <v>0</v>
      </c>
      <c r="BA261" s="47">
        <v>0</v>
      </c>
    </row>
    <row r="262" spans="1:53" outlineLevel="1" x14ac:dyDescent="0.25">
      <c r="A262" s="339" t="s">
        <v>811</v>
      </c>
      <c r="B262" s="397"/>
      <c r="C262" s="398" t="s">
        <v>812</v>
      </c>
      <c r="D262" s="407"/>
      <c r="E262" s="407"/>
      <c r="F262" s="399">
        <v>205574.88000000003</v>
      </c>
      <c r="G262" s="399">
        <v>139163.05000000002</v>
      </c>
      <c r="H262" s="393">
        <v>66411.830000000016</v>
      </c>
      <c r="I262" s="41">
        <v>0.47722315657784165</v>
      </c>
      <c r="J262" s="409"/>
      <c r="K262" s="399">
        <v>892005.1</v>
      </c>
      <c r="L262" s="399">
        <v>870322.41999999993</v>
      </c>
      <c r="M262" s="393">
        <v>21682.680000000051</v>
      </c>
      <c r="N262" s="40">
        <v>2.4913387845391887E-2</v>
      </c>
      <c r="O262" s="410"/>
      <c r="P262" s="410"/>
      <c r="Q262" s="399">
        <v>623598.22000000009</v>
      </c>
      <c r="R262" s="399">
        <v>422452.39000000007</v>
      </c>
      <c r="S262" s="393">
        <v>201145.83000000002</v>
      </c>
      <c r="T262" s="41">
        <v>0.47613845905807273</v>
      </c>
      <c r="U262" s="410"/>
      <c r="V262" s="399">
        <v>1785735.2300000002</v>
      </c>
      <c r="W262" s="399">
        <v>1795788.7599999998</v>
      </c>
      <c r="X262" s="393">
        <v>-10053.529999999562</v>
      </c>
      <c r="Y262" s="40">
        <v>-5.598392318704324E-3</v>
      </c>
      <c r="Z262" s="339"/>
      <c r="AA262" s="412">
        <v>128368.77</v>
      </c>
      <c r="AB262" s="339"/>
      <c r="AC262" s="399">
        <v>301019.94999999995</v>
      </c>
      <c r="AD262" s="399">
        <v>146850.08000000002</v>
      </c>
      <c r="AE262" s="399">
        <v>143572.79999999999</v>
      </c>
      <c r="AF262" s="399">
        <v>139716.53999999998</v>
      </c>
      <c r="AG262" s="399">
        <v>139163.05000000002</v>
      </c>
      <c r="AH262" s="399">
        <v>146105.35</v>
      </c>
      <c r="AI262" s="399">
        <v>128271.11000000002</v>
      </c>
      <c r="AJ262" s="399">
        <v>133835.38999999998</v>
      </c>
      <c r="AK262" s="399">
        <v>126827.31</v>
      </c>
      <c r="AL262" s="399">
        <v>126506.70999999999</v>
      </c>
      <c r="AM262" s="399">
        <v>103247.73000000001</v>
      </c>
      <c r="AN262" s="399">
        <v>128936.53</v>
      </c>
      <c r="AO262" s="339"/>
      <c r="AP262" s="399">
        <v>106526.88</v>
      </c>
      <c r="AQ262" s="399">
        <v>161880</v>
      </c>
      <c r="AR262" s="399">
        <v>193340.27</v>
      </c>
      <c r="AS262" s="399">
        <v>224683.07</v>
      </c>
      <c r="AT262" s="399">
        <v>205574.88000000003</v>
      </c>
      <c r="AU262" s="399">
        <v>-813.36999999999989</v>
      </c>
      <c r="AV262" s="399">
        <v>0</v>
      </c>
      <c r="AW262" s="399">
        <v>0</v>
      </c>
      <c r="AX262" s="399">
        <v>0</v>
      </c>
      <c r="AY262" s="399">
        <v>0</v>
      </c>
      <c r="AZ262" s="399">
        <v>0</v>
      </c>
      <c r="BA262" s="399">
        <v>0</v>
      </c>
    </row>
    <row r="263" spans="1:53" ht="0.75" customHeight="1" outlineLevel="2" x14ac:dyDescent="0.25">
      <c r="B263" s="397"/>
      <c r="C263" s="398"/>
      <c r="D263" s="407"/>
      <c r="E263" s="407"/>
      <c r="F263" s="399"/>
      <c r="G263" s="399"/>
      <c r="H263" s="393"/>
      <c r="I263" s="41"/>
      <c r="J263" s="409"/>
      <c r="K263" s="399"/>
      <c r="L263" s="399"/>
      <c r="M263" s="393"/>
      <c r="N263" s="40"/>
      <c r="O263" s="410"/>
      <c r="P263" s="410"/>
      <c r="Q263" s="399"/>
      <c r="R263" s="399"/>
      <c r="S263" s="393"/>
      <c r="T263" s="41"/>
      <c r="U263" s="410"/>
      <c r="V263" s="399"/>
      <c r="W263" s="399"/>
      <c r="X263" s="393"/>
      <c r="Y263" s="40"/>
      <c r="Z263" s="339"/>
      <c r="AA263" s="412"/>
      <c r="AB263" s="339"/>
      <c r="AC263" s="399"/>
      <c r="AD263" s="399"/>
      <c r="AE263" s="399"/>
      <c r="AF263" s="399"/>
      <c r="AG263" s="399"/>
      <c r="AH263" s="399"/>
      <c r="AI263" s="399"/>
      <c r="AJ263" s="399"/>
      <c r="AK263" s="399"/>
      <c r="AL263" s="399"/>
      <c r="AM263" s="399"/>
      <c r="AN263" s="399"/>
      <c r="AO263" s="339"/>
      <c r="AP263" s="399"/>
      <c r="AQ263" s="399"/>
      <c r="AR263" s="399"/>
      <c r="AS263" s="399"/>
      <c r="AT263" s="399"/>
      <c r="AU263" s="399"/>
      <c r="AV263" s="399"/>
      <c r="AW263" s="399"/>
      <c r="AX263" s="399"/>
      <c r="AY263" s="399"/>
      <c r="AZ263" s="399"/>
      <c r="BA263" s="399"/>
    </row>
    <row r="264" spans="1:53" outlineLevel="2" x14ac:dyDescent="0.25">
      <c r="A264" s="339" t="s">
        <v>813</v>
      </c>
      <c r="B264" s="340" t="s">
        <v>814</v>
      </c>
      <c r="C264" s="341" t="s">
        <v>815</v>
      </c>
      <c r="D264" s="342"/>
      <c r="E264" s="343"/>
      <c r="F264" s="47">
        <v>729858.73</v>
      </c>
      <c r="G264" s="47">
        <v>930492.46</v>
      </c>
      <c r="H264" s="344">
        <v>-200633.72999999998</v>
      </c>
      <c r="I264" s="345">
        <v>-0.21562101642392673</v>
      </c>
      <c r="K264" s="47">
        <v>4769887.2</v>
      </c>
      <c r="L264" s="47">
        <v>4929818.72</v>
      </c>
      <c r="M264" s="344">
        <v>-159931.51999999955</v>
      </c>
      <c r="N264" s="345">
        <v>-3.2441663493865666E-2</v>
      </c>
      <c r="Q264" s="47">
        <v>2702436.21</v>
      </c>
      <c r="R264" s="47">
        <v>2976194.5</v>
      </c>
      <c r="S264" s="344">
        <v>-273758.29000000004</v>
      </c>
      <c r="T264" s="345">
        <v>-9.1982661079442238E-2</v>
      </c>
      <c r="V264" s="47">
        <v>12085338.379999999</v>
      </c>
      <c r="W264" s="47">
        <v>11414682.57</v>
      </c>
      <c r="X264" s="344">
        <v>670655.80999999866</v>
      </c>
      <c r="Y264" s="345">
        <v>5.8753785388882582E-2</v>
      </c>
      <c r="AA264" s="48">
        <v>938725.89</v>
      </c>
      <c r="AB264" s="47"/>
      <c r="AC264" s="47">
        <v>952319.25</v>
      </c>
      <c r="AD264" s="47">
        <v>1001304.97</v>
      </c>
      <c r="AE264" s="47">
        <v>992516.75</v>
      </c>
      <c r="AF264" s="47">
        <v>1053185.29</v>
      </c>
      <c r="AG264" s="47">
        <v>930492.46</v>
      </c>
      <c r="AH264" s="47">
        <v>1677038.6</v>
      </c>
      <c r="AI264" s="47">
        <v>907448.07000000007</v>
      </c>
      <c r="AJ264" s="47">
        <v>1055866.54</v>
      </c>
      <c r="AK264" s="47">
        <v>1027874.87</v>
      </c>
      <c r="AL264" s="47">
        <v>1043820.53</v>
      </c>
      <c r="AM264" s="47">
        <v>787451.39</v>
      </c>
      <c r="AN264" s="47">
        <v>815951.18</v>
      </c>
      <c r="AO264" s="47"/>
      <c r="AP264" s="47">
        <v>1097333.21</v>
      </c>
      <c r="AQ264" s="47">
        <v>970117.78</v>
      </c>
      <c r="AR264" s="47">
        <v>888636.89</v>
      </c>
      <c r="AS264" s="47">
        <v>1083940.5900000001</v>
      </c>
      <c r="AT264" s="47">
        <v>729858.73</v>
      </c>
      <c r="AU264" s="47">
        <v>-46486.41</v>
      </c>
      <c r="AV264" s="47">
        <v>0</v>
      </c>
      <c r="AW264" s="47">
        <v>0</v>
      </c>
      <c r="AX264" s="47">
        <v>0</v>
      </c>
      <c r="AY264" s="47">
        <v>0</v>
      </c>
      <c r="AZ264" s="47">
        <v>0</v>
      </c>
      <c r="BA264" s="47">
        <v>0</v>
      </c>
    </row>
    <row r="265" spans="1:53" outlineLevel="2" x14ac:dyDescent="0.25">
      <c r="A265" s="339" t="s">
        <v>816</v>
      </c>
      <c r="B265" s="340" t="s">
        <v>817</v>
      </c>
      <c r="C265" s="341" t="s">
        <v>818</v>
      </c>
      <c r="D265" s="342"/>
      <c r="E265" s="343"/>
      <c r="F265" s="47">
        <v>180849.19</v>
      </c>
      <c r="G265" s="47">
        <v>34469.629999999997</v>
      </c>
      <c r="H265" s="344">
        <v>146379.56</v>
      </c>
      <c r="I265" s="345">
        <v>4.2466240571772893</v>
      </c>
      <c r="K265" s="47">
        <v>672641.44000000006</v>
      </c>
      <c r="L265" s="47">
        <v>340061.8</v>
      </c>
      <c r="M265" s="344">
        <v>332579.64000000007</v>
      </c>
      <c r="N265" s="345">
        <v>0.97799764631017094</v>
      </c>
      <c r="Q265" s="47">
        <v>285478.68</v>
      </c>
      <c r="R265" s="47">
        <v>150474.23999999999</v>
      </c>
      <c r="S265" s="344">
        <v>135004.44</v>
      </c>
      <c r="T265" s="345">
        <v>0.89719303450211818</v>
      </c>
      <c r="V265" s="47">
        <v>846121.77</v>
      </c>
      <c r="W265" s="47">
        <v>567559.21</v>
      </c>
      <c r="X265" s="344">
        <v>278562.56000000006</v>
      </c>
      <c r="Y265" s="345">
        <v>0.49080792821598307</v>
      </c>
      <c r="AA265" s="48">
        <v>-29242.080000000002</v>
      </c>
      <c r="AB265" s="47"/>
      <c r="AC265" s="47">
        <v>116204.99</v>
      </c>
      <c r="AD265" s="47">
        <v>73382.570000000007</v>
      </c>
      <c r="AE265" s="47">
        <v>56242.31</v>
      </c>
      <c r="AF265" s="47">
        <v>59762.3</v>
      </c>
      <c r="AG265" s="47">
        <v>34469.629999999997</v>
      </c>
      <c r="AH265" s="47">
        <v>84757.22</v>
      </c>
      <c r="AI265" s="47">
        <v>-41909.4</v>
      </c>
      <c r="AJ265" s="47">
        <v>140018.05000000002</v>
      </c>
      <c r="AK265" s="47">
        <v>14323.15</v>
      </c>
      <c r="AL265" s="47">
        <v>70017.7</v>
      </c>
      <c r="AM265" s="47">
        <v>78616.490000000005</v>
      </c>
      <c r="AN265" s="47">
        <v>-172342.88</v>
      </c>
      <c r="AO265" s="47"/>
      <c r="AP265" s="47">
        <v>272223.32</v>
      </c>
      <c r="AQ265" s="47">
        <v>114939.44</v>
      </c>
      <c r="AR265" s="47">
        <v>-69835.08</v>
      </c>
      <c r="AS265" s="47">
        <v>174464.57</v>
      </c>
      <c r="AT265" s="47">
        <v>180849.19</v>
      </c>
      <c r="AU265" s="47">
        <v>-114045.16</v>
      </c>
      <c r="AV265" s="47">
        <v>0</v>
      </c>
      <c r="AW265" s="47">
        <v>0</v>
      </c>
      <c r="AX265" s="47">
        <v>0</v>
      </c>
      <c r="AY265" s="47">
        <v>0</v>
      </c>
      <c r="AZ265" s="47">
        <v>0</v>
      </c>
      <c r="BA265" s="47">
        <v>0</v>
      </c>
    </row>
    <row r="266" spans="1:53" outlineLevel="2" x14ac:dyDescent="0.25">
      <c r="A266" s="339" t="s">
        <v>819</v>
      </c>
      <c r="B266" s="340" t="s">
        <v>820</v>
      </c>
      <c r="C266" s="341" t="s">
        <v>821</v>
      </c>
      <c r="D266" s="342"/>
      <c r="E266" s="343"/>
      <c r="F266" s="47">
        <v>0.28000000000000003</v>
      </c>
      <c r="G266" s="47">
        <v>27.580000000000002</v>
      </c>
      <c r="H266" s="344">
        <v>-27.3</v>
      </c>
      <c r="I266" s="345">
        <v>-0.98984771573604058</v>
      </c>
      <c r="K266" s="47">
        <v>64.13</v>
      </c>
      <c r="L266" s="47">
        <v>92.88</v>
      </c>
      <c r="M266" s="344">
        <v>-28.75</v>
      </c>
      <c r="N266" s="345">
        <v>-0.30953919035314387</v>
      </c>
      <c r="Q266" s="47">
        <v>24.55</v>
      </c>
      <c r="R266" s="47">
        <v>78.400000000000006</v>
      </c>
      <c r="S266" s="344">
        <v>-53.850000000000009</v>
      </c>
      <c r="T266" s="345">
        <v>-0.68686224489795922</v>
      </c>
      <c r="V266" s="47">
        <v>165.16</v>
      </c>
      <c r="W266" s="47">
        <v>268.08000000000004</v>
      </c>
      <c r="X266" s="344">
        <v>-102.92000000000004</v>
      </c>
      <c r="Y266" s="345">
        <v>-0.38391524917934955</v>
      </c>
      <c r="AA266" s="48">
        <v>38.47</v>
      </c>
      <c r="AB266" s="47"/>
      <c r="AC266" s="47">
        <v>14.48</v>
      </c>
      <c r="AD266" s="47">
        <v>0</v>
      </c>
      <c r="AE266" s="47">
        <v>33.79</v>
      </c>
      <c r="AF266" s="47">
        <v>17.03</v>
      </c>
      <c r="AG266" s="47">
        <v>27.580000000000002</v>
      </c>
      <c r="AH266" s="47">
        <v>47.92</v>
      </c>
      <c r="AI266" s="47">
        <v>20.14</v>
      </c>
      <c r="AJ266" s="47">
        <v>0</v>
      </c>
      <c r="AK266" s="47">
        <v>0</v>
      </c>
      <c r="AL266" s="47">
        <v>18.920000000000002</v>
      </c>
      <c r="AM266" s="47">
        <v>0</v>
      </c>
      <c r="AN266" s="47">
        <v>14.05</v>
      </c>
      <c r="AO266" s="47"/>
      <c r="AP266" s="47">
        <v>0</v>
      </c>
      <c r="AQ266" s="47">
        <v>39.58</v>
      </c>
      <c r="AR266" s="47">
        <v>24.27</v>
      </c>
      <c r="AS266" s="47">
        <v>0</v>
      </c>
      <c r="AT266" s="47">
        <v>0.28000000000000003</v>
      </c>
      <c r="AU266" s="47">
        <v>0</v>
      </c>
      <c r="AV266" s="47">
        <v>0</v>
      </c>
      <c r="AW266" s="47">
        <v>0</v>
      </c>
      <c r="AX266" s="47">
        <v>0</v>
      </c>
      <c r="AY266" s="47">
        <v>0</v>
      </c>
      <c r="AZ266" s="47">
        <v>0</v>
      </c>
      <c r="BA266" s="47">
        <v>0</v>
      </c>
    </row>
    <row r="267" spans="1:53" outlineLevel="2" x14ac:dyDescent="0.25">
      <c r="A267" s="339" t="s">
        <v>822</v>
      </c>
      <c r="B267" s="340" t="s">
        <v>823</v>
      </c>
      <c r="C267" s="341" t="s">
        <v>824</v>
      </c>
      <c r="D267" s="342"/>
      <c r="E267" s="343"/>
      <c r="F267" s="47">
        <v>0</v>
      </c>
      <c r="G267" s="47">
        <v>0</v>
      </c>
      <c r="H267" s="344">
        <v>0</v>
      </c>
      <c r="I267" s="345">
        <v>0</v>
      </c>
      <c r="K267" s="47">
        <v>0</v>
      </c>
      <c r="L267" s="47">
        <v>0</v>
      </c>
      <c r="M267" s="344">
        <v>0</v>
      </c>
      <c r="N267" s="345">
        <v>0</v>
      </c>
      <c r="Q267" s="47">
        <v>0</v>
      </c>
      <c r="R267" s="47">
        <v>0</v>
      </c>
      <c r="S267" s="344">
        <v>0</v>
      </c>
      <c r="T267" s="345">
        <v>0</v>
      </c>
      <c r="V267" s="47">
        <v>0</v>
      </c>
      <c r="W267" s="47">
        <v>133.34</v>
      </c>
      <c r="X267" s="344">
        <v>-133.34</v>
      </c>
      <c r="Y267" s="345" t="s">
        <v>196</v>
      </c>
      <c r="AA267" s="48">
        <v>0</v>
      </c>
      <c r="AB267" s="47"/>
      <c r="AC267" s="47">
        <v>0</v>
      </c>
      <c r="AD267" s="47">
        <v>0</v>
      </c>
      <c r="AE267" s="47">
        <v>0</v>
      </c>
      <c r="AF267" s="47">
        <v>0</v>
      </c>
      <c r="AG267" s="47">
        <v>0</v>
      </c>
      <c r="AH267" s="47">
        <v>0</v>
      </c>
      <c r="AI267" s="47">
        <v>0</v>
      </c>
      <c r="AJ267" s="47">
        <v>0</v>
      </c>
      <c r="AK267" s="47">
        <v>0</v>
      </c>
      <c r="AL267" s="47">
        <v>0</v>
      </c>
      <c r="AM267" s="47">
        <v>0</v>
      </c>
      <c r="AN267" s="47">
        <v>0</v>
      </c>
      <c r="AO267" s="47"/>
      <c r="AP267" s="47">
        <v>0</v>
      </c>
      <c r="AQ267" s="47">
        <v>0</v>
      </c>
      <c r="AR267" s="47">
        <v>0</v>
      </c>
      <c r="AS267" s="47">
        <v>0</v>
      </c>
      <c r="AT267" s="47">
        <v>0</v>
      </c>
      <c r="AU267" s="47">
        <v>0</v>
      </c>
      <c r="AV267" s="47">
        <v>0</v>
      </c>
      <c r="AW267" s="47">
        <v>0</v>
      </c>
      <c r="AX267" s="47">
        <v>0</v>
      </c>
      <c r="AY267" s="47">
        <v>0</v>
      </c>
      <c r="AZ267" s="47">
        <v>0</v>
      </c>
      <c r="BA267" s="47">
        <v>0</v>
      </c>
    </row>
    <row r="268" spans="1:53" outlineLevel="2" x14ac:dyDescent="0.25">
      <c r="A268" s="339" t="s">
        <v>825</v>
      </c>
      <c r="B268" s="340" t="s">
        <v>826</v>
      </c>
      <c r="C268" s="341" t="s">
        <v>827</v>
      </c>
      <c r="D268" s="342"/>
      <c r="E268" s="343"/>
      <c r="F268" s="47">
        <v>0</v>
      </c>
      <c r="G268" s="47">
        <v>0</v>
      </c>
      <c r="H268" s="344">
        <v>0</v>
      </c>
      <c r="I268" s="345">
        <v>0</v>
      </c>
      <c r="K268" s="47">
        <v>0</v>
      </c>
      <c r="L268" s="47">
        <v>0</v>
      </c>
      <c r="M268" s="344">
        <v>0</v>
      </c>
      <c r="N268" s="345">
        <v>0</v>
      </c>
      <c r="Q268" s="47">
        <v>0</v>
      </c>
      <c r="R268" s="47">
        <v>0</v>
      </c>
      <c r="S268" s="344">
        <v>0</v>
      </c>
      <c r="T268" s="345">
        <v>0</v>
      </c>
      <c r="V268" s="47">
        <v>13.620000000000001</v>
      </c>
      <c r="W268" s="47">
        <v>5.9</v>
      </c>
      <c r="X268" s="344">
        <v>7.7200000000000006</v>
      </c>
      <c r="Y268" s="345">
        <v>1.3084745762711865</v>
      </c>
      <c r="AA268" s="48">
        <v>0</v>
      </c>
      <c r="AB268" s="47"/>
      <c r="AC268" s="47">
        <v>0</v>
      </c>
      <c r="AD268" s="47">
        <v>0</v>
      </c>
      <c r="AE268" s="47">
        <v>0</v>
      </c>
      <c r="AF268" s="47">
        <v>0</v>
      </c>
      <c r="AG268" s="47">
        <v>0</v>
      </c>
      <c r="AH268" s="47">
        <v>0</v>
      </c>
      <c r="AI268" s="47">
        <v>0</v>
      </c>
      <c r="AJ268" s="47">
        <v>0</v>
      </c>
      <c r="AK268" s="47">
        <v>0</v>
      </c>
      <c r="AL268" s="47">
        <v>0</v>
      </c>
      <c r="AM268" s="47">
        <v>13.23</v>
      </c>
      <c r="AN268" s="47">
        <v>0.39</v>
      </c>
      <c r="AO268" s="47"/>
      <c r="AP268" s="47">
        <v>0</v>
      </c>
      <c r="AQ268" s="47">
        <v>0</v>
      </c>
      <c r="AR268" s="47">
        <v>0</v>
      </c>
      <c r="AS268" s="47">
        <v>0</v>
      </c>
      <c r="AT268" s="47">
        <v>0</v>
      </c>
      <c r="AU268" s="47">
        <v>0</v>
      </c>
      <c r="AV268" s="47">
        <v>0</v>
      </c>
      <c r="AW268" s="47">
        <v>0</v>
      </c>
      <c r="AX268" s="47">
        <v>0</v>
      </c>
      <c r="AY268" s="47">
        <v>0</v>
      </c>
      <c r="AZ268" s="47">
        <v>0</v>
      </c>
      <c r="BA268" s="47">
        <v>0</v>
      </c>
    </row>
    <row r="269" spans="1:53" outlineLevel="2" x14ac:dyDescent="0.25">
      <c r="A269" s="339" t="s">
        <v>828</v>
      </c>
      <c r="B269" s="340" t="s">
        <v>829</v>
      </c>
      <c r="C269" s="341" t="s">
        <v>830</v>
      </c>
      <c r="D269" s="342"/>
      <c r="E269" s="343"/>
      <c r="F269" s="47">
        <v>0</v>
      </c>
      <c r="G269" s="47">
        <v>0</v>
      </c>
      <c r="H269" s="344">
        <v>0</v>
      </c>
      <c r="I269" s="345">
        <v>0</v>
      </c>
      <c r="K269" s="47">
        <v>0</v>
      </c>
      <c r="L269" s="47">
        <v>0</v>
      </c>
      <c r="M269" s="344">
        <v>0</v>
      </c>
      <c r="N269" s="345">
        <v>0</v>
      </c>
      <c r="Q269" s="47">
        <v>0</v>
      </c>
      <c r="R269" s="47">
        <v>0</v>
      </c>
      <c r="S269" s="344">
        <v>0</v>
      </c>
      <c r="T269" s="345">
        <v>0</v>
      </c>
      <c r="V269" s="47">
        <v>0</v>
      </c>
      <c r="W269" s="47">
        <v>-0.02</v>
      </c>
      <c r="X269" s="344">
        <v>0.02</v>
      </c>
      <c r="Y269" s="345" t="s">
        <v>196</v>
      </c>
      <c r="AA269" s="48">
        <v>0</v>
      </c>
      <c r="AB269" s="47"/>
      <c r="AC269" s="47">
        <v>0</v>
      </c>
      <c r="AD269" s="47">
        <v>0</v>
      </c>
      <c r="AE269" s="47">
        <v>0</v>
      </c>
      <c r="AF269" s="47">
        <v>0</v>
      </c>
      <c r="AG269" s="47">
        <v>0</v>
      </c>
      <c r="AH269" s="47">
        <v>0</v>
      </c>
      <c r="AI269" s="47">
        <v>0</v>
      </c>
      <c r="AJ269" s="47">
        <v>0</v>
      </c>
      <c r="AK269" s="47">
        <v>0</v>
      </c>
      <c r="AL269" s="47">
        <v>0</v>
      </c>
      <c r="AM269" s="47">
        <v>0</v>
      </c>
      <c r="AN269" s="47">
        <v>0</v>
      </c>
      <c r="AO269" s="47"/>
      <c r="AP269" s="47">
        <v>0</v>
      </c>
      <c r="AQ269" s="47">
        <v>0</v>
      </c>
      <c r="AR269" s="47">
        <v>0</v>
      </c>
      <c r="AS269" s="47">
        <v>0</v>
      </c>
      <c r="AT269" s="47">
        <v>0</v>
      </c>
      <c r="AU269" s="47">
        <v>0</v>
      </c>
      <c r="AV269" s="47">
        <v>0</v>
      </c>
      <c r="AW269" s="47">
        <v>0</v>
      </c>
      <c r="AX269" s="47">
        <v>0</v>
      </c>
      <c r="AY269" s="47">
        <v>0</v>
      </c>
      <c r="AZ269" s="47">
        <v>0</v>
      </c>
      <c r="BA269" s="47">
        <v>0</v>
      </c>
    </row>
    <row r="270" spans="1:53" outlineLevel="2" x14ac:dyDescent="0.25">
      <c r="A270" s="339" t="s">
        <v>831</v>
      </c>
      <c r="B270" s="340" t="s">
        <v>832</v>
      </c>
      <c r="C270" s="341" t="s">
        <v>833</v>
      </c>
      <c r="D270" s="342"/>
      <c r="E270" s="343"/>
      <c r="F270" s="47">
        <v>24.36</v>
      </c>
      <c r="G270" s="47">
        <v>0</v>
      </c>
      <c r="H270" s="344">
        <v>24.36</v>
      </c>
      <c r="I270" s="345" t="s">
        <v>196</v>
      </c>
      <c r="K270" s="47">
        <v>24.36</v>
      </c>
      <c r="L270" s="47">
        <v>0</v>
      </c>
      <c r="M270" s="344">
        <v>24.36</v>
      </c>
      <c r="N270" s="345" t="s">
        <v>196</v>
      </c>
      <c r="Q270" s="47">
        <v>24.36</v>
      </c>
      <c r="R270" s="47">
        <v>0</v>
      </c>
      <c r="S270" s="344">
        <v>24.36</v>
      </c>
      <c r="T270" s="345" t="s">
        <v>196</v>
      </c>
      <c r="V270" s="47">
        <v>45.870000000000005</v>
      </c>
      <c r="W270" s="47">
        <v>10.9</v>
      </c>
      <c r="X270" s="344">
        <v>34.970000000000006</v>
      </c>
      <c r="Y270" s="345">
        <v>3.2082568807339453</v>
      </c>
      <c r="AA270" s="48">
        <v>0</v>
      </c>
      <c r="AB270" s="47"/>
      <c r="AC270" s="47">
        <v>0</v>
      </c>
      <c r="AD270" s="47">
        <v>0</v>
      </c>
      <c r="AE270" s="47">
        <v>0</v>
      </c>
      <c r="AF270" s="47">
        <v>0</v>
      </c>
      <c r="AG270" s="47">
        <v>0</v>
      </c>
      <c r="AH270" s="47">
        <v>0</v>
      </c>
      <c r="AI270" s="47">
        <v>2.39</v>
      </c>
      <c r="AJ270" s="47">
        <v>0</v>
      </c>
      <c r="AK270" s="47">
        <v>0</v>
      </c>
      <c r="AL270" s="47">
        <v>0</v>
      </c>
      <c r="AM270" s="47">
        <v>19.12</v>
      </c>
      <c r="AN270" s="47">
        <v>0</v>
      </c>
      <c r="AO270" s="47"/>
      <c r="AP270" s="47">
        <v>0</v>
      </c>
      <c r="AQ270" s="47">
        <v>0</v>
      </c>
      <c r="AR270" s="47">
        <v>0</v>
      </c>
      <c r="AS270" s="47">
        <v>0</v>
      </c>
      <c r="AT270" s="47">
        <v>24.36</v>
      </c>
      <c r="AU270" s="47">
        <v>0</v>
      </c>
      <c r="AV270" s="47">
        <v>0</v>
      </c>
      <c r="AW270" s="47">
        <v>0</v>
      </c>
      <c r="AX270" s="47">
        <v>0</v>
      </c>
      <c r="AY270" s="47">
        <v>0</v>
      </c>
      <c r="AZ270" s="47">
        <v>0</v>
      </c>
      <c r="BA270" s="47">
        <v>0</v>
      </c>
    </row>
    <row r="271" spans="1:53" outlineLevel="2" x14ac:dyDescent="0.25">
      <c r="A271" s="339" t="s">
        <v>834</v>
      </c>
      <c r="B271" s="340" t="s">
        <v>835</v>
      </c>
      <c r="C271" s="341" t="s">
        <v>836</v>
      </c>
      <c r="D271" s="342"/>
      <c r="E271" s="343"/>
      <c r="F271" s="47">
        <v>47.75</v>
      </c>
      <c r="G271" s="47">
        <v>15.49</v>
      </c>
      <c r="H271" s="344">
        <v>32.26</v>
      </c>
      <c r="I271" s="345">
        <v>2.0826339573918657</v>
      </c>
      <c r="K271" s="47">
        <v>264.13</v>
      </c>
      <c r="L271" s="47">
        <v>29.89</v>
      </c>
      <c r="M271" s="344">
        <v>234.24</v>
      </c>
      <c r="N271" s="345">
        <v>7.8367346938775508</v>
      </c>
      <c r="Q271" s="47">
        <v>250.79</v>
      </c>
      <c r="R271" s="47">
        <v>15.49</v>
      </c>
      <c r="S271" s="344">
        <v>235.29999999999998</v>
      </c>
      <c r="T271" s="345" t="s">
        <v>196</v>
      </c>
      <c r="V271" s="47">
        <v>486.6</v>
      </c>
      <c r="W271" s="47">
        <v>127.63000000000001</v>
      </c>
      <c r="X271" s="344">
        <v>358.97</v>
      </c>
      <c r="Y271" s="345">
        <v>2.8125832484525581</v>
      </c>
      <c r="AA271" s="48">
        <v>1.6600000000000001</v>
      </c>
      <c r="AB271" s="47"/>
      <c r="AC271" s="47">
        <v>0</v>
      </c>
      <c r="AD271" s="47">
        <v>14.4</v>
      </c>
      <c r="AE271" s="47">
        <v>0</v>
      </c>
      <c r="AF271" s="47">
        <v>0</v>
      </c>
      <c r="AG271" s="47">
        <v>15.49</v>
      </c>
      <c r="AH271" s="47">
        <v>6.8500000000000005</v>
      </c>
      <c r="AI271" s="47">
        <v>0</v>
      </c>
      <c r="AJ271" s="47">
        <v>44.26</v>
      </c>
      <c r="AK271" s="47">
        <v>3.09</v>
      </c>
      <c r="AL271" s="47">
        <v>27.26</v>
      </c>
      <c r="AM271" s="47">
        <v>124.7</v>
      </c>
      <c r="AN271" s="47">
        <v>16.309999999999999</v>
      </c>
      <c r="AO271" s="47"/>
      <c r="AP271" s="47">
        <v>0</v>
      </c>
      <c r="AQ271" s="47">
        <v>13.34</v>
      </c>
      <c r="AR271" s="47">
        <v>20.7</v>
      </c>
      <c r="AS271" s="47">
        <v>182.34</v>
      </c>
      <c r="AT271" s="47">
        <v>47.75</v>
      </c>
      <c r="AU271" s="47">
        <v>0</v>
      </c>
      <c r="AV271" s="47">
        <v>0</v>
      </c>
      <c r="AW271" s="47">
        <v>0</v>
      </c>
      <c r="AX271" s="47">
        <v>0</v>
      </c>
      <c r="AY271" s="47">
        <v>0</v>
      </c>
      <c r="AZ271" s="47">
        <v>0</v>
      </c>
      <c r="BA271" s="47">
        <v>0</v>
      </c>
    </row>
    <row r="272" spans="1:53" outlineLevel="2" x14ac:dyDescent="0.25">
      <c r="A272" s="339" t="s">
        <v>837</v>
      </c>
      <c r="B272" s="340" t="s">
        <v>838</v>
      </c>
      <c r="C272" s="341" t="s">
        <v>839</v>
      </c>
      <c r="D272" s="342"/>
      <c r="E272" s="343"/>
      <c r="F272" s="47">
        <v>17.23</v>
      </c>
      <c r="G272" s="47">
        <v>0.45</v>
      </c>
      <c r="H272" s="344">
        <v>16.78</v>
      </c>
      <c r="I272" s="345" t="s">
        <v>196</v>
      </c>
      <c r="K272" s="47">
        <v>82.88</v>
      </c>
      <c r="L272" s="47">
        <v>65.460000000000008</v>
      </c>
      <c r="M272" s="344">
        <v>17.419999999999987</v>
      </c>
      <c r="N272" s="345">
        <v>0.26611671249618063</v>
      </c>
      <c r="Q272" s="47">
        <v>53.910000000000004</v>
      </c>
      <c r="R272" s="47">
        <v>59.79</v>
      </c>
      <c r="S272" s="344">
        <v>-5.8799999999999955</v>
      </c>
      <c r="T272" s="345">
        <v>-9.8344204716507705E-2</v>
      </c>
      <c r="V272" s="47">
        <v>140.38</v>
      </c>
      <c r="W272" s="47">
        <v>1254.96</v>
      </c>
      <c r="X272" s="344">
        <v>-1114.58</v>
      </c>
      <c r="Y272" s="345">
        <v>-0.88813986103142717</v>
      </c>
      <c r="AA272" s="48">
        <v>357.2</v>
      </c>
      <c r="AB272" s="47"/>
      <c r="AC272" s="47">
        <v>3.37</v>
      </c>
      <c r="AD272" s="47">
        <v>2.3000000000000003</v>
      </c>
      <c r="AE272" s="47">
        <v>36.090000000000003</v>
      </c>
      <c r="AF272" s="47">
        <v>23.25</v>
      </c>
      <c r="AG272" s="47">
        <v>0.45</v>
      </c>
      <c r="AH272" s="47">
        <v>5.89</v>
      </c>
      <c r="AI272" s="47">
        <v>0</v>
      </c>
      <c r="AJ272" s="47">
        <v>23.93</v>
      </c>
      <c r="AK272" s="47">
        <v>4.34</v>
      </c>
      <c r="AL272" s="47">
        <v>9.44</v>
      </c>
      <c r="AM272" s="47">
        <v>2.0699999999999998</v>
      </c>
      <c r="AN272" s="47">
        <v>11.83</v>
      </c>
      <c r="AO272" s="47"/>
      <c r="AP272" s="47">
        <v>0</v>
      </c>
      <c r="AQ272" s="47">
        <v>28.97</v>
      </c>
      <c r="AR272" s="47">
        <v>8.4</v>
      </c>
      <c r="AS272" s="47">
        <v>28.28</v>
      </c>
      <c r="AT272" s="47">
        <v>17.23</v>
      </c>
      <c r="AU272" s="47">
        <v>0</v>
      </c>
      <c r="AV272" s="47">
        <v>0</v>
      </c>
      <c r="AW272" s="47">
        <v>0</v>
      </c>
      <c r="AX272" s="47">
        <v>0</v>
      </c>
      <c r="AY272" s="47">
        <v>0</v>
      </c>
      <c r="AZ272" s="47">
        <v>0</v>
      </c>
      <c r="BA272" s="47">
        <v>0</v>
      </c>
    </row>
    <row r="273" spans="1:53" outlineLevel="2" x14ac:dyDescent="0.25">
      <c r="A273" s="339" t="s">
        <v>840</v>
      </c>
      <c r="B273" s="340" t="s">
        <v>841</v>
      </c>
      <c r="C273" s="341" t="s">
        <v>842</v>
      </c>
      <c r="D273" s="342"/>
      <c r="E273" s="343"/>
      <c r="F273" s="47">
        <v>33.26</v>
      </c>
      <c r="G273" s="47">
        <v>43.32</v>
      </c>
      <c r="H273" s="344">
        <v>-10.060000000000002</v>
      </c>
      <c r="I273" s="345">
        <v>-0.23222530009233616</v>
      </c>
      <c r="K273" s="47">
        <v>166.87</v>
      </c>
      <c r="L273" s="47">
        <v>445.75</v>
      </c>
      <c r="M273" s="344">
        <v>-278.88</v>
      </c>
      <c r="N273" s="345">
        <v>-0.62564217610768369</v>
      </c>
      <c r="Q273" s="47">
        <v>138.56</v>
      </c>
      <c r="R273" s="47">
        <v>414.8</v>
      </c>
      <c r="S273" s="344">
        <v>-276.24</v>
      </c>
      <c r="T273" s="345">
        <v>-0.66595949855351977</v>
      </c>
      <c r="V273" s="47">
        <v>383.48</v>
      </c>
      <c r="W273" s="47">
        <v>609.38</v>
      </c>
      <c r="X273" s="344">
        <v>-225.89999999999998</v>
      </c>
      <c r="Y273" s="345">
        <v>-0.3707046506285076</v>
      </c>
      <c r="AA273" s="48">
        <v>27.42</v>
      </c>
      <c r="AB273" s="47"/>
      <c r="AC273" s="47">
        <v>15.36</v>
      </c>
      <c r="AD273" s="47">
        <v>15.59</v>
      </c>
      <c r="AE273" s="47">
        <v>352.87</v>
      </c>
      <c r="AF273" s="47">
        <v>18.61</v>
      </c>
      <c r="AG273" s="47">
        <v>43.32</v>
      </c>
      <c r="AH273" s="47">
        <v>22.29</v>
      </c>
      <c r="AI273" s="47">
        <v>15.040000000000001</v>
      </c>
      <c r="AJ273" s="47">
        <v>64.3</v>
      </c>
      <c r="AK273" s="47">
        <v>29.66</v>
      </c>
      <c r="AL273" s="47">
        <v>8.43</v>
      </c>
      <c r="AM273" s="47">
        <v>9.8000000000000007</v>
      </c>
      <c r="AN273" s="47">
        <v>67.09</v>
      </c>
      <c r="AO273" s="47"/>
      <c r="AP273" s="47">
        <v>0</v>
      </c>
      <c r="AQ273" s="47">
        <v>28.310000000000002</v>
      </c>
      <c r="AR273" s="47">
        <v>49.9</v>
      </c>
      <c r="AS273" s="47">
        <v>55.4</v>
      </c>
      <c r="AT273" s="47">
        <v>33.26</v>
      </c>
      <c r="AU273" s="47">
        <v>0</v>
      </c>
      <c r="AV273" s="47">
        <v>0</v>
      </c>
      <c r="AW273" s="47">
        <v>0</v>
      </c>
      <c r="AX273" s="47">
        <v>0</v>
      </c>
      <c r="AY273" s="47">
        <v>0</v>
      </c>
      <c r="AZ273" s="47">
        <v>0</v>
      </c>
      <c r="BA273" s="47">
        <v>0</v>
      </c>
    </row>
    <row r="274" spans="1:53" outlineLevel="2" x14ac:dyDescent="0.25">
      <c r="A274" s="339" t="s">
        <v>843</v>
      </c>
      <c r="B274" s="340" t="s">
        <v>844</v>
      </c>
      <c r="C274" s="341" t="s">
        <v>845</v>
      </c>
      <c r="D274" s="342"/>
      <c r="E274" s="343"/>
      <c r="F274" s="47">
        <v>25.09</v>
      </c>
      <c r="G274" s="47">
        <v>1.3800000000000001</v>
      </c>
      <c r="H274" s="344">
        <v>23.71</v>
      </c>
      <c r="I274" s="345" t="s">
        <v>196</v>
      </c>
      <c r="K274" s="47">
        <v>72.64</v>
      </c>
      <c r="L274" s="47">
        <v>8.16</v>
      </c>
      <c r="M274" s="344">
        <v>64.48</v>
      </c>
      <c r="N274" s="345">
        <v>7.9019607843137258</v>
      </c>
      <c r="Q274" s="47">
        <v>71.08</v>
      </c>
      <c r="R274" s="47">
        <v>7.42</v>
      </c>
      <c r="S274" s="344">
        <v>63.66</v>
      </c>
      <c r="T274" s="345">
        <v>8.5795148247978439</v>
      </c>
      <c r="V274" s="47">
        <v>105.71000000000001</v>
      </c>
      <c r="W274" s="47">
        <v>25.59</v>
      </c>
      <c r="X274" s="344">
        <v>80.12</v>
      </c>
      <c r="Y274" s="345">
        <v>3.1309105119187186</v>
      </c>
      <c r="AA274" s="48">
        <v>3.69</v>
      </c>
      <c r="AB274" s="47"/>
      <c r="AC274" s="47">
        <v>0.74</v>
      </c>
      <c r="AD274" s="47">
        <v>0</v>
      </c>
      <c r="AE274" s="47">
        <v>5.39</v>
      </c>
      <c r="AF274" s="47">
        <v>0.65</v>
      </c>
      <c r="AG274" s="47">
        <v>1.3800000000000001</v>
      </c>
      <c r="AH274" s="47">
        <v>1.62</v>
      </c>
      <c r="AI274" s="47">
        <v>0.25</v>
      </c>
      <c r="AJ274" s="47">
        <v>2.89</v>
      </c>
      <c r="AK274" s="47">
        <v>0</v>
      </c>
      <c r="AL274" s="47">
        <v>0.82000000000000006</v>
      </c>
      <c r="AM274" s="47">
        <v>4.95</v>
      </c>
      <c r="AN274" s="47">
        <v>22.54</v>
      </c>
      <c r="AO274" s="47"/>
      <c r="AP274" s="47">
        <v>0.66</v>
      </c>
      <c r="AQ274" s="47">
        <v>0.9</v>
      </c>
      <c r="AR274" s="47">
        <v>5.54</v>
      </c>
      <c r="AS274" s="47">
        <v>40.450000000000003</v>
      </c>
      <c r="AT274" s="47">
        <v>25.09</v>
      </c>
      <c r="AU274" s="47">
        <v>0</v>
      </c>
      <c r="AV274" s="47">
        <v>0</v>
      </c>
      <c r="AW274" s="47">
        <v>0</v>
      </c>
      <c r="AX274" s="47">
        <v>0</v>
      </c>
      <c r="AY274" s="47">
        <v>0</v>
      </c>
      <c r="AZ274" s="47">
        <v>0</v>
      </c>
      <c r="BA274" s="47">
        <v>0</v>
      </c>
    </row>
    <row r="275" spans="1:53" outlineLevel="2" x14ac:dyDescent="0.25">
      <c r="A275" s="339" t="s">
        <v>846</v>
      </c>
      <c r="B275" s="340" t="s">
        <v>847</v>
      </c>
      <c r="C275" s="341" t="s">
        <v>848</v>
      </c>
      <c r="D275" s="342"/>
      <c r="E275" s="343"/>
      <c r="F275" s="47">
        <v>5.57</v>
      </c>
      <c r="G275" s="47">
        <v>1.74</v>
      </c>
      <c r="H275" s="344">
        <v>3.83</v>
      </c>
      <c r="I275" s="345">
        <v>2.2011494252873565</v>
      </c>
      <c r="K275" s="47">
        <v>41.81</v>
      </c>
      <c r="L275" s="47">
        <v>29.75</v>
      </c>
      <c r="M275" s="344">
        <v>12.060000000000002</v>
      </c>
      <c r="N275" s="345">
        <v>0.4053781512605043</v>
      </c>
      <c r="Q275" s="47">
        <v>33.410000000000004</v>
      </c>
      <c r="R275" s="47">
        <v>26.46</v>
      </c>
      <c r="S275" s="344">
        <v>6.9500000000000028</v>
      </c>
      <c r="T275" s="345">
        <v>0.26266061980347705</v>
      </c>
      <c r="V275" s="47">
        <v>75.330000000000013</v>
      </c>
      <c r="W275" s="47">
        <v>79.23</v>
      </c>
      <c r="X275" s="344">
        <v>-3.8999999999999915</v>
      </c>
      <c r="Y275" s="345">
        <v>-4.9223778871639423E-2</v>
      </c>
      <c r="AA275" s="48">
        <v>7.87</v>
      </c>
      <c r="AB275" s="47"/>
      <c r="AC275" s="47">
        <v>3.29</v>
      </c>
      <c r="AD275" s="47">
        <v>0</v>
      </c>
      <c r="AE275" s="47">
        <v>6.7</v>
      </c>
      <c r="AF275" s="47">
        <v>18.02</v>
      </c>
      <c r="AG275" s="47">
        <v>1.74</v>
      </c>
      <c r="AH275" s="47">
        <v>5.54</v>
      </c>
      <c r="AI275" s="47">
        <v>2.58</v>
      </c>
      <c r="AJ275" s="47">
        <v>5.46</v>
      </c>
      <c r="AK275" s="47">
        <v>0.13</v>
      </c>
      <c r="AL275" s="47">
        <v>2.63</v>
      </c>
      <c r="AM275" s="47">
        <v>5.62</v>
      </c>
      <c r="AN275" s="47">
        <v>11.56</v>
      </c>
      <c r="AO275" s="47"/>
      <c r="AP275" s="47">
        <v>0.79</v>
      </c>
      <c r="AQ275" s="47">
        <v>7.61</v>
      </c>
      <c r="AR275" s="47">
        <v>9.33</v>
      </c>
      <c r="AS275" s="47">
        <v>18.510000000000002</v>
      </c>
      <c r="AT275" s="47">
        <v>5.57</v>
      </c>
      <c r="AU275" s="47">
        <v>0</v>
      </c>
      <c r="AV275" s="47">
        <v>0</v>
      </c>
      <c r="AW275" s="47">
        <v>0</v>
      </c>
      <c r="AX275" s="47">
        <v>0</v>
      </c>
      <c r="AY275" s="47">
        <v>0</v>
      </c>
      <c r="AZ275" s="47">
        <v>0</v>
      </c>
      <c r="BA275" s="47">
        <v>0</v>
      </c>
    </row>
    <row r="276" spans="1:53" outlineLevel="2" x14ac:dyDescent="0.25">
      <c r="A276" s="339" t="s">
        <v>849</v>
      </c>
      <c r="B276" s="340" t="s">
        <v>850</v>
      </c>
      <c r="C276" s="341" t="s">
        <v>851</v>
      </c>
      <c r="D276" s="342"/>
      <c r="E276" s="343"/>
      <c r="F276" s="47">
        <v>0</v>
      </c>
      <c r="G276" s="47">
        <v>8.67</v>
      </c>
      <c r="H276" s="344">
        <v>-8.67</v>
      </c>
      <c r="I276" s="345" t="s">
        <v>196</v>
      </c>
      <c r="K276" s="47">
        <v>17.05</v>
      </c>
      <c r="L276" s="47">
        <v>12.6</v>
      </c>
      <c r="M276" s="344">
        <v>4.4500000000000011</v>
      </c>
      <c r="N276" s="345">
        <v>0.35317460317460325</v>
      </c>
      <c r="Q276" s="47">
        <v>7.47</v>
      </c>
      <c r="R276" s="47">
        <v>12.6</v>
      </c>
      <c r="S276" s="344">
        <v>-5.13</v>
      </c>
      <c r="T276" s="345">
        <v>-0.40714285714285714</v>
      </c>
      <c r="V276" s="47">
        <v>81.319999999999993</v>
      </c>
      <c r="W276" s="47">
        <v>20.78</v>
      </c>
      <c r="X276" s="344">
        <v>60.539999999999992</v>
      </c>
      <c r="Y276" s="345">
        <v>2.9133782483156878</v>
      </c>
      <c r="AA276" s="48">
        <v>0</v>
      </c>
      <c r="AB276" s="47"/>
      <c r="AC276" s="47">
        <v>0</v>
      </c>
      <c r="AD276" s="47">
        <v>0</v>
      </c>
      <c r="AE276" s="47">
        <v>0</v>
      </c>
      <c r="AF276" s="47">
        <v>3.93</v>
      </c>
      <c r="AG276" s="47">
        <v>8.67</v>
      </c>
      <c r="AH276" s="47">
        <v>3.18</v>
      </c>
      <c r="AI276" s="47">
        <v>3.8000000000000003</v>
      </c>
      <c r="AJ276" s="47">
        <v>4.87</v>
      </c>
      <c r="AK276" s="47">
        <v>2</v>
      </c>
      <c r="AL276" s="47">
        <v>3.04</v>
      </c>
      <c r="AM276" s="47">
        <v>7.7700000000000005</v>
      </c>
      <c r="AN276" s="47">
        <v>39.61</v>
      </c>
      <c r="AO276" s="47"/>
      <c r="AP276" s="47">
        <v>2.63</v>
      </c>
      <c r="AQ276" s="47">
        <v>6.95</v>
      </c>
      <c r="AR276" s="47">
        <v>0</v>
      </c>
      <c r="AS276" s="47">
        <v>7.47</v>
      </c>
      <c r="AT276" s="47">
        <v>0</v>
      </c>
      <c r="AU276" s="47">
        <v>0</v>
      </c>
      <c r="AV276" s="47">
        <v>0</v>
      </c>
      <c r="AW276" s="47">
        <v>0</v>
      </c>
      <c r="AX276" s="47">
        <v>0</v>
      </c>
      <c r="AY276" s="47">
        <v>0</v>
      </c>
      <c r="AZ276" s="47">
        <v>0</v>
      </c>
      <c r="BA276" s="47">
        <v>0</v>
      </c>
    </row>
    <row r="277" spans="1:53" outlineLevel="2" x14ac:dyDescent="0.25">
      <c r="A277" s="339" t="s">
        <v>852</v>
      </c>
      <c r="B277" s="340" t="s">
        <v>853</v>
      </c>
      <c r="C277" s="341" t="s">
        <v>854</v>
      </c>
      <c r="D277" s="342"/>
      <c r="E277" s="343"/>
      <c r="F277" s="47">
        <v>2.7</v>
      </c>
      <c r="G277" s="47">
        <v>0.49</v>
      </c>
      <c r="H277" s="344">
        <v>2.21</v>
      </c>
      <c r="I277" s="345">
        <v>4.5102040816326534</v>
      </c>
      <c r="K277" s="47">
        <v>27.41</v>
      </c>
      <c r="L277" s="47">
        <v>2.67</v>
      </c>
      <c r="M277" s="344">
        <v>24.740000000000002</v>
      </c>
      <c r="N277" s="345">
        <v>9.2659176029962556</v>
      </c>
      <c r="Q277" s="47">
        <v>26.85</v>
      </c>
      <c r="R277" s="47">
        <v>0.49</v>
      </c>
      <c r="S277" s="344">
        <v>26.360000000000003</v>
      </c>
      <c r="T277" s="345" t="s">
        <v>196</v>
      </c>
      <c r="V277" s="47">
        <v>51.18</v>
      </c>
      <c r="W277" s="47">
        <v>11.99</v>
      </c>
      <c r="X277" s="344">
        <v>39.19</v>
      </c>
      <c r="Y277" s="345">
        <v>3.2685571309424519</v>
      </c>
      <c r="AA277" s="48">
        <v>0</v>
      </c>
      <c r="AB277" s="47"/>
      <c r="AC277" s="47">
        <v>0</v>
      </c>
      <c r="AD277" s="47">
        <v>2.1800000000000002</v>
      </c>
      <c r="AE277" s="47">
        <v>0</v>
      </c>
      <c r="AF277" s="47">
        <v>0</v>
      </c>
      <c r="AG277" s="47">
        <v>0.49</v>
      </c>
      <c r="AH277" s="47">
        <v>0</v>
      </c>
      <c r="AI277" s="47">
        <v>0</v>
      </c>
      <c r="AJ277" s="47">
        <v>0</v>
      </c>
      <c r="AK277" s="47">
        <v>6.72</v>
      </c>
      <c r="AL277" s="47">
        <v>4.28</v>
      </c>
      <c r="AM277" s="47">
        <v>12.77</v>
      </c>
      <c r="AN277" s="47">
        <v>0</v>
      </c>
      <c r="AO277" s="47"/>
      <c r="AP277" s="47">
        <v>0</v>
      </c>
      <c r="AQ277" s="47">
        <v>0.56000000000000005</v>
      </c>
      <c r="AR277" s="47">
        <v>7.2</v>
      </c>
      <c r="AS277" s="47">
        <v>16.95</v>
      </c>
      <c r="AT277" s="47">
        <v>2.7</v>
      </c>
      <c r="AU277" s="47">
        <v>0</v>
      </c>
      <c r="AV277" s="47">
        <v>0</v>
      </c>
      <c r="AW277" s="47">
        <v>0</v>
      </c>
      <c r="AX277" s="47">
        <v>0</v>
      </c>
      <c r="AY277" s="47">
        <v>0</v>
      </c>
      <c r="AZ277" s="47">
        <v>0</v>
      </c>
      <c r="BA277" s="47">
        <v>0</v>
      </c>
    </row>
    <row r="278" spans="1:53" outlineLevel="2" x14ac:dyDescent="0.25">
      <c r="A278" s="339" t="s">
        <v>855</v>
      </c>
      <c r="B278" s="340" t="s">
        <v>856</v>
      </c>
      <c r="C278" s="341" t="s">
        <v>857</v>
      </c>
      <c r="D278" s="342"/>
      <c r="E278" s="343"/>
      <c r="F278" s="47">
        <v>77.510000000000005</v>
      </c>
      <c r="G278" s="47">
        <v>27.63</v>
      </c>
      <c r="H278" s="344">
        <v>49.88000000000001</v>
      </c>
      <c r="I278" s="345">
        <v>1.8052841114730369</v>
      </c>
      <c r="K278" s="47">
        <v>400.77</v>
      </c>
      <c r="L278" s="47">
        <v>441.11</v>
      </c>
      <c r="M278" s="344">
        <v>-40.340000000000032</v>
      </c>
      <c r="N278" s="345">
        <v>-9.1451111967536511E-2</v>
      </c>
      <c r="Q278" s="47">
        <v>326.22000000000003</v>
      </c>
      <c r="R278" s="47">
        <v>385.16</v>
      </c>
      <c r="S278" s="344">
        <v>-58.94</v>
      </c>
      <c r="T278" s="345">
        <v>-0.15302731332433273</v>
      </c>
      <c r="V278" s="47">
        <v>823.4</v>
      </c>
      <c r="W278" s="47">
        <v>683.7</v>
      </c>
      <c r="X278" s="344">
        <v>139.69999999999993</v>
      </c>
      <c r="Y278" s="345">
        <v>0.20432938423285055</v>
      </c>
      <c r="AA278" s="48">
        <v>28.17</v>
      </c>
      <c r="AB278" s="47"/>
      <c r="AC278" s="47">
        <v>25.54</v>
      </c>
      <c r="AD278" s="47">
        <v>30.41</v>
      </c>
      <c r="AE278" s="47">
        <v>80.64</v>
      </c>
      <c r="AF278" s="47">
        <v>276.89</v>
      </c>
      <c r="AG278" s="47">
        <v>27.63</v>
      </c>
      <c r="AH278" s="47">
        <v>27.97</v>
      </c>
      <c r="AI278" s="47">
        <v>19.79</v>
      </c>
      <c r="AJ278" s="47">
        <v>31.28</v>
      </c>
      <c r="AK278" s="47">
        <v>89.01</v>
      </c>
      <c r="AL278" s="47">
        <v>29.79</v>
      </c>
      <c r="AM278" s="47">
        <v>106.28</v>
      </c>
      <c r="AN278" s="47">
        <v>118.51</v>
      </c>
      <c r="AO278" s="47"/>
      <c r="AP278" s="47">
        <v>6.43</v>
      </c>
      <c r="AQ278" s="47">
        <v>68.12</v>
      </c>
      <c r="AR278" s="47">
        <v>74.42</v>
      </c>
      <c r="AS278" s="47">
        <v>174.29</v>
      </c>
      <c r="AT278" s="47">
        <v>77.510000000000005</v>
      </c>
      <c r="AU278" s="47">
        <v>0</v>
      </c>
      <c r="AV278" s="47">
        <v>0</v>
      </c>
      <c r="AW278" s="47">
        <v>0</v>
      </c>
      <c r="AX278" s="47">
        <v>0</v>
      </c>
      <c r="AY278" s="47">
        <v>0</v>
      </c>
      <c r="AZ278" s="47">
        <v>0</v>
      </c>
      <c r="BA278" s="47">
        <v>0</v>
      </c>
    </row>
    <row r="279" spans="1:53" outlineLevel="2" x14ac:dyDescent="0.25">
      <c r="A279" s="339" t="s">
        <v>858</v>
      </c>
      <c r="B279" s="340" t="s">
        <v>859</v>
      </c>
      <c r="C279" s="341" t="s">
        <v>860</v>
      </c>
      <c r="D279" s="342"/>
      <c r="E279" s="343"/>
      <c r="F279" s="47">
        <v>1.2</v>
      </c>
      <c r="G279" s="47">
        <v>0</v>
      </c>
      <c r="H279" s="344">
        <v>1.2</v>
      </c>
      <c r="I279" s="345" t="s">
        <v>196</v>
      </c>
      <c r="K279" s="47">
        <v>60.18</v>
      </c>
      <c r="L279" s="47">
        <v>9.59</v>
      </c>
      <c r="M279" s="344">
        <v>50.59</v>
      </c>
      <c r="N279" s="345">
        <v>5.2752867570385824</v>
      </c>
      <c r="Q279" s="47">
        <v>59.57</v>
      </c>
      <c r="R279" s="47">
        <v>9.18</v>
      </c>
      <c r="S279" s="344">
        <v>50.39</v>
      </c>
      <c r="T279" s="345">
        <v>5.4891067538126368</v>
      </c>
      <c r="V279" s="47">
        <v>215.31</v>
      </c>
      <c r="W279" s="47">
        <v>85.06</v>
      </c>
      <c r="X279" s="344">
        <v>130.25</v>
      </c>
      <c r="Y279" s="345">
        <v>1.5312720432635787</v>
      </c>
      <c r="AA279" s="48">
        <v>0</v>
      </c>
      <c r="AB279" s="47"/>
      <c r="AC279" s="47">
        <v>0</v>
      </c>
      <c r="AD279" s="47">
        <v>0.41000000000000003</v>
      </c>
      <c r="AE279" s="47">
        <v>7.75</v>
      </c>
      <c r="AF279" s="47">
        <v>1.43</v>
      </c>
      <c r="AG279" s="47">
        <v>0</v>
      </c>
      <c r="AH279" s="47">
        <v>33.380000000000003</v>
      </c>
      <c r="AI279" s="47">
        <v>38.89</v>
      </c>
      <c r="AJ279" s="47">
        <v>40.56</v>
      </c>
      <c r="AK279" s="47">
        <v>0</v>
      </c>
      <c r="AL279" s="47">
        <v>0</v>
      </c>
      <c r="AM279" s="47">
        <v>0</v>
      </c>
      <c r="AN279" s="47">
        <v>42.300000000000004</v>
      </c>
      <c r="AO279" s="47"/>
      <c r="AP279" s="47">
        <v>0</v>
      </c>
      <c r="AQ279" s="47">
        <v>0.61</v>
      </c>
      <c r="AR279" s="47">
        <v>0</v>
      </c>
      <c r="AS279" s="47">
        <v>58.370000000000005</v>
      </c>
      <c r="AT279" s="47">
        <v>1.2</v>
      </c>
      <c r="AU279" s="47">
        <v>0</v>
      </c>
      <c r="AV279" s="47">
        <v>0</v>
      </c>
      <c r="AW279" s="47">
        <v>0</v>
      </c>
      <c r="AX279" s="47">
        <v>0</v>
      </c>
      <c r="AY279" s="47">
        <v>0</v>
      </c>
      <c r="AZ279" s="47">
        <v>0</v>
      </c>
      <c r="BA279" s="47">
        <v>0</v>
      </c>
    </row>
    <row r="280" spans="1:53" outlineLevel="2" x14ac:dyDescent="0.25">
      <c r="A280" s="339" t="s">
        <v>861</v>
      </c>
      <c r="B280" s="340" t="s">
        <v>862</v>
      </c>
      <c r="C280" s="341" t="s">
        <v>863</v>
      </c>
      <c r="D280" s="342"/>
      <c r="E280" s="343"/>
      <c r="F280" s="47">
        <v>0</v>
      </c>
      <c r="G280" s="47">
        <v>0</v>
      </c>
      <c r="H280" s="344">
        <v>0</v>
      </c>
      <c r="I280" s="345">
        <v>0</v>
      </c>
      <c r="K280" s="47">
        <v>0</v>
      </c>
      <c r="L280" s="47">
        <v>7.13</v>
      </c>
      <c r="M280" s="344">
        <v>-7.13</v>
      </c>
      <c r="N280" s="345" t="s">
        <v>196</v>
      </c>
      <c r="Q280" s="47">
        <v>0</v>
      </c>
      <c r="R280" s="47">
        <v>0</v>
      </c>
      <c r="S280" s="344">
        <v>0</v>
      </c>
      <c r="T280" s="345">
        <v>0</v>
      </c>
      <c r="V280" s="47">
        <v>0</v>
      </c>
      <c r="W280" s="47">
        <v>7.13</v>
      </c>
      <c r="X280" s="344">
        <v>-7.13</v>
      </c>
      <c r="Y280" s="345" t="s">
        <v>196</v>
      </c>
      <c r="AA280" s="48">
        <v>0</v>
      </c>
      <c r="AB280" s="47"/>
      <c r="AC280" s="47">
        <v>0</v>
      </c>
      <c r="AD280" s="47">
        <v>7.13</v>
      </c>
      <c r="AE280" s="47">
        <v>0</v>
      </c>
      <c r="AF280" s="47">
        <v>0</v>
      </c>
      <c r="AG280" s="47">
        <v>0</v>
      </c>
      <c r="AH280" s="47">
        <v>0</v>
      </c>
      <c r="AI280" s="47">
        <v>0</v>
      </c>
      <c r="AJ280" s="47">
        <v>0</v>
      </c>
      <c r="AK280" s="47">
        <v>0</v>
      </c>
      <c r="AL280" s="47">
        <v>0</v>
      </c>
      <c r="AM280" s="47">
        <v>0</v>
      </c>
      <c r="AN280" s="47">
        <v>0</v>
      </c>
      <c r="AO280" s="47"/>
      <c r="AP280" s="47">
        <v>0</v>
      </c>
      <c r="AQ280" s="47">
        <v>0</v>
      </c>
      <c r="AR280" s="47">
        <v>0</v>
      </c>
      <c r="AS280" s="47">
        <v>0</v>
      </c>
      <c r="AT280" s="47">
        <v>0</v>
      </c>
      <c r="AU280" s="47">
        <v>0</v>
      </c>
      <c r="AV280" s="47">
        <v>0</v>
      </c>
      <c r="AW280" s="47">
        <v>0</v>
      </c>
      <c r="AX280" s="47">
        <v>0</v>
      </c>
      <c r="AY280" s="47">
        <v>0</v>
      </c>
      <c r="AZ280" s="47">
        <v>0</v>
      </c>
      <c r="BA280" s="47">
        <v>0</v>
      </c>
    </row>
    <row r="281" spans="1:53" outlineLevel="2" x14ac:dyDescent="0.25">
      <c r="A281" s="339" t="s">
        <v>864</v>
      </c>
      <c r="B281" s="340" t="s">
        <v>865</v>
      </c>
      <c r="C281" s="341" t="s">
        <v>866</v>
      </c>
      <c r="D281" s="342"/>
      <c r="E281" s="343"/>
      <c r="F281" s="47">
        <v>2.35</v>
      </c>
      <c r="G281" s="47">
        <v>0</v>
      </c>
      <c r="H281" s="344">
        <v>2.35</v>
      </c>
      <c r="I281" s="345" t="s">
        <v>196</v>
      </c>
      <c r="K281" s="47">
        <v>5.37</v>
      </c>
      <c r="L281" s="47">
        <v>2.75</v>
      </c>
      <c r="M281" s="344">
        <v>2.62</v>
      </c>
      <c r="N281" s="345">
        <v>0.95272727272727276</v>
      </c>
      <c r="Q281" s="47">
        <v>5.37</v>
      </c>
      <c r="R281" s="47">
        <v>2.75</v>
      </c>
      <c r="S281" s="344">
        <v>2.62</v>
      </c>
      <c r="T281" s="345">
        <v>0.95272727272727276</v>
      </c>
      <c r="V281" s="47">
        <v>17.34</v>
      </c>
      <c r="W281" s="47">
        <v>10.870000000000001</v>
      </c>
      <c r="X281" s="344">
        <v>6.4699999999999989</v>
      </c>
      <c r="Y281" s="345">
        <v>0.59521619135234571</v>
      </c>
      <c r="AA281" s="48">
        <v>0</v>
      </c>
      <c r="AB281" s="47"/>
      <c r="AC281" s="47">
        <v>0</v>
      </c>
      <c r="AD281" s="47">
        <v>0</v>
      </c>
      <c r="AE281" s="47">
        <v>0</v>
      </c>
      <c r="AF281" s="47">
        <v>2.75</v>
      </c>
      <c r="AG281" s="47">
        <v>0</v>
      </c>
      <c r="AH281" s="47">
        <v>0</v>
      </c>
      <c r="AI281" s="47">
        <v>2</v>
      </c>
      <c r="AJ281" s="47">
        <v>2.17</v>
      </c>
      <c r="AK281" s="47">
        <v>2.21</v>
      </c>
      <c r="AL281" s="47">
        <v>0.84</v>
      </c>
      <c r="AM281" s="47">
        <v>2.7600000000000002</v>
      </c>
      <c r="AN281" s="47">
        <v>1.99</v>
      </c>
      <c r="AO281" s="47"/>
      <c r="AP281" s="47">
        <v>0</v>
      </c>
      <c r="AQ281" s="47">
        <v>0</v>
      </c>
      <c r="AR281" s="47">
        <v>2.4700000000000002</v>
      </c>
      <c r="AS281" s="47">
        <v>0.55000000000000004</v>
      </c>
      <c r="AT281" s="47">
        <v>2.35</v>
      </c>
      <c r="AU281" s="47">
        <v>0</v>
      </c>
      <c r="AV281" s="47">
        <v>0</v>
      </c>
      <c r="AW281" s="47">
        <v>0</v>
      </c>
      <c r="AX281" s="47">
        <v>0</v>
      </c>
      <c r="AY281" s="47">
        <v>0</v>
      </c>
      <c r="AZ281" s="47">
        <v>0</v>
      </c>
      <c r="BA281" s="47">
        <v>0</v>
      </c>
    </row>
    <row r="282" spans="1:53" outlineLevel="2" x14ac:dyDescent="0.25">
      <c r="A282" s="339" t="s">
        <v>867</v>
      </c>
      <c r="B282" s="340" t="s">
        <v>868</v>
      </c>
      <c r="C282" s="341" t="s">
        <v>869</v>
      </c>
      <c r="D282" s="342"/>
      <c r="E282" s="343"/>
      <c r="F282" s="47">
        <v>-5.82</v>
      </c>
      <c r="G282" s="47">
        <v>0</v>
      </c>
      <c r="H282" s="344">
        <v>-5.82</v>
      </c>
      <c r="I282" s="345" t="s">
        <v>196</v>
      </c>
      <c r="K282" s="47">
        <v>33.79</v>
      </c>
      <c r="L282" s="47">
        <v>4.6900000000000004</v>
      </c>
      <c r="M282" s="344">
        <v>29.099999999999998</v>
      </c>
      <c r="N282" s="345">
        <v>6.2046908315565021</v>
      </c>
      <c r="Q282" s="47">
        <v>-5.82</v>
      </c>
      <c r="R282" s="47">
        <v>4.6900000000000004</v>
      </c>
      <c r="S282" s="344">
        <v>-10.510000000000002</v>
      </c>
      <c r="T282" s="345">
        <v>-2.2409381663113006</v>
      </c>
      <c r="V282" s="47">
        <v>37.629999999999995</v>
      </c>
      <c r="W282" s="47">
        <v>38.28</v>
      </c>
      <c r="X282" s="344">
        <v>-0.65000000000000568</v>
      </c>
      <c r="Y282" s="345">
        <v>-1.6980146290491265E-2</v>
      </c>
      <c r="AA282" s="48">
        <v>0</v>
      </c>
      <c r="AB282" s="47"/>
      <c r="AC282" s="47">
        <v>0</v>
      </c>
      <c r="AD282" s="47">
        <v>0</v>
      </c>
      <c r="AE282" s="47">
        <v>0</v>
      </c>
      <c r="AF282" s="47">
        <v>4.6900000000000004</v>
      </c>
      <c r="AG282" s="47">
        <v>0</v>
      </c>
      <c r="AH282" s="47">
        <v>0</v>
      </c>
      <c r="AI282" s="47">
        <v>0</v>
      </c>
      <c r="AJ282" s="47">
        <v>2.74</v>
      </c>
      <c r="AK282" s="47">
        <v>0</v>
      </c>
      <c r="AL282" s="47">
        <v>1.1000000000000001</v>
      </c>
      <c r="AM282" s="47">
        <v>0</v>
      </c>
      <c r="AN282" s="47">
        <v>0</v>
      </c>
      <c r="AO282" s="47"/>
      <c r="AP282" s="47">
        <v>0</v>
      </c>
      <c r="AQ282" s="47">
        <v>39.61</v>
      </c>
      <c r="AR282" s="47">
        <v>0</v>
      </c>
      <c r="AS282" s="47">
        <v>0</v>
      </c>
      <c r="AT282" s="47">
        <v>-5.82</v>
      </c>
      <c r="AU282" s="47">
        <v>0</v>
      </c>
      <c r="AV282" s="47">
        <v>0</v>
      </c>
      <c r="AW282" s="47">
        <v>0</v>
      </c>
      <c r="AX282" s="47">
        <v>0</v>
      </c>
      <c r="AY282" s="47">
        <v>0</v>
      </c>
      <c r="AZ282" s="47">
        <v>0</v>
      </c>
      <c r="BA282" s="47">
        <v>0</v>
      </c>
    </row>
    <row r="283" spans="1:53" outlineLevel="2" x14ac:dyDescent="0.25">
      <c r="A283" s="339" t="s">
        <v>870</v>
      </c>
      <c r="B283" s="340" t="s">
        <v>871</v>
      </c>
      <c r="C283" s="341" t="s">
        <v>872</v>
      </c>
      <c r="D283" s="342"/>
      <c r="E283" s="343"/>
      <c r="F283" s="47">
        <v>1344.57</v>
      </c>
      <c r="G283" s="47">
        <v>35.300000000000004</v>
      </c>
      <c r="H283" s="344">
        <v>1309.27</v>
      </c>
      <c r="I283" s="345" t="s">
        <v>196</v>
      </c>
      <c r="K283" s="47">
        <v>1609.39</v>
      </c>
      <c r="L283" s="47">
        <v>51.800000000000004</v>
      </c>
      <c r="M283" s="344">
        <v>1557.5900000000001</v>
      </c>
      <c r="N283" s="345" t="s">
        <v>196</v>
      </c>
      <c r="Q283" s="47">
        <v>1609.39</v>
      </c>
      <c r="R283" s="47">
        <v>51.800000000000004</v>
      </c>
      <c r="S283" s="344">
        <v>1557.5900000000001</v>
      </c>
      <c r="T283" s="345" t="s">
        <v>196</v>
      </c>
      <c r="V283" s="47">
        <v>1663.48</v>
      </c>
      <c r="W283" s="47">
        <v>57.81</v>
      </c>
      <c r="X283" s="344">
        <v>1605.67</v>
      </c>
      <c r="Y283" s="345" t="s">
        <v>196</v>
      </c>
      <c r="AA283" s="48">
        <v>0</v>
      </c>
      <c r="AB283" s="47"/>
      <c r="AC283" s="47">
        <v>0</v>
      </c>
      <c r="AD283" s="47">
        <v>0</v>
      </c>
      <c r="AE283" s="47">
        <v>16.5</v>
      </c>
      <c r="AF283" s="47">
        <v>0</v>
      </c>
      <c r="AG283" s="47">
        <v>35.300000000000004</v>
      </c>
      <c r="AH283" s="47">
        <v>0</v>
      </c>
      <c r="AI283" s="47">
        <v>0</v>
      </c>
      <c r="AJ283" s="47">
        <v>54.09</v>
      </c>
      <c r="AK283" s="47">
        <v>0</v>
      </c>
      <c r="AL283" s="47">
        <v>0</v>
      </c>
      <c r="AM283" s="47">
        <v>0</v>
      </c>
      <c r="AN283" s="47">
        <v>0</v>
      </c>
      <c r="AO283" s="47"/>
      <c r="AP283" s="47">
        <v>0</v>
      </c>
      <c r="AQ283" s="47">
        <v>0</v>
      </c>
      <c r="AR283" s="47">
        <v>14.05</v>
      </c>
      <c r="AS283" s="47">
        <v>250.77</v>
      </c>
      <c r="AT283" s="47">
        <v>1344.57</v>
      </c>
      <c r="AU283" s="47">
        <v>0</v>
      </c>
      <c r="AV283" s="47">
        <v>0</v>
      </c>
      <c r="AW283" s="47">
        <v>0</v>
      </c>
      <c r="AX283" s="47">
        <v>0</v>
      </c>
      <c r="AY283" s="47">
        <v>0</v>
      </c>
      <c r="AZ283" s="47">
        <v>0</v>
      </c>
      <c r="BA283" s="47">
        <v>0</v>
      </c>
    </row>
    <row r="284" spans="1:53" outlineLevel="2" x14ac:dyDescent="0.25">
      <c r="A284" s="339" t="s">
        <v>873</v>
      </c>
      <c r="B284" s="340" t="s">
        <v>874</v>
      </c>
      <c r="C284" s="341" t="s">
        <v>875</v>
      </c>
      <c r="D284" s="342"/>
      <c r="E284" s="343"/>
      <c r="F284" s="47">
        <v>0</v>
      </c>
      <c r="G284" s="47">
        <v>10.47</v>
      </c>
      <c r="H284" s="344">
        <v>-10.47</v>
      </c>
      <c r="I284" s="345" t="s">
        <v>196</v>
      </c>
      <c r="K284" s="47">
        <v>317.09000000000003</v>
      </c>
      <c r="L284" s="47">
        <v>10.47</v>
      </c>
      <c r="M284" s="344">
        <v>306.62</v>
      </c>
      <c r="N284" s="345" t="s">
        <v>196</v>
      </c>
      <c r="Q284" s="47">
        <v>216.79</v>
      </c>
      <c r="R284" s="47">
        <v>10.47</v>
      </c>
      <c r="S284" s="344">
        <v>206.32</v>
      </c>
      <c r="T284" s="345" t="s">
        <v>196</v>
      </c>
      <c r="V284" s="47">
        <v>569.66000000000008</v>
      </c>
      <c r="W284" s="47">
        <v>46.05</v>
      </c>
      <c r="X284" s="344">
        <v>523.61000000000013</v>
      </c>
      <c r="Y284" s="345" t="s">
        <v>196</v>
      </c>
      <c r="AA284" s="48">
        <v>0</v>
      </c>
      <c r="AB284" s="47"/>
      <c r="AC284" s="47">
        <v>0</v>
      </c>
      <c r="AD284" s="47">
        <v>0</v>
      </c>
      <c r="AE284" s="47">
        <v>0</v>
      </c>
      <c r="AF284" s="47">
        <v>0</v>
      </c>
      <c r="AG284" s="47">
        <v>10.47</v>
      </c>
      <c r="AH284" s="47">
        <v>12.75</v>
      </c>
      <c r="AI284" s="47">
        <v>0</v>
      </c>
      <c r="AJ284" s="47">
        <v>64.290000000000006</v>
      </c>
      <c r="AK284" s="47">
        <v>158.29</v>
      </c>
      <c r="AL284" s="47">
        <v>17.240000000000002</v>
      </c>
      <c r="AM284" s="47">
        <v>0</v>
      </c>
      <c r="AN284" s="47">
        <v>0</v>
      </c>
      <c r="AO284" s="47"/>
      <c r="AP284" s="47">
        <v>0</v>
      </c>
      <c r="AQ284" s="47">
        <v>100.3</v>
      </c>
      <c r="AR284" s="47">
        <v>216.79</v>
      </c>
      <c r="AS284" s="47">
        <v>0</v>
      </c>
      <c r="AT284" s="47">
        <v>0</v>
      </c>
      <c r="AU284" s="47">
        <v>0</v>
      </c>
      <c r="AV284" s="47">
        <v>0</v>
      </c>
      <c r="AW284" s="47">
        <v>0</v>
      </c>
      <c r="AX284" s="47">
        <v>0</v>
      </c>
      <c r="AY284" s="47">
        <v>0</v>
      </c>
      <c r="AZ284" s="47">
        <v>0</v>
      </c>
      <c r="BA284" s="47">
        <v>0</v>
      </c>
    </row>
    <row r="285" spans="1:53" outlineLevel="2" x14ac:dyDescent="0.25">
      <c r="A285" s="339" t="s">
        <v>876</v>
      </c>
      <c r="B285" s="340" t="s">
        <v>877</v>
      </c>
      <c r="C285" s="341" t="s">
        <v>878</v>
      </c>
      <c r="D285" s="342"/>
      <c r="E285" s="343"/>
      <c r="F285" s="47">
        <v>9.7200000000000006</v>
      </c>
      <c r="G285" s="47">
        <v>0</v>
      </c>
      <c r="H285" s="344">
        <v>9.7200000000000006</v>
      </c>
      <c r="I285" s="345" t="s">
        <v>196</v>
      </c>
      <c r="K285" s="47">
        <v>91.19</v>
      </c>
      <c r="L285" s="47">
        <v>0</v>
      </c>
      <c r="M285" s="344">
        <v>91.19</v>
      </c>
      <c r="N285" s="345" t="s">
        <v>196</v>
      </c>
      <c r="Q285" s="47">
        <v>9.7200000000000006</v>
      </c>
      <c r="R285" s="47">
        <v>0</v>
      </c>
      <c r="S285" s="344">
        <v>9.7200000000000006</v>
      </c>
      <c r="T285" s="345" t="s">
        <v>196</v>
      </c>
      <c r="V285" s="47">
        <v>175.55</v>
      </c>
      <c r="W285" s="47">
        <v>31.43</v>
      </c>
      <c r="X285" s="344">
        <v>144.12</v>
      </c>
      <c r="Y285" s="345">
        <v>4.5854279350938594</v>
      </c>
      <c r="AA285" s="48">
        <v>8.98</v>
      </c>
      <c r="AB285" s="47"/>
      <c r="AC285" s="47">
        <v>0</v>
      </c>
      <c r="AD285" s="47">
        <v>0</v>
      </c>
      <c r="AE285" s="47">
        <v>0</v>
      </c>
      <c r="AF285" s="47">
        <v>0</v>
      </c>
      <c r="AG285" s="47">
        <v>0</v>
      </c>
      <c r="AH285" s="47">
        <v>3.1</v>
      </c>
      <c r="AI285" s="47">
        <v>0</v>
      </c>
      <c r="AJ285" s="47">
        <v>0</v>
      </c>
      <c r="AK285" s="47">
        <v>24.38</v>
      </c>
      <c r="AL285" s="47">
        <v>35.15</v>
      </c>
      <c r="AM285" s="47">
        <v>21.73</v>
      </c>
      <c r="AN285" s="47">
        <v>0</v>
      </c>
      <c r="AO285" s="47"/>
      <c r="AP285" s="47">
        <v>0</v>
      </c>
      <c r="AQ285" s="47">
        <v>81.47</v>
      </c>
      <c r="AR285" s="47">
        <v>0</v>
      </c>
      <c r="AS285" s="47">
        <v>0</v>
      </c>
      <c r="AT285" s="47">
        <v>9.7200000000000006</v>
      </c>
      <c r="AU285" s="47">
        <v>0</v>
      </c>
      <c r="AV285" s="47">
        <v>0</v>
      </c>
      <c r="AW285" s="47">
        <v>0</v>
      </c>
      <c r="AX285" s="47">
        <v>0</v>
      </c>
      <c r="AY285" s="47">
        <v>0</v>
      </c>
      <c r="AZ285" s="47">
        <v>0</v>
      </c>
      <c r="BA285" s="47">
        <v>0</v>
      </c>
    </row>
    <row r="286" spans="1:53" outlineLevel="2" x14ac:dyDescent="0.25">
      <c r="A286" s="339" t="s">
        <v>879</v>
      </c>
      <c r="B286" s="340" t="s">
        <v>880</v>
      </c>
      <c r="C286" s="341" t="s">
        <v>881</v>
      </c>
      <c r="D286" s="342"/>
      <c r="E286" s="343"/>
      <c r="F286" s="47">
        <v>0</v>
      </c>
      <c r="G286" s="47">
        <v>0</v>
      </c>
      <c r="H286" s="344">
        <v>0</v>
      </c>
      <c r="I286" s="345">
        <v>0</v>
      </c>
      <c r="K286" s="47">
        <v>9.59</v>
      </c>
      <c r="L286" s="47">
        <v>0</v>
      </c>
      <c r="M286" s="344">
        <v>9.59</v>
      </c>
      <c r="N286" s="345" t="s">
        <v>196</v>
      </c>
      <c r="Q286" s="47">
        <v>6.0200000000000005</v>
      </c>
      <c r="R286" s="47">
        <v>0</v>
      </c>
      <c r="S286" s="344">
        <v>6.0200000000000005</v>
      </c>
      <c r="T286" s="345" t="s">
        <v>196</v>
      </c>
      <c r="V286" s="47">
        <v>29.32</v>
      </c>
      <c r="W286" s="47">
        <v>7.38</v>
      </c>
      <c r="X286" s="344">
        <v>21.94</v>
      </c>
      <c r="Y286" s="345">
        <v>2.97289972899729</v>
      </c>
      <c r="AA286" s="48">
        <v>1</v>
      </c>
      <c r="AB286" s="47"/>
      <c r="AC286" s="47">
        <v>0</v>
      </c>
      <c r="AD286" s="47">
        <v>0</v>
      </c>
      <c r="AE286" s="47">
        <v>0</v>
      </c>
      <c r="AF286" s="47">
        <v>0</v>
      </c>
      <c r="AG286" s="47">
        <v>0</v>
      </c>
      <c r="AH286" s="47">
        <v>0</v>
      </c>
      <c r="AI286" s="47">
        <v>3.1</v>
      </c>
      <c r="AJ286" s="47">
        <v>0</v>
      </c>
      <c r="AK286" s="47">
        <v>8.52</v>
      </c>
      <c r="AL286" s="47">
        <v>0</v>
      </c>
      <c r="AM286" s="47">
        <v>2.09</v>
      </c>
      <c r="AN286" s="47">
        <v>6.0200000000000005</v>
      </c>
      <c r="AO286" s="47"/>
      <c r="AP286" s="47">
        <v>3.5700000000000003</v>
      </c>
      <c r="AQ286" s="47">
        <v>0</v>
      </c>
      <c r="AR286" s="47">
        <v>6.0200000000000005</v>
      </c>
      <c r="AS286" s="47">
        <v>0</v>
      </c>
      <c r="AT286" s="47">
        <v>0</v>
      </c>
      <c r="AU286" s="47">
        <v>0</v>
      </c>
      <c r="AV286" s="47">
        <v>0</v>
      </c>
      <c r="AW286" s="47">
        <v>0</v>
      </c>
      <c r="AX286" s="47">
        <v>0</v>
      </c>
      <c r="AY286" s="47">
        <v>0</v>
      </c>
      <c r="AZ286" s="47">
        <v>0</v>
      </c>
      <c r="BA286" s="47">
        <v>0</v>
      </c>
    </row>
    <row r="287" spans="1:53" outlineLevel="2" x14ac:dyDescent="0.25">
      <c r="A287" s="339" t="s">
        <v>882</v>
      </c>
      <c r="B287" s="340" t="s">
        <v>883</v>
      </c>
      <c r="C287" s="341" t="s">
        <v>884</v>
      </c>
      <c r="D287" s="342"/>
      <c r="E287" s="343"/>
      <c r="F287" s="47">
        <v>15275.74</v>
      </c>
      <c r="G287" s="47">
        <v>-58862.400000000001</v>
      </c>
      <c r="H287" s="344">
        <v>74138.14</v>
      </c>
      <c r="I287" s="345">
        <v>1.2595160917665607</v>
      </c>
      <c r="K287" s="47">
        <v>-58835.44</v>
      </c>
      <c r="L287" s="47">
        <v>-86930.59</v>
      </c>
      <c r="M287" s="344">
        <v>28095.149999999994</v>
      </c>
      <c r="N287" s="345">
        <v>0.3231906052863554</v>
      </c>
      <c r="Q287" s="47">
        <v>-31558.82</v>
      </c>
      <c r="R287" s="47">
        <v>-73792.77</v>
      </c>
      <c r="S287" s="344">
        <v>42233.950000000004</v>
      </c>
      <c r="T287" s="345">
        <v>0.57233181516292186</v>
      </c>
      <c r="V287" s="47">
        <v>-670215.90999999992</v>
      </c>
      <c r="W287" s="47">
        <v>-229700.52</v>
      </c>
      <c r="X287" s="344">
        <v>-440515.3899999999</v>
      </c>
      <c r="Y287" s="345">
        <v>-1.9177814225235534</v>
      </c>
      <c r="AA287" s="48">
        <v>-56188.26</v>
      </c>
      <c r="AB287" s="47"/>
      <c r="AC287" s="47">
        <v>-9755.06</v>
      </c>
      <c r="AD287" s="47">
        <v>-3382.76</v>
      </c>
      <c r="AE287" s="47">
        <v>-8276.9600000000009</v>
      </c>
      <c r="AF287" s="47">
        <v>-6653.41</v>
      </c>
      <c r="AG287" s="47">
        <v>-58862.400000000001</v>
      </c>
      <c r="AH287" s="47">
        <v>-6143.67</v>
      </c>
      <c r="AI287" s="47">
        <v>-27427.65</v>
      </c>
      <c r="AJ287" s="47">
        <v>-27427.63</v>
      </c>
      <c r="AK287" s="47">
        <v>-28860.720000000001</v>
      </c>
      <c r="AL287" s="47">
        <v>-24413.55</v>
      </c>
      <c r="AM287" s="47">
        <v>-86020.52</v>
      </c>
      <c r="AN287" s="47">
        <v>-411086.73</v>
      </c>
      <c r="AO287" s="47"/>
      <c r="AP287" s="47">
        <v>-8632.17</v>
      </c>
      <c r="AQ287" s="47">
        <v>-18644.45</v>
      </c>
      <c r="AR287" s="47">
        <v>-17497.04</v>
      </c>
      <c r="AS287" s="47">
        <v>-29337.52</v>
      </c>
      <c r="AT287" s="47">
        <v>15275.74</v>
      </c>
      <c r="AU287" s="47">
        <v>0</v>
      </c>
      <c r="AV287" s="47">
        <v>0</v>
      </c>
      <c r="AW287" s="47">
        <v>0</v>
      </c>
      <c r="AX287" s="47">
        <v>0</v>
      </c>
      <c r="AY287" s="47">
        <v>0</v>
      </c>
      <c r="AZ287" s="47">
        <v>0</v>
      </c>
      <c r="BA287" s="47">
        <v>0</v>
      </c>
    </row>
    <row r="288" spans="1:53" outlineLevel="2" x14ac:dyDescent="0.25">
      <c r="A288" s="339" t="s">
        <v>885</v>
      </c>
      <c r="B288" s="340" t="s">
        <v>886</v>
      </c>
      <c r="C288" s="341" t="s">
        <v>887</v>
      </c>
      <c r="D288" s="342"/>
      <c r="E288" s="343"/>
      <c r="F288" s="47">
        <v>-46310</v>
      </c>
      <c r="G288" s="47">
        <v>-46515</v>
      </c>
      <c r="H288" s="344">
        <v>205</v>
      </c>
      <c r="I288" s="345">
        <v>4.407180479415242E-3</v>
      </c>
      <c r="K288" s="47">
        <v>-194086</v>
      </c>
      <c r="L288" s="47">
        <v>-217640</v>
      </c>
      <c r="M288" s="344">
        <v>23554</v>
      </c>
      <c r="N288" s="345">
        <v>0.10822459106781841</v>
      </c>
      <c r="Q288" s="47">
        <v>-123022</v>
      </c>
      <c r="R288" s="47">
        <v>-134618</v>
      </c>
      <c r="S288" s="344">
        <v>11596</v>
      </c>
      <c r="T288" s="345">
        <v>8.614004070778053E-2</v>
      </c>
      <c r="V288" s="47">
        <v>-433543</v>
      </c>
      <c r="W288" s="47">
        <v>-455008</v>
      </c>
      <c r="X288" s="344">
        <v>21465</v>
      </c>
      <c r="Y288" s="345">
        <v>4.7174994725367465E-2</v>
      </c>
      <c r="AA288" s="48">
        <v>-28714</v>
      </c>
      <c r="AB288" s="47"/>
      <c r="AC288" s="47">
        <v>-44700</v>
      </c>
      <c r="AD288" s="47">
        <v>-38322</v>
      </c>
      <c r="AE288" s="47">
        <v>-36278</v>
      </c>
      <c r="AF288" s="47">
        <v>-51825</v>
      </c>
      <c r="AG288" s="47">
        <v>-46515</v>
      </c>
      <c r="AH288" s="47">
        <v>-33279</v>
      </c>
      <c r="AI288" s="47">
        <v>-35242</v>
      </c>
      <c r="AJ288" s="47">
        <v>-42606</v>
      </c>
      <c r="AK288" s="47">
        <v>-30566</v>
      </c>
      <c r="AL288" s="47">
        <v>-31222</v>
      </c>
      <c r="AM288" s="47">
        <v>-33780</v>
      </c>
      <c r="AN288" s="47">
        <v>-32762</v>
      </c>
      <c r="AO288" s="47"/>
      <c r="AP288" s="47">
        <v>-35793</v>
      </c>
      <c r="AQ288" s="47">
        <v>-35271</v>
      </c>
      <c r="AR288" s="47">
        <v>-39051</v>
      </c>
      <c r="AS288" s="47">
        <v>-37661</v>
      </c>
      <c r="AT288" s="47">
        <v>-46310</v>
      </c>
      <c r="AU288" s="47">
        <v>0</v>
      </c>
      <c r="AV288" s="47">
        <v>0</v>
      </c>
      <c r="AW288" s="47">
        <v>0</v>
      </c>
      <c r="AX288" s="47">
        <v>0</v>
      </c>
      <c r="AY288" s="47">
        <v>0</v>
      </c>
      <c r="AZ288" s="47">
        <v>0</v>
      </c>
      <c r="BA288" s="47">
        <v>0</v>
      </c>
    </row>
    <row r="289" spans="1:53" outlineLevel="2" x14ac:dyDescent="0.25">
      <c r="A289" s="339" t="s">
        <v>888</v>
      </c>
      <c r="B289" s="340" t="s">
        <v>889</v>
      </c>
      <c r="C289" s="341" t="s">
        <v>890</v>
      </c>
      <c r="D289" s="342"/>
      <c r="E289" s="343"/>
      <c r="F289" s="47">
        <v>0.03</v>
      </c>
      <c r="G289" s="47">
        <v>0</v>
      </c>
      <c r="H289" s="344">
        <v>0.03</v>
      </c>
      <c r="I289" s="345" t="s">
        <v>196</v>
      </c>
      <c r="K289" s="47">
        <v>0.05</v>
      </c>
      <c r="L289" s="47">
        <v>0</v>
      </c>
      <c r="M289" s="344">
        <v>0.05</v>
      </c>
      <c r="N289" s="345" t="s">
        <v>196</v>
      </c>
      <c r="Q289" s="47">
        <v>0.05</v>
      </c>
      <c r="R289" s="47">
        <v>0</v>
      </c>
      <c r="S289" s="344">
        <v>0.05</v>
      </c>
      <c r="T289" s="345" t="s">
        <v>196</v>
      </c>
      <c r="V289" s="47">
        <v>6.0000000000000005E-2</v>
      </c>
      <c r="W289" s="47">
        <v>0</v>
      </c>
      <c r="X289" s="344">
        <v>6.0000000000000005E-2</v>
      </c>
      <c r="Y289" s="345" t="s">
        <v>196</v>
      </c>
      <c r="AA289" s="48">
        <v>0</v>
      </c>
      <c r="AB289" s="47"/>
      <c r="AC289" s="47">
        <v>0</v>
      </c>
      <c r="AD289" s="47">
        <v>0</v>
      </c>
      <c r="AE289" s="47">
        <v>0</v>
      </c>
      <c r="AF289" s="47">
        <v>0</v>
      </c>
      <c r="AG289" s="47">
        <v>0</v>
      </c>
      <c r="AH289" s="47">
        <v>0</v>
      </c>
      <c r="AI289" s="47">
        <v>0</v>
      </c>
      <c r="AJ289" s="47">
        <v>0</v>
      </c>
      <c r="AK289" s="47">
        <v>0</v>
      </c>
      <c r="AL289" s="47">
        <v>0.01</v>
      </c>
      <c r="AM289" s="47">
        <v>0</v>
      </c>
      <c r="AN289" s="47">
        <v>0</v>
      </c>
      <c r="AO289" s="47"/>
      <c r="AP289" s="47">
        <v>0</v>
      </c>
      <c r="AQ289" s="47">
        <v>0</v>
      </c>
      <c r="AR289" s="47">
        <v>0.02</v>
      </c>
      <c r="AS289" s="47">
        <v>0</v>
      </c>
      <c r="AT289" s="47">
        <v>0.03</v>
      </c>
      <c r="AU289" s="47">
        <v>0</v>
      </c>
      <c r="AV289" s="47">
        <v>0</v>
      </c>
      <c r="AW289" s="47">
        <v>0</v>
      </c>
      <c r="AX289" s="47">
        <v>0</v>
      </c>
      <c r="AY289" s="47">
        <v>0</v>
      </c>
      <c r="AZ289" s="47">
        <v>0</v>
      </c>
      <c r="BA289" s="47">
        <v>0</v>
      </c>
    </row>
    <row r="290" spans="1:53" outlineLevel="2" x14ac:dyDescent="0.25">
      <c r="A290" s="339" t="s">
        <v>891</v>
      </c>
      <c r="B290" s="340" t="s">
        <v>892</v>
      </c>
      <c r="C290" s="341" t="s">
        <v>893</v>
      </c>
      <c r="D290" s="342"/>
      <c r="E290" s="343"/>
      <c r="F290" s="47">
        <v>0</v>
      </c>
      <c r="G290" s="47">
        <v>0</v>
      </c>
      <c r="H290" s="344">
        <v>0</v>
      </c>
      <c r="I290" s="345">
        <v>0</v>
      </c>
      <c r="K290" s="47">
        <v>-229.6</v>
      </c>
      <c r="L290" s="47">
        <v>127.67</v>
      </c>
      <c r="M290" s="344">
        <v>-357.27</v>
      </c>
      <c r="N290" s="345">
        <v>-2.7983864651053496</v>
      </c>
      <c r="Q290" s="47">
        <v>-115.31</v>
      </c>
      <c r="R290" s="47">
        <v>-21.72</v>
      </c>
      <c r="S290" s="344">
        <v>-93.59</v>
      </c>
      <c r="T290" s="345">
        <v>-4.3089318600368332</v>
      </c>
      <c r="V290" s="47">
        <v>-798.13</v>
      </c>
      <c r="W290" s="47">
        <v>-5949.27</v>
      </c>
      <c r="X290" s="344">
        <v>5151.1400000000003</v>
      </c>
      <c r="Y290" s="345">
        <v>0.86584404473153853</v>
      </c>
      <c r="AA290" s="48">
        <v>-3590.69</v>
      </c>
      <c r="AB290" s="47"/>
      <c r="AC290" s="47">
        <v>149.39000000000001</v>
      </c>
      <c r="AD290" s="47">
        <v>0</v>
      </c>
      <c r="AE290" s="47">
        <v>-21.72</v>
      </c>
      <c r="AF290" s="47">
        <v>0</v>
      </c>
      <c r="AG290" s="47">
        <v>0</v>
      </c>
      <c r="AH290" s="47">
        <v>-35.6</v>
      </c>
      <c r="AI290" s="47">
        <v>-84.42</v>
      </c>
      <c r="AJ290" s="47">
        <v>0</v>
      </c>
      <c r="AK290" s="47">
        <v>-270.73</v>
      </c>
      <c r="AL290" s="47">
        <v>0</v>
      </c>
      <c r="AM290" s="47">
        <v>-38.1</v>
      </c>
      <c r="AN290" s="47">
        <v>-139.68</v>
      </c>
      <c r="AO290" s="47"/>
      <c r="AP290" s="47">
        <v>-63.5</v>
      </c>
      <c r="AQ290" s="47">
        <v>-50.79</v>
      </c>
      <c r="AR290" s="47">
        <v>-63.49</v>
      </c>
      <c r="AS290" s="47">
        <v>-51.82</v>
      </c>
      <c r="AT290" s="47">
        <v>0</v>
      </c>
      <c r="AU290" s="47">
        <v>0</v>
      </c>
      <c r="AV290" s="47">
        <v>0</v>
      </c>
      <c r="AW290" s="47">
        <v>0</v>
      </c>
      <c r="AX290" s="47">
        <v>0</v>
      </c>
      <c r="AY290" s="47">
        <v>0</v>
      </c>
      <c r="AZ290" s="47">
        <v>0</v>
      </c>
      <c r="BA290" s="47">
        <v>0</v>
      </c>
    </row>
    <row r="291" spans="1:53" outlineLevel="2" x14ac:dyDescent="0.25">
      <c r="A291" s="339" t="s">
        <v>894</v>
      </c>
      <c r="B291" s="340" t="s">
        <v>895</v>
      </c>
      <c r="C291" s="341" t="s">
        <v>896</v>
      </c>
      <c r="D291" s="342"/>
      <c r="E291" s="343"/>
      <c r="F291" s="47">
        <v>-34460.559999999998</v>
      </c>
      <c r="G291" s="47">
        <v>-57221.130000000005</v>
      </c>
      <c r="H291" s="344">
        <v>22760.570000000007</v>
      </c>
      <c r="I291" s="345">
        <v>0.39776512627415789</v>
      </c>
      <c r="K291" s="47">
        <v>-247848.42</v>
      </c>
      <c r="L291" s="47">
        <v>-300332.62</v>
      </c>
      <c r="M291" s="344">
        <v>52484.199999999983</v>
      </c>
      <c r="N291" s="345">
        <v>0.17475357821604587</v>
      </c>
      <c r="Q291" s="47">
        <v>-136752.57</v>
      </c>
      <c r="R291" s="47">
        <v>-169389.24</v>
      </c>
      <c r="S291" s="344">
        <v>32636.669999999984</v>
      </c>
      <c r="T291" s="345">
        <v>0.19267262784814423</v>
      </c>
      <c r="V291" s="47">
        <v>-616541.62</v>
      </c>
      <c r="W291" s="47">
        <v>-965865.03</v>
      </c>
      <c r="X291" s="344">
        <v>349323.41000000003</v>
      </c>
      <c r="Y291" s="345">
        <v>0.36166896942112092</v>
      </c>
      <c r="AA291" s="48">
        <v>-135711.89000000001</v>
      </c>
      <c r="AB291" s="47"/>
      <c r="AC291" s="47">
        <v>-65593.75</v>
      </c>
      <c r="AD291" s="47">
        <v>-65349.630000000005</v>
      </c>
      <c r="AE291" s="47">
        <v>-57719.15</v>
      </c>
      <c r="AF291" s="47">
        <v>-54448.959999999999</v>
      </c>
      <c r="AG291" s="47">
        <v>-57221.130000000005</v>
      </c>
      <c r="AH291" s="47">
        <v>-47129.520000000004</v>
      </c>
      <c r="AI291" s="47">
        <v>-51793.16</v>
      </c>
      <c r="AJ291" s="47">
        <v>-57457.05</v>
      </c>
      <c r="AK291" s="47">
        <v>-61167.450000000004</v>
      </c>
      <c r="AL291" s="47">
        <v>-63481.630000000005</v>
      </c>
      <c r="AM291" s="47">
        <v>-38210.93</v>
      </c>
      <c r="AN291" s="47">
        <v>-49453.46</v>
      </c>
      <c r="AO291" s="47"/>
      <c r="AP291" s="47">
        <v>-57164.33</v>
      </c>
      <c r="AQ291" s="47">
        <v>-53931.520000000004</v>
      </c>
      <c r="AR291" s="47">
        <v>-45474.47</v>
      </c>
      <c r="AS291" s="47">
        <v>-56817.54</v>
      </c>
      <c r="AT291" s="47">
        <v>-34460.559999999998</v>
      </c>
      <c r="AU291" s="47">
        <v>0</v>
      </c>
      <c r="AV291" s="47">
        <v>0</v>
      </c>
      <c r="AW291" s="47">
        <v>0</v>
      </c>
      <c r="AX291" s="47">
        <v>0</v>
      </c>
      <c r="AY291" s="47">
        <v>0</v>
      </c>
      <c r="AZ291" s="47">
        <v>0</v>
      </c>
      <c r="BA291" s="47">
        <v>0</v>
      </c>
    </row>
    <row r="292" spans="1:53" outlineLevel="2" x14ac:dyDescent="0.25">
      <c r="A292" s="339" t="s">
        <v>897</v>
      </c>
      <c r="B292" s="340" t="s">
        <v>898</v>
      </c>
      <c r="C292" s="341" t="s">
        <v>899</v>
      </c>
      <c r="D292" s="342"/>
      <c r="E292" s="343"/>
      <c r="F292" s="47">
        <v>162175.89000000001</v>
      </c>
      <c r="G292" s="47">
        <v>239696.5</v>
      </c>
      <c r="H292" s="344">
        <v>-77520.609999999986</v>
      </c>
      <c r="I292" s="345">
        <v>-0.32341152248781263</v>
      </c>
      <c r="K292" s="47">
        <v>904629.82000000007</v>
      </c>
      <c r="L292" s="47">
        <v>1378050.58</v>
      </c>
      <c r="M292" s="344">
        <v>-473420.76</v>
      </c>
      <c r="N292" s="345">
        <v>-0.3435438197050793</v>
      </c>
      <c r="Q292" s="47">
        <v>492585.59</v>
      </c>
      <c r="R292" s="47">
        <v>937060.02</v>
      </c>
      <c r="S292" s="344">
        <v>-444474.43</v>
      </c>
      <c r="T292" s="345">
        <v>-0.4743286668019408</v>
      </c>
      <c r="V292" s="47">
        <v>4720428.71</v>
      </c>
      <c r="W292" s="47">
        <v>3047231.7970000003</v>
      </c>
      <c r="X292" s="344">
        <v>1673196.9129999997</v>
      </c>
      <c r="Y292" s="345">
        <v>0.5490875077659868</v>
      </c>
      <c r="AA292" s="48">
        <v>650937.27</v>
      </c>
      <c r="AB292" s="47"/>
      <c r="AC292" s="47">
        <v>356132.06</v>
      </c>
      <c r="AD292" s="47">
        <v>84858.5</v>
      </c>
      <c r="AE292" s="47">
        <v>369263.26</v>
      </c>
      <c r="AF292" s="47">
        <v>328100.26</v>
      </c>
      <c r="AG292" s="47">
        <v>239696.5</v>
      </c>
      <c r="AH292" s="47">
        <v>174993.58000000002</v>
      </c>
      <c r="AI292" s="47">
        <v>258177.25</v>
      </c>
      <c r="AJ292" s="47">
        <v>277802.03999999998</v>
      </c>
      <c r="AK292" s="47">
        <v>65965.38</v>
      </c>
      <c r="AL292" s="47">
        <v>1431400.46</v>
      </c>
      <c r="AM292" s="47">
        <v>166815.81</v>
      </c>
      <c r="AN292" s="47">
        <v>1440644.37</v>
      </c>
      <c r="AO292" s="47"/>
      <c r="AP292" s="47">
        <v>224389.29</v>
      </c>
      <c r="AQ292" s="47">
        <v>187654.94</v>
      </c>
      <c r="AR292" s="47">
        <v>187687.89</v>
      </c>
      <c r="AS292" s="47">
        <v>142721.81</v>
      </c>
      <c r="AT292" s="47">
        <v>162175.89000000001</v>
      </c>
      <c r="AU292" s="47">
        <v>-7500</v>
      </c>
      <c r="AV292" s="47">
        <v>0</v>
      </c>
      <c r="AW292" s="47">
        <v>0</v>
      </c>
      <c r="AX292" s="47">
        <v>0</v>
      </c>
      <c r="AY292" s="47">
        <v>0</v>
      </c>
      <c r="AZ292" s="47">
        <v>0</v>
      </c>
      <c r="BA292" s="47">
        <v>0</v>
      </c>
    </row>
    <row r="293" spans="1:53" outlineLevel="2" x14ac:dyDescent="0.25">
      <c r="A293" s="339" t="s">
        <v>900</v>
      </c>
      <c r="B293" s="340" t="s">
        <v>901</v>
      </c>
      <c r="C293" s="341" t="s">
        <v>902</v>
      </c>
      <c r="D293" s="342"/>
      <c r="E293" s="343"/>
      <c r="F293" s="47">
        <v>13570.630000000001</v>
      </c>
      <c r="G293" s="47">
        <v>-3954.94</v>
      </c>
      <c r="H293" s="344">
        <v>17525.57</v>
      </c>
      <c r="I293" s="345">
        <v>4.4313112209034777</v>
      </c>
      <c r="K293" s="47">
        <v>-161995.11000000002</v>
      </c>
      <c r="L293" s="47">
        <v>149657.81</v>
      </c>
      <c r="M293" s="344">
        <v>-311652.92000000004</v>
      </c>
      <c r="N293" s="345">
        <v>-2.082436726823679</v>
      </c>
      <c r="Q293" s="47">
        <v>200074.93</v>
      </c>
      <c r="R293" s="47">
        <v>193584.34</v>
      </c>
      <c r="S293" s="344">
        <v>6490.5899999999965</v>
      </c>
      <c r="T293" s="345">
        <v>3.3528486860042485E-2</v>
      </c>
      <c r="V293" s="47">
        <v>140289.11999999997</v>
      </c>
      <c r="W293" s="47">
        <v>-977622.73</v>
      </c>
      <c r="X293" s="344">
        <v>1117911.8499999999</v>
      </c>
      <c r="Y293" s="345">
        <v>1.1435002641560921</v>
      </c>
      <c r="AA293" s="48">
        <v>-14391.57</v>
      </c>
      <c r="AB293" s="47"/>
      <c r="AC293" s="47">
        <v>61077.46</v>
      </c>
      <c r="AD293" s="47">
        <v>-105003.99</v>
      </c>
      <c r="AE293" s="47">
        <v>-61241.33</v>
      </c>
      <c r="AF293" s="47">
        <v>258780.61000000002</v>
      </c>
      <c r="AG293" s="47">
        <v>-3954.94</v>
      </c>
      <c r="AH293" s="47">
        <v>-472.74</v>
      </c>
      <c r="AI293" s="47">
        <v>-173656.48</v>
      </c>
      <c r="AJ293" s="47">
        <v>-93543.150000000009</v>
      </c>
      <c r="AK293" s="47">
        <v>-226936.93</v>
      </c>
      <c r="AL293" s="47">
        <v>230815.66</v>
      </c>
      <c r="AM293" s="47">
        <v>769055.66</v>
      </c>
      <c r="AN293" s="47">
        <v>-202977.79</v>
      </c>
      <c r="AO293" s="47"/>
      <c r="AP293" s="47">
        <v>-245472.73</v>
      </c>
      <c r="AQ293" s="47">
        <v>-116597.31</v>
      </c>
      <c r="AR293" s="47">
        <v>67955.839999999997</v>
      </c>
      <c r="AS293" s="47">
        <v>118548.46</v>
      </c>
      <c r="AT293" s="47">
        <v>13570.630000000001</v>
      </c>
      <c r="AU293" s="47">
        <v>0</v>
      </c>
      <c r="AV293" s="47">
        <v>0</v>
      </c>
      <c r="AW293" s="47">
        <v>0</v>
      </c>
      <c r="AX293" s="47">
        <v>0</v>
      </c>
      <c r="AY293" s="47">
        <v>0</v>
      </c>
      <c r="AZ293" s="47">
        <v>0</v>
      </c>
      <c r="BA293" s="47">
        <v>0</v>
      </c>
    </row>
    <row r="294" spans="1:53" outlineLevel="2" x14ac:dyDescent="0.25">
      <c r="A294" s="339" t="s">
        <v>903</v>
      </c>
      <c r="B294" s="340" t="s">
        <v>904</v>
      </c>
      <c r="C294" s="341" t="s">
        <v>905</v>
      </c>
      <c r="D294" s="342"/>
      <c r="E294" s="343"/>
      <c r="F294" s="47">
        <v>0</v>
      </c>
      <c r="G294" s="47">
        <v>0</v>
      </c>
      <c r="H294" s="344">
        <v>0</v>
      </c>
      <c r="I294" s="345">
        <v>0</v>
      </c>
      <c r="K294" s="47">
        <v>0</v>
      </c>
      <c r="L294" s="47">
        <v>0</v>
      </c>
      <c r="M294" s="344">
        <v>0</v>
      </c>
      <c r="N294" s="345">
        <v>0</v>
      </c>
      <c r="Q294" s="47">
        <v>0</v>
      </c>
      <c r="R294" s="47">
        <v>0</v>
      </c>
      <c r="S294" s="344">
        <v>0</v>
      </c>
      <c r="T294" s="345">
        <v>0</v>
      </c>
      <c r="V294" s="47">
        <v>0.03</v>
      </c>
      <c r="W294" s="47">
        <v>0</v>
      </c>
      <c r="X294" s="344">
        <v>0.03</v>
      </c>
      <c r="Y294" s="345" t="s">
        <v>196</v>
      </c>
      <c r="AA294" s="48">
        <v>0</v>
      </c>
      <c r="AB294" s="47"/>
      <c r="AC294" s="47">
        <v>0</v>
      </c>
      <c r="AD294" s="47">
        <v>0</v>
      </c>
      <c r="AE294" s="47">
        <v>0</v>
      </c>
      <c r="AF294" s="47">
        <v>0</v>
      </c>
      <c r="AG294" s="47">
        <v>0</v>
      </c>
      <c r="AH294" s="47">
        <v>0</v>
      </c>
      <c r="AI294" s="47">
        <v>0</v>
      </c>
      <c r="AJ294" s="47">
        <v>0</v>
      </c>
      <c r="AK294" s="47">
        <v>0</v>
      </c>
      <c r="AL294" s="47">
        <v>0</v>
      </c>
      <c r="AM294" s="47">
        <v>0</v>
      </c>
      <c r="AN294" s="47">
        <v>0.03</v>
      </c>
      <c r="AO294" s="47"/>
      <c r="AP294" s="47">
        <v>0</v>
      </c>
      <c r="AQ294" s="47">
        <v>0</v>
      </c>
      <c r="AR294" s="47">
        <v>0</v>
      </c>
      <c r="AS294" s="47">
        <v>0</v>
      </c>
      <c r="AT294" s="47">
        <v>0</v>
      </c>
      <c r="AU294" s="47">
        <v>0</v>
      </c>
      <c r="AV294" s="47">
        <v>0</v>
      </c>
      <c r="AW294" s="47">
        <v>0</v>
      </c>
      <c r="AX294" s="47">
        <v>0</v>
      </c>
      <c r="AY294" s="47">
        <v>0</v>
      </c>
      <c r="AZ294" s="47">
        <v>0</v>
      </c>
      <c r="BA294" s="47">
        <v>0</v>
      </c>
    </row>
    <row r="295" spans="1:53" outlineLevel="2" x14ac:dyDescent="0.25">
      <c r="A295" s="339" t="s">
        <v>906</v>
      </c>
      <c r="B295" s="340" t="s">
        <v>907</v>
      </c>
      <c r="C295" s="341" t="s">
        <v>908</v>
      </c>
      <c r="D295" s="342"/>
      <c r="E295" s="343"/>
      <c r="F295" s="47">
        <v>0</v>
      </c>
      <c r="G295" s="47">
        <v>0</v>
      </c>
      <c r="H295" s="344">
        <v>0</v>
      </c>
      <c r="I295" s="345">
        <v>0</v>
      </c>
      <c r="K295" s="47">
        <v>0</v>
      </c>
      <c r="L295" s="47">
        <v>0</v>
      </c>
      <c r="M295" s="344">
        <v>0</v>
      </c>
      <c r="N295" s="345">
        <v>0</v>
      </c>
      <c r="Q295" s="47">
        <v>0</v>
      </c>
      <c r="R295" s="47">
        <v>0</v>
      </c>
      <c r="S295" s="344">
        <v>0</v>
      </c>
      <c r="T295" s="345">
        <v>0</v>
      </c>
      <c r="V295" s="47">
        <v>0.65</v>
      </c>
      <c r="W295" s="47">
        <v>0.19</v>
      </c>
      <c r="X295" s="344">
        <v>0.46</v>
      </c>
      <c r="Y295" s="345">
        <v>2.4210526315789473</v>
      </c>
      <c r="AA295" s="48">
        <v>0</v>
      </c>
      <c r="AB295" s="47"/>
      <c r="AC295" s="47">
        <v>0</v>
      </c>
      <c r="AD295" s="47">
        <v>0</v>
      </c>
      <c r="AE295" s="47">
        <v>0</v>
      </c>
      <c r="AF295" s="47">
        <v>0</v>
      </c>
      <c r="AG295" s="47">
        <v>0</v>
      </c>
      <c r="AH295" s="47">
        <v>0</v>
      </c>
      <c r="AI295" s="47">
        <v>0</v>
      </c>
      <c r="AJ295" s="47">
        <v>0.65</v>
      </c>
      <c r="AK295" s="47">
        <v>0</v>
      </c>
      <c r="AL295" s="47">
        <v>0</v>
      </c>
      <c r="AM295" s="47">
        <v>0</v>
      </c>
      <c r="AN295" s="47">
        <v>0</v>
      </c>
      <c r="AO295" s="47"/>
      <c r="AP295" s="47">
        <v>0</v>
      </c>
      <c r="AQ295" s="47">
        <v>0</v>
      </c>
      <c r="AR295" s="47">
        <v>0</v>
      </c>
      <c r="AS295" s="47">
        <v>0</v>
      </c>
      <c r="AT295" s="47">
        <v>0</v>
      </c>
      <c r="AU295" s="47">
        <v>0</v>
      </c>
      <c r="AV295" s="47">
        <v>0</v>
      </c>
      <c r="AW295" s="47">
        <v>0</v>
      </c>
      <c r="AX295" s="47">
        <v>0</v>
      </c>
      <c r="AY295" s="47">
        <v>0</v>
      </c>
      <c r="AZ295" s="47">
        <v>0</v>
      </c>
      <c r="BA295" s="47">
        <v>0</v>
      </c>
    </row>
    <row r="296" spans="1:53" outlineLevel="2" x14ac:dyDescent="0.25">
      <c r="A296" s="339" t="s">
        <v>909</v>
      </c>
      <c r="B296" s="340" t="s">
        <v>910</v>
      </c>
      <c r="C296" s="341" t="s">
        <v>911</v>
      </c>
      <c r="D296" s="342"/>
      <c r="E296" s="343"/>
      <c r="F296" s="47">
        <v>28.16</v>
      </c>
      <c r="G296" s="47">
        <v>0</v>
      </c>
      <c r="H296" s="344">
        <v>28.16</v>
      </c>
      <c r="I296" s="345" t="s">
        <v>196</v>
      </c>
      <c r="K296" s="47">
        <v>140.56</v>
      </c>
      <c r="L296" s="47">
        <v>0</v>
      </c>
      <c r="M296" s="344">
        <v>140.56</v>
      </c>
      <c r="N296" s="345" t="s">
        <v>196</v>
      </c>
      <c r="Q296" s="47">
        <v>112.5</v>
      </c>
      <c r="R296" s="47">
        <v>0</v>
      </c>
      <c r="S296" s="344">
        <v>112.5</v>
      </c>
      <c r="T296" s="345" t="s">
        <v>196</v>
      </c>
      <c r="V296" s="47">
        <v>309.08000000000004</v>
      </c>
      <c r="W296" s="47">
        <v>0</v>
      </c>
      <c r="X296" s="344">
        <v>309.08000000000004</v>
      </c>
      <c r="Y296" s="345" t="s">
        <v>196</v>
      </c>
      <c r="AA296" s="48">
        <v>0</v>
      </c>
      <c r="AB296" s="47"/>
      <c r="AC296" s="47">
        <v>0</v>
      </c>
      <c r="AD296" s="47">
        <v>0</v>
      </c>
      <c r="AE296" s="47">
        <v>0</v>
      </c>
      <c r="AF296" s="47">
        <v>0</v>
      </c>
      <c r="AG296" s="47">
        <v>0</v>
      </c>
      <c r="AH296" s="47">
        <v>0</v>
      </c>
      <c r="AI296" s="47">
        <v>55.82</v>
      </c>
      <c r="AJ296" s="47">
        <v>0</v>
      </c>
      <c r="AK296" s="47">
        <v>27.91</v>
      </c>
      <c r="AL296" s="47">
        <v>28.17</v>
      </c>
      <c r="AM296" s="47">
        <v>0</v>
      </c>
      <c r="AN296" s="47">
        <v>56.620000000000005</v>
      </c>
      <c r="AO296" s="47"/>
      <c r="AP296" s="47">
        <v>0</v>
      </c>
      <c r="AQ296" s="47">
        <v>28.060000000000002</v>
      </c>
      <c r="AR296" s="47">
        <v>56.1</v>
      </c>
      <c r="AS296" s="47">
        <v>28.240000000000002</v>
      </c>
      <c r="AT296" s="47">
        <v>28.16</v>
      </c>
      <c r="AU296" s="47">
        <v>0</v>
      </c>
      <c r="AV296" s="47">
        <v>0</v>
      </c>
      <c r="AW296" s="47">
        <v>0</v>
      </c>
      <c r="AX296" s="47">
        <v>0</v>
      </c>
      <c r="AY296" s="47">
        <v>0</v>
      </c>
      <c r="AZ296" s="47">
        <v>0</v>
      </c>
      <c r="BA296" s="47">
        <v>0</v>
      </c>
    </row>
    <row r="297" spans="1:53" outlineLevel="2" x14ac:dyDescent="0.25">
      <c r="A297" s="339" t="s">
        <v>912</v>
      </c>
      <c r="B297" s="340" t="s">
        <v>913</v>
      </c>
      <c r="C297" s="341" t="s">
        <v>914</v>
      </c>
      <c r="D297" s="342"/>
      <c r="E297" s="343"/>
      <c r="F297" s="47">
        <v>186.09</v>
      </c>
      <c r="G297" s="47">
        <v>3272.66</v>
      </c>
      <c r="H297" s="344">
        <v>-3086.5699999999997</v>
      </c>
      <c r="I297" s="345">
        <v>-0.94313799783662211</v>
      </c>
      <c r="K297" s="47">
        <v>5771.87</v>
      </c>
      <c r="L297" s="47">
        <v>10377.450000000001</v>
      </c>
      <c r="M297" s="344">
        <v>-4605.5800000000008</v>
      </c>
      <c r="N297" s="345">
        <v>-0.44380652279702631</v>
      </c>
      <c r="Q297" s="47">
        <v>4487.4400000000005</v>
      </c>
      <c r="R297" s="47">
        <v>5304.77</v>
      </c>
      <c r="S297" s="344">
        <v>-817.32999999999993</v>
      </c>
      <c r="T297" s="345">
        <v>-0.15407454046075511</v>
      </c>
      <c r="V297" s="47">
        <v>12167.82</v>
      </c>
      <c r="W297" s="47">
        <v>11588.640000000001</v>
      </c>
      <c r="X297" s="344">
        <v>579.17999999999847</v>
      </c>
      <c r="Y297" s="345">
        <v>4.997825456654089E-2</v>
      </c>
      <c r="AA297" s="48">
        <v>1059.43</v>
      </c>
      <c r="AB297" s="47"/>
      <c r="AC297" s="47">
        <v>204.62</v>
      </c>
      <c r="AD297" s="47">
        <v>4868.0600000000004</v>
      </c>
      <c r="AE297" s="47">
        <v>1476.5</v>
      </c>
      <c r="AF297" s="47">
        <v>555.61</v>
      </c>
      <c r="AG297" s="47">
        <v>3272.66</v>
      </c>
      <c r="AH297" s="47">
        <v>3609.17</v>
      </c>
      <c r="AI297" s="47">
        <v>142.29</v>
      </c>
      <c r="AJ297" s="47">
        <v>138.52000000000001</v>
      </c>
      <c r="AK297" s="47">
        <v>549.46</v>
      </c>
      <c r="AL297" s="47">
        <v>145.6</v>
      </c>
      <c r="AM297" s="47">
        <v>1824.28</v>
      </c>
      <c r="AN297" s="47">
        <v>-13.370000000000001</v>
      </c>
      <c r="AO297" s="47"/>
      <c r="AP297" s="47">
        <v>981.59</v>
      </c>
      <c r="AQ297" s="47">
        <v>302.84000000000003</v>
      </c>
      <c r="AR297" s="47">
        <v>551.20000000000005</v>
      </c>
      <c r="AS297" s="47">
        <v>3750.15</v>
      </c>
      <c r="AT297" s="47">
        <v>186.09</v>
      </c>
      <c r="AU297" s="47">
        <v>0</v>
      </c>
      <c r="AV297" s="47">
        <v>0</v>
      </c>
      <c r="AW297" s="47">
        <v>0</v>
      </c>
      <c r="AX297" s="47">
        <v>0</v>
      </c>
      <c r="AY297" s="47">
        <v>0</v>
      </c>
      <c r="AZ297" s="47">
        <v>0</v>
      </c>
      <c r="BA297" s="47">
        <v>0</v>
      </c>
    </row>
    <row r="298" spans="1:53" outlineLevel="2" x14ac:dyDescent="0.25">
      <c r="A298" s="339" t="s">
        <v>915</v>
      </c>
      <c r="B298" s="340" t="s">
        <v>916</v>
      </c>
      <c r="C298" s="341" t="s">
        <v>917</v>
      </c>
      <c r="D298" s="342"/>
      <c r="E298" s="343"/>
      <c r="F298" s="47">
        <v>0</v>
      </c>
      <c r="G298" s="47">
        <v>66.62</v>
      </c>
      <c r="H298" s="344">
        <v>-66.62</v>
      </c>
      <c r="I298" s="345" t="s">
        <v>196</v>
      </c>
      <c r="K298" s="47">
        <v>0</v>
      </c>
      <c r="L298" s="47">
        <v>116.38</v>
      </c>
      <c r="M298" s="344">
        <v>-116.38</v>
      </c>
      <c r="N298" s="345" t="s">
        <v>196</v>
      </c>
      <c r="Q298" s="47">
        <v>0</v>
      </c>
      <c r="R298" s="47">
        <v>116.38</v>
      </c>
      <c r="S298" s="344">
        <v>-116.38</v>
      </c>
      <c r="T298" s="345" t="s">
        <v>196</v>
      </c>
      <c r="V298" s="47">
        <v>0</v>
      </c>
      <c r="W298" s="47">
        <v>116.38</v>
      </c>
      <c r="X298" s="344">
        <v>-116.38</v>
      </c>
      <c r="Y298" s="345" t="s">
        <v>196</v>
      </c>
      <c r="AA298" s="48">
        <v>0</v>
      </c>
      <c r="AB298" s="47"/>
      <c r="AC298" s="47">
        <v>0</v>
      </c>
      <c r="AD298" s="47">
        <v>0</v>
      </c>
      <c r="AE298" s="47">
        <v>0</v>
      </c>
      <c r="AF298" s="47">
        <v>49.76</v>
      </c>
      <c r="AG298" s="47">
        <v>66.62</v>
      </c>
      <c r="AH298" s="47">
        <v>0</v>
      </c>
      <c r="AI298" s="47">
        <v>0</v>
      </c>
      <c r="AJ298" s="47">
        <v>0</v>
      </c>
      <c r="AK298" s="47">
        <v>0</v>
      </c>
      <c r="AL298" s="47">
        <v>0</v>
      </c>
      <c r="AM298" s="47">
        <v>0</v>
      </c>
      <c r="AN298" s="47">
        <v>0</v>
      </c>
      <c r="AO298" s="47"/>
      <c r="AP298" s="47">
        <v>0</v>
      </c>
      <c r="AQ298" s="47">
        <v>0</v>
      </c>
      <c r="AR298" s="47">
        <v>0</v>
      </c>
      <c r="AS298" s="47">
        <v>0</v>
      </c>
      <c r="AT298" s="47">
        <v>0</v>
      </c>
      <c r="AU298" s="47">
        <v>0</v>
      </c>
      <c r="AV298" s="47">
        <v>0</v>
      </c>
      <c r="AW298" s="47">
        <v>0</v>
      </c>
      <c r="AX298" s="47">
        <v>0</v>
      </c>
      <c r="AY298" s="47">
        <v>0</v>
      </c>
      <c r="AZ298" s="47">
        <v>0</v>
      </c>
      <c r="BA298" s="47">
        <v>0</v>
      </c>
    </row>
    <row r="299" spans="1:53" outlineLevel="2" x14ac:dyDescent="0.25">
      <c r="A299" s="339" t="s">
        <v>918</v>
      </c>
      <c r="B299" s="340" t="s">
        <v>919</v>
      </c>
      <c r="C299" s="341" t="s">
        <v>920</v>
      </c>
      <c r="D299" s="342"/>
      <c r="E299" s="343"/>
      <c r="F299" s="47">
        <v>0</v>
      </c>
      <c r="G299" s="47">
        <v>0</v>
      </c>
      <c r="H299" s="344">
        <v>0</v>
      </c>
      <c r="I299" s="345">
        <v>0</v>
      </c>
      <c r="K299" s="47">
        <v>3464.17</v>
      </c>
      <c r="L299" s="47">
        <v>0</v>
      </c>
      <c r="M299" s="344">
        <v>3464.17</v>
      </c>
      <c r="N299" s="345" t="s">
        <v>196</v>
      </c>
      <c r="Q299" s="47">
        <v>0</v>
      </c>
      <c r="R299" s="47">
        <v>0</v>
      </c>
      <c r="S299" s="344">
        <v>0</v>
      </c>
      <c r="T299" s="345">
        <v>0</v>
      </c>
      <c r="V299" s="47">
        <v>1069746.8299999998</v>
      </c>
      <c r="W299" s="47">
        <v>0</v>
      </c>
      <c r="X299" s="344">
        <v>1069746.8299999998</v>
      </c>
      <c r="Y299" s="345" t="s">
        <v>196</v>
      </c>
      <c r="AA299" s="48">
        <v>0</v>
      </c>
      <c r="AB299" s="47"/>
      <c r="AC299" s="47">
        <v>0</v>
      </c>
      <c r="AD299" s="47">
        <v>0</v>
      </c>
      <c r="AE299" s="47">
        <v>0</v>
      </c>
      <c r="AF299" s="47">
        <v>0</v>
      </c>
      <c r="AG299" s="47">
        <v>0</v>
      </c>
      <c r="AH299" s="47">
        <v>0</v>
      </c>
      <c r="AI299" s="47">
        <v>0</v>
      </c>
      <c r="AJ299" s="47">
        <v>0</v>
      </c>
      <c r="AK299" s="47">
        <v>0</v>
      </c>
      <c r="AL299" s="47">
        <v>0</v>
      </c>
      <c r="AM299" s="47">
        <v>0</v>
      </c>
      <c r="AN299" s="47">
        <v>1066282.6599999999</v>
      </c>
      <c r="AO299" s="47"/>
      <c r="AP299" s="47">
        <v>3464.17</v>
      </c>
      <c r="AQ299" s="47">
        <v>0</v>
      </c>
      <c r="AR299" s="47">
        <v>0</v>
      </c>
      <c r="AS299" s="47">
        <v>0</v>
      </c>
      <c r="AT299" s="47">
        <v>0</v>
      </c>
      <c r="AU299" s="47">
        <v>0</v>
      </c>
      <c r="AV299" s="47">
        <v>0</v>
      </c>
      <c r="AW299" s="47">
        <v>0</v>
      </c>
      <c r="AX299" s="47">
        <v>0</v>
      </c>
      <c r="AY299" s="47">
        <v>0</v>
      </c>
      <c r="AZ299" s="47">
        <v>0</v>
      </c>
      <c r="BA299" s="47">
        <v>0</v>
      </c>
    </row>
    <row r="300" spans="1:53" outlineLevel="2" x14ac:dyDescent="0.25">
      <c r="A300" s="339" t="s">
        <v>921</v>
      </c>
      <c r="B300" s="340" t="s">
        <v>922</v>
      </c>
      <c r="C300" s="341" t="s">
        <v>923</v>
      </c>
      <c r="D300" s="342"/>
      <c r="E300" s="343"/>
      <c r="F300" s="47">
        <v>92444.19</v>
      </c>
      <c r="G300" s="47">
        <v>89525.49</v>
      </c>
      <c r="H300" s="344">
        <v>2918.6999999999971</v>
      </c>
      <c r="I300" s="345">
        <v>3.2601888020942382E-2</v>
      </c>
      <c r="K300" s="47">
        <v>449116.32</v>
      </c>
      <c r="L300" s="47">
        <v>429515.60000000003</v>
      </c>
      <c r="M300" s="344">
        <v>19600.719999999972</v>
      </c>
      <c r="N300" s="345">
        <v>4.5634477537020705E-2</v>
      </c>
      <c r="Q300" s="47">
        <v>264227.94</v>
      </c>
      <c r="R300" s="47">
        <v>250464.52000000002</v>
      </c>
      <c r="S300" s="344">
        <v>13763.419999999984</v>
      </c>
      <c r="T300" s="345">
        <v>5.4951575576452832E-2</v>
      </c>
      <c r="V300" s="47">
        <v>1112072.69</v>
      </c>
      <c r="W300" s="47">
        <v>1102698.24</v>
      </c>
      <c r="X300" s="344">
        <v>9374.4499999999534</v>
      </c>
      <c r="Y300" s="345">
        <v>8.5013738663443899E-3</v>
      </c>
      <c r="AA300" s="48">
        <v>89525.540000000008</v>
      </c>
      <c r="AB300" s="47"/>
      <c r="AC300" s="47">
        <v>89525.540000000008</v>
      </c>
      <c r="AD300" s="47">
        <v>89525.540000000008</v>
      </c>
      <c r="AE300" s="47">
        <v>71413.490000000005</v>
      </c>
      <c r="AF300" s="47">
        <v>89525.540000000008</v>
      </c>
      <c r="AG300" s="47">
        <v>89525.49</v>
      </c>
      <c r="AH300" s="47">
        <v>161824.85</v>
      </c>
      <c r="AI300" s="47">
        <v>99744.16</v>
      </c>
      <c r="AJ300" s="47">
        <v>97548.58</v>
      </c>
      <c r="AK300" s="47">
        <v>92444.19</v>
      </c>
      <c r="AL300" s="47">
        <v>92444.19</v>
      </c>
      <c r="AM300" s="47">
        <v>26506.21</v>
      </c>
      <c r="AN300" s="47">
        <v>92444.19</v>
      </c>
      <c r="AO300" s="47"/>
      <c r="AP300" s="47">
        <v>92444.19</v>
      </c>
      <c r="AQ300" s="47">
        <v>92444.19</v>
      </c>
      <c r="AR300" s="47">
        <v>79339.56</v>
      </c>
      <c r="AS300" s="47">
        <v>92444.19</v>
      </c>
      <c r="AT300" s="47">
        <v>92444.19</v>
      </c>
      <c r="AU300" s="47">
        <v>0</v>
      </c>
      <c r="AV300" s="47">
        <v>0</v>
      </c>
      <c r="AW300" s="47">
        <v>0</v>
      </c>
      <c r="AX300" s="47">
        <v>0</v>
      </c>
      <c r="AY300" s="47">
        <v>0</v>
      </c>
      <c r="AZ300" s="47">
        <v>0</v>
      </c>
      <c r="BA300" s="47">
        <v>0</v>
      </c>
    </row>
    <row r="301" spans="1:53" outlineLevel="2" x14ac:dyDescent="0.25">
      <c r="A301" s="339" t="s">
        <v>924</v>
      </c>
      <c r="B301" s="340" t="s">
        <v>925</v>
      </c>
      <c r="C301" s="341" t="s">
        <v>926</v>
      </c>
      <c r="D301" s="342"/>
      <c r="E301" s="343"/>
      <c r="F301" s="47">
        <v>173816.14</v>
      </c>
      <c r="G301" s="47">
        <v>149158.76999999999</v>
      </c>
      <c r="H301" s="344">
        <v>24657.370000000024</v>
      </c>
      <c r="I301" s="345">
        <v>0.16530955571703915</v>
      </c>
      <c r="K301" s="47">
        <v>815711.12</v>
      </c>
      <c r="L301" s="47">
        <v>739954.77</v>
      </c>
      <c r="M301" s="344">
        <v>75756.349999999977</v>
      </c>
      <c r="N301" s="345">
        <v>0.1023797035594486</v>
      </c>
      <c r="Q301" s="47">
        <v>495095.28</v>
      </c>
      <c r="R301" s="47">
        <v>445638.07</v>
      </c>
      <c r="S301" s="344">
        <v>49457.210000000021</v>
      </c>
      <c r="T301" s="345">
        <v>0.11098066644081826</v>
      </c>
      <c r="V301" s="47">
        <v>1920649.04</v>
      </c>
      <c r="W301" s="47">
        <v>-941811.8</v>
      </c>
      <c r="X301" s="344">
        <v>2862460.84</v>
      </c>
      <c r="Y301" s="345">
        <v>3.0393129922559896</v>
      </c>
      <c r="AA301" s="48">
        <v>148482.49</v>
      </c>
      <c r="AB301" s="47"/>
      <c r="AC301" s="47">
        <v>149264.69</v>
      </c>
      <c r="AD301" s="47">
        <v>145052.01</v>
      </c>
      <c r="AE301" s="47">
        <v>153651.05000000002</v>
      </c>
      <c r="AF301" s="47">
        <v>142828.25</v>
      </c>
      <c r="AG301" s="47">
        <v>149158.76999999999</v>
      </c>
      <c r="AH301" s="47">
        <v>143318.51999999999</v>
      </c>
      <c r="AI301" s="47">
        <v>161297.55000000002</v>
      </c>
      <c r="AJ301" s="47">
        <v>154519.1</v>
      </c>
      <c r="AK301" s="47">
        <v>159886.91</v>
      </c>
      <c r="AL301" s="47">
        <v>164919.33000000002</v>
      </c>
      <c r="AM301" s="47">
        <v>163261.1</v>
      </c>
      <c r="AN301" s="47">
        <v>157735.41</v>
      </c>
      <c r="AO301" s="47"/>
      <c r="AP301" s="47">
        <v>160458.39000000001</v>
      </c>
      <c r="AQ301" s="47">
        <v>160157.45000000001</v>
      </c>
      <c r="AR301" s="47">
        <v>153697.92000000001</v>
      </c>
      <c r="AS301" s="47">
        <v>167581.22</v>
      </c>
      <c r="AT301" s="47">
        <v>173816.14</v>
      </c>
      <c r="AU301" s="47">
        <v>626.70000000000005</v>
      </c>
      <c r="AV301" s="47">
        <v>0</v>
      </c>
      <c r="AW301" s="47">
        <v>0</v>
      </c>
      <c r="AX301" s="47">
        <v>0</v>
      </c>
      <c r="AY301" s="47">
        <v>0</v>
      </c>
      <c r="AZ301" s="47">
        <v>0</v>
      </c>
      <c r="BA301" s="47">
        <v>0</v>
      </c>
    </row>
    <row r="302" spans="1:53" outlineLevel="2" x14ac:dyDescent="0.25">
      <c r="A302" s="339" t="s">
        <v>927</v>
      </c>
      <c r="B302" s="340" t="s">
        <v>928</v>
      </c>
      <c r="C302" s="341" t="s">
        <v>929</v>
      </c>
      <c r="D302" s="342"/>
      <c r="E302" s="343"/>
      <c r="F302" s="47">
        <v>0</v>
      </c>
      <c r="G302" s="47">
        <v>0</v>
      </c>
      <c r="H302" s="344">
        <v>0</v>
      </c>
      <c r="I302" s="345">
        <v>0</v>
      </c>
      <c r="K302" s="47">
        <v>0</v>
      </c>
      <c r="L302" s="47">
        <v>0</v>
      </c>
      <c r="M302" s="344">
        <v>0</v>
      </c>
      <c r="N302" s="345">
        <v>0</v>
      </c>
      <c r="Q302" s="47">
        <v>0</v>
      </c>
      <c r="R302" s="47">
        <v>0</v>
      </c>
      <c r="S302" s="344">
        <v>0</v>
      </c>
      <c r="T302" s="345">
        <v>0</v>
      </c>
      <c r="V302" s="47">
        <v>0</v>
      </c>
      <c r="W302" s="47">
        <v>905.15</v>
      </c>
      <c r="X302" s="344">
        <v>-905.15</v>
      </c>
      <c r="Y302" s="345" t="s">
        <v>196</v>
      </c>
      <c r="AA302" s="48">
        <v>0</v>
      </c>
      <c r="AB302" s="47"/>
      <c r="AC302" s="47">
        <v>0</v>
      </c>
      <c r="AD302" s="47">
        <v>0</v>
      </c>
      <c r="AE302" s="47">
        <v>0</v>
      </c>
      <c r="AF302" s="47">
        <v>0</v>
      </c>
      <c r="AG302" s="47">
        <v>0</v>
      </c>
      <c r="AH302" s="47">
        <v>0</v>
      </c>
      <c r="AI302" s="47">
        <v>0</v>
      </c>
      <c r="AJ302" s="47">
        <v>0</v>
      </c>
      <c r="AK302" s="47">
        <v>0</v>
      </c>
      <c r="AL302" s="47">
        <v>0</v>
      </c>
      <c r="AM302" s="47">
        <v>0</v>
      </c>
      <c r="AN302" s="47">
        <v>0</v>
      </c>
      <c r="AO302" s="47"/>
      <c r="AP302" s="47">
        <v>0</v>
      </c>
      <c r="AQ302" s="47">
        <v>0</v>
      </c>
      <c r="AR302" s="47">
        <v>0</v>
      </c>
      <c r="AS302" s="47">
        <v>0</v>
      </c>
      <c r="AT302" s="47">
        <v>0</v>
      </c>
      <c r="AU302" s="47">
        <v>0</v>
      </c>
      <c r="AV302" s="47">
        <v>0</v>
      </c>
      <c r="AW302" s="47">
        <v>0</v>
      </c>
      <c r="AX302" s="47">
        <v>0</v>
      </c>
      <c r="AY302" s="47">
        <v>0</v>
      </c>
      <c r="AZ302" s="47">
        <v>0</v>
      </c>
      <c r="BA302" s="47">
        <v>0</v>
      </c>
    </row>
    <row r="303" spans="1:53" outlineLevel="2" x14ac:dyDescent="0.25">
      <c r="A303" s="339" t="s">
        <v>930</v>
      </c>
      <c r="B303" s="340" t="s">
        <v>931</v>
      </c>
      <c r="C303" s="341" t="s">
        <v>932</v>
      </c>
      <c r="D303" s="342"/>
      <c r="E303" s="343"/>
      <c r="F303" s="47">
        <v>0</v>
      </c>
      <c r="G303" s="47">
        <v>-93.43</v>
      </c>
      <c r="H303" s="344">
        <v>93.43</v>
      </c>
      <c r="I303" s="345" t="s">
        <v>196</v>
      </c>
      <c r="K303" s="47">
        <v>-94.77</v>
      </c>
      <c r="L303" s="47">
        <v>57.99</v>
      </c>
      <c r="M303" s="344">
        <v>-152.76</v>
      </c>
      <c r="N303" s="345">
        <v>-2.634247284014485</v>
      </c>
      <c r="Q303" s="47">
        <v>0</v>
      </c>
      <c r="R303" s="47">
        <v>-52.14</v>
      </c>
      <c r="S303" s="344">
        <v>52.14</v>
      </c>
      <c r="T303" s="345" t="s">
        <v>196</v>
      </c>
      <c r="V303" s="47">
        <v>-109.94999999999999</v>
      </c>
      <c r="W303" s="47">
        <v>-9.2700000000000031</v>
      </c>
      <c r="X303" s="344">
        <v>-100.67999999999998</v>
      </c>
      <c r="Y303" s="345" t="s">
        <v>196</v>
      </c>
      <c r="AA303" s="48">
        <v>-173.15</v>
      </c>
      <c r="AB303" s="47"/>
      <c r="AC303" s="47">
        <v>92.03</v>
      </c>
      <c r="AD303" s="47">
        <v>18.100000000000001</v>
      </c>
      <c r="AE303" s="47">
        <v>26.17</v>
      </c>
      <c r="AF303" s="47">
        <v>15.120000000000001</v>
      </c>
      <c r="AG303" s="47">
        <v>-93.43</v>
      </c>
      <c r="AH303" s="47">
        <v>-15.58</v>
      </c>
      <c r="AI303" s="47">
        <v>-53.26</v>
      </c>
      <c r="AJ303" s="47">
        <v>123.98</v>
      </c>
      <c r="AK303" s="47">
        <v>-28.27</v>
      </c>
      <c r="AL303" s="47">
        <v>120.82000000000001</v>
      </c>
      <c r="AM303" s="47">
        <v>-192.38</v>
      </c>
      <c r="AN303" s="47">
        <v>29.51</v>
      </c>
      <c r="AO303" s="47"/>
      <c r="AP303" s="47">
        <v>-94.77</v>
      </c>
      <c r="AQ303" s="47">
        <v>0</v>
      </c>
      <c r="AR303" s="47">
        <v>0</v>
      </c>
      <c r="AS303" s="47">
        <v>0</v>
      </c>
      <c r="AT303" s="47">
        <v>0</v>
      </c>
      <c r="AU303" s="47">
        <v>0</v>
      </c>
      <c r="AV303" s="47">
        <v>0</v>
      </c>
      <c r="AW303" s="47">
        <v>0</v>
      </c>
      <c r="AX303" s="47">
        <v>0</v>
      </c>
      <c r="AY303" s="47">
        <v>0</v>
      </c>
      <c r="AZ303" s="47">
        <v>0</v>
      </c>
      <c r="BA303" s="47">
        <v>0</v>
      </c>
    </row>
    <row r="304" spans="1:53" outlineLevel="2" x14ac:dyDescent="0.25">
      <c r="A304" s="339" t="s">
        <v>933</v>
      </c>
      <c r="B304" s="340" t="s">
        <v>934</v>
      </c>
      <c r="C304" s="341" t="s">
        <v>935</v>
      </c>
      <c r="D304" s="342"/>
      <c r="E304" s="343"/>
      <c r="F304" s="47">
        <v>-11391.91</v>
      </c>
      <c r="G304" s="47">
        <v>117598.05</v>
      </c>
      <c r="H304" s="344">
        <v>-128989.96</v>
      </c>
      <c r="I304" s="345">
        <v>-1.0968715892823053</v>
      </c>
      <c r="K304" s="47">
        <v>-80423.820000000007</v>
      </c>
      <c r="L304" s="47">
        <v>371996.06</v>
      </c>
      <c r="M304" s="344">
        <v>-452419.88</v>
      </c>
      <c r="N304" s="345">
        <v>-1.21619535432714</v>
      </c>
      <c r="Q304" s="47">
        <v>-477.88</v>
      </c>
      <c r="R304" s="47">
        <v>113991.61</v>
      </c>
      <c r="S304" s="344">
        <v>-114469.49</v>
      </c>
      <c r="T304" s="345">
        <v>-1.0041922383585951</v>
      </c>
      <c r="V304" s="47">
        <v>143052.13</v>
      </c>
      <c r="W304" s="47">
        <v>678017.51600000006</v>
      </c>
      <c r="X304" s="344">
        <v>-534965.38600000006</v>
      </c>
      <c r="Y304" s="345">
        <v>-0.78901410859715904</v>
      </c>
      <c r="AA304" s="48">
        <v>85665.936000000002</v>
      </c>
      <c r="AB304" s="47"/>
      <c r="AC304" s="47">
        <v>282989.48</v>
      </c>
      <c r="AD304" s="47">
        <v>-24985.03</v>
      </c>
      <c r="AE304" s="47">
        <v>-34182.639999999999</v>
      </c>
      <c r="AF304" s="47">
        <v>30576.2</v>
      </c>
      <c r="AG304" s="47">
        <v>117598.05</v>
      </c>
      <c r="AH304" s="47">
        <v>-158743.99</v>
      </c>
      <c r="AI304" s="47">
        <v>32593.100000000002</v>
      </c>
      <c r="AJ304" s="47">
        <v>79404.650000000009</v>
      </c>
      <c r="AK304" s="47">
        <v>-44401.24</v>
      </c>
      <c r="AL304" s="47">
        <v>22758.05</v>
      </c>
      <c r="AM304" s="47">
        <v>293077.95</v>
      </c>
      <c r="AN304" s="47">
        <v>-1212.57</v>
      </c>
      <c r="AO304" s="47"/>
      <c r="AP304" s="47">
        <v>-65861.790000000008</v>
      </c>
      <c r="AQ304" s="47">
        <v>-14084.15</v>
      </c>
      <c r="AR304" s="47">
        <v>16188.130000000001</v>
      </c>
      <c r="AS304" s="47">
        <v>-5274.1</v>
      </c>
      <c r="AT304" s="47">
        <v>-11391.91</v>
      </c>
      <c r="AU304" s="47">
        <v>0</v>
      </c>
      <c r="AV304" s="47">
        <v>0</v>
      </c>
      <c r="AW304" s="47">
        <v>0</v>
      </c>
      <c r="AX304" s="47">
        <v>0</v>
      </c>
      <c r="AY304" s="47">
        <v>0</v>
      </c>
      <c r="AZ304" s="47">
        <v>0</v>
      </c>
      <c r="BA304" s="47">
        <v>0</v>
      </c>
    </row>
    <row r="305" spans="1:53" outlineLevel="2" x14ac:dyDescent="0.25">
      <c r="A305" s="339" t="s">
        <v>936</v>
      </c>
      <c r="B305" s="340" t="s">
        <v>937</v>
      </c>
      <c r="C305" s="341" t="s">
        <v>938</v>
      </c>
      <c r="D305" s="342"/>
      <c r="E305" s="343"/>
      <c r="F305" s="47">
        <v>262.25</v>
      </c>
      <c r="G305" s="47">
        <v>2016</v>
      </c>
      <c r="H305" s="344">
        <v>-1753.75</v>
      </c>
      <c r="I305" s="345">
        <v>-0.86991567460317465</v>
      </c>
      <c r="K305" s="47">
        <v>1808.17</v>
      </c>
      <c r="L305" s="47">
        <v>6447.92</v>
      </c>
      <c r="M305" s="344">
        <v>-4639.75</v>
      </c>
      <c r="N305" s="345">
        <v>-0.71957313366170794</v>
      </c>
      <c r="Q305" s="47">
        <v>1107.95</v>
      </c>
      <c r="R305" s="47">
        <v>4261.5</v>
      </c>
      <c r="S305" s="344">
        <v>-3153.55</v>
      </c>
      <c r="T305" s="345">
        <v>-0.74000938636630298</v>
      </c>
      <c r="V305" s="47">
        <v>22331.480000000003</v>
      </c>
      <c r="W305" s="47">
        <v>8761.0300000000007</v>
      </c>
      <c r="X305" s="344">
        <v>13570.450000000003</v>
      </c>
      <c r="Y305" s="345">
        <v>1.548956001748653</v>
      </c>
      <c r="AA305" s="48">
        <v>1701</v>
      </c>
      <c r="AB305" s="47"/>
      <c r="AC305" s="47">
        <v>100.08</v>
      </c>
      <c r="AD305" s="47">
        <v>2086.34</v>
      </c>
      <c r="AE305" s="47">
        <v>1252.6100000000001</v>
      </c>
      <c r="AF305" s="47">
        <v>992.89</v>
      </c>
      <c r="AG305" s="47">
        <v>2016</v>
      </c>
      <c r="AH305" s="47">
        <v>1663.67</v>
      </c>
      <c r="AI305" s="47">
        <v>6571.81</v>
      </c>
      <c r="AJ305" s="47">
        <v>5495.37</v>
      </c>
      <c r="AK305" s="47">
        <v>1395.8</v>
      </c>
      <c r="AL305" s="47">
        <v>893.94</v>
      </c>
      <c r="AM305" s="47">
        <v>1520.15</v>
      </c>
      <c r="AN305" s="47">
        <v>2982.57</v>
      </c>
      <c r="AO305" s="47"/>
      <c r="AP305" s="47">
        <v>442.25</v>
      </c>
      <c r="AQ305" s="47">
        <v>257.97000000000003</v>
      </c>
      <c r="AR305" s="47">
        <v>285.51</v>
      </c>
      <c r="AS305" s="47">
        <v>560.19000000000005</v>
      </c>
      <c r="AT305" s="47">
        <v>262.25</v>
      </c>
      <c r="AU305" s="47">
        <v>1781.43</v>
      </c>
      <c r="AV305" s="47">
        <v>0</v>
      </c>
      <c r="AW305" s="47">
        <v>0</v>
      </c>
      <c r="AX305" s="47">
        <v>0</v>
      </c>
      <c r="AY305" s="47">
        <v>0</v>
      </c>
      <c r="AZ305" s="47">
        <v>0</v>
      </c>
      <c r="BA305" s="47">
        <v>0</v>
      </c>
    </row>
    <row r="306" spans="1:53" outlineLevel="2" x14ac:dyDescent="0.25">
      <c r="A306" s="339" t="s">
        <v>939</v>
      </c>
      <c r="B306" s="340" t="s">
        <v>940</v>
      </c>
      <c r="C306" s="341" t="s">
        <v>941</v>
      </c>
      <c r="D306" s="342"/>
      <c r="E306" s="343"/>
      <c r="F306" s="47">
        <v>-6742.6</v>
      </c>
      <c r="G306" s="47">
        <v>-16561.75</v>
      </c>
      <c r="H306" s="344">
        <v>9819.15</v>
      </c>
      <c r="I306" s="345">
        <v>0.59288118707262216</v>
      </c>
      <c r="K306" s="47">
        <v>-71010.790000000008</v>
      </c>
      <c r="L306" s="47">
        <v>-80982.559999999998</v>
      </c>
      <c r="M306" s="344">
        <v>9971.7699999999895</v>
      </c>
      <c r="N306" s="345">
        <v>0.12313478358797239</v>
      </c>
      <c r="Q306" s="47">
        <v>-29254.89</v>
      </c>
      <c r="R306" s="47">
        <v>-44836.29</v>
      </c>
      <c r="S306" s="344">
        <v>15581.400000000001</v>
      </c>
      <c r="T306" s="345">
        <v>0.34751760237075818</v>
      </c>
      <c r="V306" s="47">
        <v>-192637.82</v>
      </c>
      <c r="W306" s="47">
        <v>-209323.03999999998</v>
      </c>
      <c r="X306" s="344">
        <v>16685.219999999972</v>
      </c>
      <c r="Y306" s="345">
        <v>7.9710384485147806E-2</v>
      </c>
      <c r="AA306" s="48">
        <v>-22144.87</v>
      </c>
      <c r="AB306" s="47"/>
      <c r="AC306" s="47">
        <v>-16226.82</v>
      </c>
      <c r="AD306" s="47">
        <v>-19919.45</v>
      </c>
      <c r="AE306" s="47">
        <v>-18248.39</v>
      </c>
      <c r="AF306" s="47">
        <v>-10026.15</v>
      </c>
      <c r="AG306" s="47">
        <v>-16561.75</v>
      </c>
      <c r="AH306" s="47">
        <v>-10356.120000000001</v>
      </c>
      <c r="AI306" s="47">
        <v>-20411.400000000001</v>
      </c>
      <c r="AJ306" s="47">
        <v>-21838.14</v>
      </c>
      <c r="AK306" s="47">
        <v>-22887.08</v>
      </c>
      <c r="AL306" s="47">
        <v>-15680.800000000001</v>
      </c>
      <c r="AM306" s="47">
        <v>-19874.07</v>
      </c>
      <c r="AN306" s="47">
        <v>-10579.42</v>
      </c>
      <c r="AO306" s="47"/>
      <c r="AP306" s="47">
        <v>-15951.380000000001</v>
      </c>
      <c r="AQ306" s="47">
        <v>-25804.52</v>
      </c>
      <c r="AR306" s="47">
        <v>-19946.29</v>
      </c>
      <c r="AS306" s="47">
        <v>-2566</v>
      </c>
      <c r="AT306" s="47">
        <v>-6742.6</v>
      </c>
      <c r="AU306" s="47">
        <v>0</v>
      </c>
      <c r="AV306" s="47">
        <v>0</v>
      </c>
      <c r="AW306" s="47">
        <v>0</v>
      </c>
      <c r="AX306" s="47">
        <v>0</v>
      </c>
      <c r="AY306" s="47">
        <v>0</v>
      </c>
      <c r="AZ306" s="47">
        <v>0</v>
      </c>
      <c r="BA306" s="47">
        <v>0</v>
      </c>
    </row>
    <row r="307" spans="1:53" outlineLevel="2" x14ac:dyDescent="0.25">
      <c r="A307" s="339" t="s">
        <v>942</v>
      </c>
      <c r="B307" s="340" t="s">
        <v>943</v>
      </c>
      <c r="C307" s="341" t="s">
        <v>944</v>
      </c>
      <c r="D307" s="342"/>
      <c r="E307" s="343"/>
      <c r="F307" s="47">
        <v>193.46</v>
      </c>
      <c r="G307" s="47">
        <v>204.66</v>
      </c>
      <c r="H307" s="344">
        <v>-11.199999999999989</v>
      </c>
      <c r="I307" s="345">
        <v>-5.4724909606176042E-2</v>
      </c>
      <c r="K307" s="47">
        <v>967.85</v>
      </c>
      <c r="L307" s="47">
        <v>1095.71</v>
      </c>
      <c r="M307" s="344">
        <v>-127.86000000000001</v>
      </c>
      <c r="N307" s="345">
        <v>-0.1166914603316571</v>
      </c>
      <c r="Q307" s="47">
        <v>563.11</v>
      </c>
      <c r="R307" s="47">
        <v>635.33000000000004</v>
      </c>
      <c r="S307" s="344">
        <v>-72.220000000000027</v>
      </c>
      <c r="T307" s="345">
        <v>-0.11367320919836939</v>
      </c>
      <c r="V307" s="47">
        <v>2385.13</v>
      </c>
      <c r="W307" s="47">
        <v>2974.0299999999997</v>
      </c>
      <c r="X307" s="344">
        <v>-588.89999999999964</v>
      </c>
      <c r="Y307" s="345">
        <v>-0.19801414242626997</v>
      </c>
      <c r="AA307" s="48">
        <v>383.86</v>
      </c>
      <c r="AB307" s="47"/>
      <c r="AC307" s="47">
        <v>226.95000000000002</v>
      </c>
      <c r="AD307" s="47">
        <v>233.43</v>
      </c>
      <c r="AE307" s="47">
        <v>215.70000000000002</v>
      </c>
      <c r="AF307" s="47">
        <v>214.97</v>
      </c>
      <c r="AG307" s="47">
        <v>204.66</v>
      </c>
      <c r="AH307" s="47">
        <v>176.03</v>
      </c>
      <c r="AI307" s="47">
        <v>207.83</v>
      </c>
      <c r="AJ307" s="47">
        <v>216.15</v>
      </c>
      <c r="AK307" s="47">
        <v>241.58</v>
      </c>
      <c r="AL307" s="47">
        <v>200.74</v>
      </c>
      <c r="AM307" s="47">
        <v>189.69</v>
      </c>
      <c r="AN307" s="47">
        <v>185.26</v>
      </c>
      <c r="AO307" s="47"/>
      <c r="AP307" s="47">
        <v>202.81</v>
      </c>
      <c r="AQ307" s="47">
        <v>201.93</v>
      </c>
      <c r="AR307" s="47">
        <v>186.24</v>
      </c>
      <c r="AS307" s="47">
        <v>183.41</v>
      </c>
      <c r="AT307" s="47">
        <v>193.46</v>
      </c>
      <c r="AU307" s="47">
        <v>0</v>
      </c>
      <c r="AV307" s="47">
        <v>0</v>
      </c>
      <c r="AW307" s="47">
        <v>0</v>
      </c>
      <c r="AX307" s="47">
        <v>0</v>
      </c>
      <c r="AY307" s="47">
        <v>0</v>
      </c>
      <c r="AZ307" s="47">
        <v>0</v>
      </c>
      <c r="BA307" s="47">
        <v>0</v>
      </c>
    </row>
    <row r="308" spans="1:53" outlineLevel="2" x14ac:dyDescent="0.25">
      <c r="A308" s="339" t="s">
        <v>945</v>
      </c>
      <c r="B308" s="340" t="s">
        <v>946</v>
      </c>
      <c r="C308" s="341" t="s">
        <v>947</v>
      </c>
      <c r="D308" s="342"/>
      <c r="E308" s="343"/>
      <c r="F308" s="47">
        <v>0</v>
      </c>
      <c r="G308" s="47">
        <v>0</v>
      </c>
      <c r="H308" s="344">
        <v>0</v>
      </c>
      <c r="I308" s="345">
        <v>0</v>
      </c>
      <c r="K308" s="47">
        <v>0</v>
      </c>
      <c r="L308" s="47">
        <v>0</v>
      </c>
      <c r="M308" s="344">
        <v>0</v>
      </c>
      <c r="N308" s="345">
        <v>0</v>
      </c>
      <c r="Q308" s="47">
        <v>0</v>
      </c>
      <c r="R308" s="47">
        <v>0</v>
      </c>
      <c r="S308" s="344">
        <v>0</v>
      </c>
      <c r="T308" s="345">
        <v>0</v>
      </c>
      <c r="V308" s="47">
        <v>86.33</v>
      </c>
      <c r="W308" s="47">
        <v>32.82</v>
      </c>
      <c r="X308" s="344">
        <v>53.51</v>
      </c>
      <c r="Y308" s="345">
        <v>1.6304082876294941</v>
      </c>
      <c r="AA308" s="48">
        <v>0</v>
      </c>
      <c r="AB308" s="47"/>
      <c r="AC308" s="47">
        <v>0</v>
      </c>
      <c r="AD308" s="47">
        <v>0</v>
      </c>
      <c r="AE308" s="47">
        <v>0</v>
      </c>
      <c r="AF308" s="47">
        <v>0</v>
      </c>
      <c r="AG308" s="47">
        <v>0</v>
      </c>
      <c r="AH308" s="47">
        <v>5.8100000000000005</v>
      </c>
      <c r="AI308" s="47">
        <v>0</v>
      </c>
      <c r="AJ308" s="47">
        <v>18.420000000000002</v>
      </c>
      <c r="AK308" s="47">
        <v>62.1</v>
      </c>
      <c r="AL308" s="47">
        <v>0</v>
      </c>
      <c r="AM308" s="47">
        <v>0</v>
      </c>
      <c r="AN308" s="47">
        <v>0</v>
      </c>
      <c r="AO308" s="47"/>
      <c r="AP308" s="47">
        <v>0</v>
      </c>
      <c r="AQ308" s="47">
        <v>0</v>
      </c>
      <c r="AR308" s="47">
        <v>0</v>
      </c>
      <c r="AS308" s="47">
        <v>0</v>
      </c>
      <c r="AT308" s="47">
        <v>0</v>
      </c>
      <c r="AU308" s="47">
        <v>0</v>
      </c>
      <c r="AV308" s="47">
        <v>0</v>
      </c>
      <c r="AW308" s="47">
        <v>0</v>
      </c>
      <c r="AX308" s="47">
        <v>0</v>
      </c>
      <c r="AY308" s="47">
        <v>0</v>
      </c>
      <c r="AZ308" s="47">
        <v>0</v>
      </c>
      <c r="BA308" s="47">
        <v>0</v>
      </c>
    </row>
    <row r="309" spans="1:53" outlineLevel="2" x14ac:dyDescent="0.25">
      <c r="A309" s="339" t="s">
        <v>948</v>
      </c>
      <c r="B309" s="340" t="s">
        <v>949</v>
      </c>
      <c r="C309" s="341" t="s">
        <v>950</v>
      </c>
      <c r="D309" s="342"/>
      <c r="E309" s="343"/>
      <c r="F309" s="47">
        <v>368.79</v>
      </c>
      <c r="G309" s="47">
        <v>5740.17</v>
      </c>
      <c r="H309" s="344">
        <v>-5371.38</v>
      </c>
      <c r="I309" s="345">
        <v>-0.93575277387255085</v>
      </c>
      <c r="K309" s="47">
        <v>9020.630000000001</v>
      </c>
      <c r="L309" s="47">
        <v>15355.27</v>
      </c>
      <c r="M309" s="344">
        <v>-6334.6399999999994</v>
      </c>
      <c r="N309" s="345">
        <v>-0.41253849655525426</v>
      </c>
      <c r="Q309" s="47">
        <v>4174.9800000000005</v>
      </c>
      <c r="R309" s="47">
        <v>6330.37</v>
      </c>
      <c r="S309" s="344">
        <v>-2155.3899999999994</v>
      </c>
      <c r="T309" s="345">
        <v>-0.34048404753592593</v>
      </c>
      <c r="V309" s="47">
        <v>23992.920000000002</v>
      </c>
      <c r="W309" s="47">
        <v>31296.010000000002</v>
      </c>
      <c r="X309" s="344">
        <v>-7303.09</v>
      </c>
      <c r="Y309" s="345">
        <v>-0.23335530631540569</v>
      </c>
      <c r="AA309" s="48">
        <v>-1454.15</v>
      </c>
      <c r="AB309" s="47"/>
      <c r="AC309" s="47">
        <v>15518.95</v>
      </c>
      <c r="AD309" s="47">
        <v>-6494.05</v>
      </c>
      <c r="AE309" s="47">
        <v>2339.7800000000002</v>
      </c>
      <c r="AF309" s="47">
        <v>-1749.58</v>
      </c>
      <c r="AG309" s="47">
        <v>5740.17</v>
      </c>
      <c r="AH309" s="47">
        <v>-846.83</v>
      </c>
      <c r="AI309" s="47">
        <v>6023.95</v>
      </c>
      <c r="AJ309" s="47">
        <v>106.46000000000001</v>
      </c>
      <c r="AK309" s="47">
        <v>610.32000000000005</v>
      </c>
      <c r="AL309" s="47">
        <v>3792.63</v>
      </c>
      <c r="AM309" s="47">
        <v>1297</v>
      </c>
      <c r="AN309" s="47">
        <v>3988.76</v>
      </c>
      <c r="AO309" s="47"/>
      <c r="AP309" s="47">
        <v>3186.65</v>
      </c>
      <c r="AQ309" s="47">
        <v>1659</v>
      </c>
      <c r="AR309" s="47">
        <v>2056.19</v>
      </c>
      <c r="AS309" s="47">
        <v>1750</v>
      </c>
      <c r="AT309" s="47">
        <v>368.79</v>
      </c>
      <c r="AU309" s="47">
        <v>-2157</v>
      </c>
      <c r="AV309" s="47">
        <v>0</v>
      </c>
      <c r="AW309" s="47">
        <v>0</v>
      </c>
      <c r="AX309" s="47">
        <v>0</v>
      </c>
      <c r="AY309" s="47">
        <v>0</v>
      </c>
      <c r="AZ309" s="47">
        <v>0</v>
      </c>
      <c r="BA309" s="47">
        <v>0</v>
      </c>
    </row>
    <row r="310" spans="1:53" outlineLevel="2" x14ac:dyDescent="0.25">
      <c r="A310" s="339" t="s">
        <v>951</v>
      </c>
      <c r="B310" s="340" t="s">
        <v>952</v>
      </c>
      <c r="C310" s="341" t="s">
        <v>953</v>
      </c>
      <c r="D310" s="342"/>
      <c r="E310" s="343"/>
      <c r="F310" s="47">
        <v>172820.68</v>
      </c>
      <c r="G310" s="47">
        <v>178243.99</v>
      </c>
      <c r="H310" s="344">
        <v>-5423.3099999999977</v>
      </c>
      <c r="I310" s="345">
        <v>-3.0426327417827654E-2</v>
      </c>
      <c r="K310" s="47">
        <v>864103.39</v>
      </c>
      <c r="L310" s="47">
        <v>891219.99</v>
      </c>
      <c r="M310" s="344">
        <v>-27116.599999999977</v>
      </c>
      <c r="N310" s="345">
        <v>-3.0426382155095036E-2</v>
      </c>
      <c r="Q310" s="47">
        <v>525119.63</v>
      </c>
      <c r="R310" s="47">
        <v>538943.89</v>
      </c>
      <c r="S310" s="344">
        <v>-13824.260000000009</v>
      </c>
      <c r="T310" s="345">
        <v>-2.5650647973762184E-2</v>
      </c>
      <c r="V310" s="47">
        <v>2076411.8399999999</v>
      </c>
      <c r="W310" s="47">
        <v>2022877.65</v>
      </c>
      <c r="X310" s="344">
        <v>53534.189999999944</v>
      </c>
      <c r="Y310" s="345">
        <v>2.646437366095767E-2</v>
      </c>
      <c r="AA310" s="48">
        <v>161665.38</v>
      </c>
      <c r="AB310" s="47"/>
      <c r="AC310" s="47">
        <v>176138.05000000002</v>
      </c>
      <c r="AD310" s="47">
        <v>176138.05000000002</v>
      </c>
      <c r="AE310" s="47">
        <v>182455.91</v>
      </c>
      <c r="AF310" s="47">
        <v>178243.99</v>
      </c>
      <c r="AG310" s="47">
        <v>178243.99</v>
      </c>
      <c r="AH310" s="47">
        <v>178243.99</v>
      </c>
      <c r="AI310" s="47">
        <v>178243.99</v>
      </c>
      <c r="AJ310" s="47">
        <v>178243.99</v>
      </c>
      <c r="AK310" s="47">
        <v>178243.99</v>
      </c>
      <c r="AL310" s="47">
        <v>178243.99</v>
      </c>
      <c r="AM310" s="47">
        <v>160544.25</v>
      </c>
      <c r="AN310" s="47">
        <v>160544.25</v>
      </c>
      <c r="AO310" s="47"/>
      <c r="AP310" s="47">
        <v>169491.88</v>
      </c>
      <c r="AQ310" s="47">
        <v>169491.88</v>
      </c>
      <c r="AR310" s="47">
        <v>179478.27</v>
      </c>
      <c r="AS310" s="47">
        <v>172820.68</v>
      </c>
      <c r="AT310" s="47">
        <v>172820.68</v>
      </c>
      <c r="AU310" s="47">
        <v>0</v>
      </c>
      <c r="AV310" s="47">
        <v>0</v>
      </c>
      <c r="AW310" s="47">
        <v>0</v>
      </c>
      <c r="AX310" s="47">
        <v>0</v>
      </c>
      <c r="AY310" s="47">
        <v>0</v>
      </c>
      <c r="AZ310" s="47">
        <v>0</v>
      </c>
      <c r="BA310" s="47">
        <v>0</v>
      </c>
    </row>
    <row r="311" spans="1:53" outlineLevel="2" x14ac:dyDescent="0.25">
      <c r="A311" s="339" t="s">
        <v>954</v>
      </c>
      <c r="B311" s="340" t="s">
        <v>955</v>
      </c>
      <c r="C311" s="341" t="s">
        <v>956</v>
      </c>
      <c r="D311" s="342"/>
      <c r="E311" s="343"/>
      <c r="F311" s="47">
        <v>12362.29</v>
      </c>
      <c r="G311" s="47">
        <v>12022.37</v>
      </c>
      <c r="H311" s="344">
        <v>339.92000000000007</v>
      </c>
      <c r="I311" s="345">
        <v>2.8273959294215705E-2</v>
      </c>
      <c r="K311" s="47">
        <v>58308.67</v>
      </c>
      <c r="L311" s="47">
        <v>59918.89</v>
      </c>
      <c r="M311" s="344">
        <v>-1610.2200000000012</v>
      </c>
      <c r="N311" s="345">
        <v>-2.6873328260920742E-2</v>
      </c>
      <c r="Q311" s="47">
        <v>35708.51</v>
      </c>
      <c r="R311" s="47">
        <v>36280.840000000004</v>
      </c>
      <c r="S311" s="344">
        <v>-572.33000000000175</v>
      </c>
      <c r="T311" s="345">
        <v>-1.5774993081747877E-2</v>
      </c>
      <c r="V311" s="47">
        <v>129150.33</v>
      </c>
      <c r="W311" s="47">
        <v>145054.47</v>
      </c>
      <c r="X311" s="344">
        <v>-15904.14</v>
      </c>
      <c r="Y311" s="345">
        <v>-0.10964253635203382</v>
      </c>
      <c r="AA311" s="48">
        <v>11774.23</v>
      </c>
      <c r="AB311" s="47"/>
      <c r="AC311" s="47">
        <v>11641.47</v>
      </c>
      <c r="AD311" s="47">
        <v>11996.58</v>
      </c>
      <c r="AE311" s="47">
        <v>11942.74</v>
      </c>
      <c r="AF311" s="47">
        <v>12315.73</v>
      </c>
      <c r="AG311" s="47">
        <v>12022.37</v>
      </c>
      <c r="AH311" s="47">
        <v>11103.210000000001</v>
      </c>
      <c r="AI311" s="47">
        <v>8126.7300000000005</v>
      </c>
      <c r="AJ311" s="47">
        <v>11096.17</v>
      </c>
      <c r="AK311" s="47">
        <v>11331.95</v>
      </c>
      <c r="AL311" s="47">
        <v>7175.6100000000006</v>
      </c>
      <c r="AM311" s="47">
        <v>11022.99</v>
      </c>
      <c r="AN311" s="47">
        <v>10985</v>
      </c>
      <c r="AO311" s="47"/>
      <c r="AP311" s="47">
        <v>11283.7</v>
      </c>
      <c r="AQ311" s="47">
        <v>11316.460000000001</v>
      </c>
      <c r="AR311" s="47">
        <v>11309.33</v>
      </c>
      <c r="AS311" s="47">
        <v>12036.89</v>
      </c>
      <c r="AT311" s="47">
        <v>12362.29</v>
      </c>
      <c r="AU311" s="47">
        <v>0</v>
      </c>
      <c r="AV311" s="47">
        <v>0</v>
      </c>
      <c r="AW311" s="47">
        <v>0</v>
      </c>
      <c r="AX311" s="47">
        <v>0</v>
      </c>
      <c r="AY311" s="47">
        <v>0</v>
      </c>
      <c r="AZ311" s="47">
        <v>0</v>
      </c>
      <c r="BA311" s="47">
        <v>0</v>
      </c>
    </row>
    <row r="312" spans="1:53" outlineLevel="2" x14ac:dyDescent="0.25">
      <c r="A312" s="339" t="s">
        <v>957</v>
      </c>
      <c r="B312" s="340" t="s">
        <v>958</v>
      </c>
      <c r="C312" s="341" t="s">
        <v>959</v>
      </c>
      <c r="D312" s="342"/>
      <c r="E312" s="343"/>
      <c r="F312" s="47">
        <v>458232.16000000003</v>
      </c>
      <c r="G312" s="47">
        <v>410869.95</v>
      </c>
      <c r="H312" s="344">
        <v>47362.210000000021</v>
      </c>
      <c r="I312" s="345">
        <v>0.11527299574962836</v>
      </c>
      <c r="K312" s="47">
        <v>2307250.41</v>
      </c>
      <c r="L312" s="47">
        <v>2096376.65</v>
      </c>
      <c r="M312" s="344">
        <v>210873.76000000024</v>
      </c>
      <c r="N312" s="345">
        <v>0.10058963402401962</v>
      </c>
      <c r="Q312" s="47">
        <v>1390300.88</v>
      </c>
      <c r="R312" s="47">
        <v>1245638.32</v>
      </c>
      <c r="S312" s="344">
        <v>144662.55999999982</v>
      </c>
      <c r="T312" s="345">
        <v>0.11613528395626092</v>
      </c>
      <c r="V312" s="47">
        <v>5456327.5199999996</v>
      </c>
      <c r="W312" s="47">
        <v>4931303.24</v>
      </c>
      <c r="X312" s="344">
        <v>525024.27999999933</v>
      </c>
      <c r="Y312" s="345">
        <v>0.10646765255506764</v>
      </c>
      <c r="AA312" s="48">
        <v>408902.71</v>
      </c>
      <c r="AB312" s="47"/>
      <c r="AC312" s="47">
        <v>423180.04000000004</v>
      </c>
      <c r="AD312" s="47">
        <v>427558.29000000004</v>
      </c>
      <c r="AE312" s="47">
        <v>422008.66000000003</v>
      </c>
      <c r="AF312" s="47">
        <v>412759.71</v>
      </c>
      <c r="AG312" s="47">
        <v>410869.95</v>
      </c>
      <c r="AH312" s="47">
        <v>408197.75</v>
      </c>
      <c r="AI312" s="47">
        <v>406727.87</v>
      </c>
      <c r="AJ312" s="47">
        <v>377560.28</v>
      </c>
      <c r="AK312" s="47">
        <v>383579.74</v>
      </c>
      <c r="AL312" s="47">
        <v>388425.9</v>
      </c>
      <c r="AM312" s="47">
        <v>376853.88</v>
      </c>
      <c r="AN312" s="47">
        <v>807731.69000000006</v>
      </c>
      <c r="AO312" s="47"/>
      <c r="AP312" s="47">
        <v>287476.82</v>
      </c>
      <c r="AQ312" s="47">
        <v>629472.71</v>
      </c>
      <c r="AR312" s="47">
        <v>475141.02</v>
      </c>
      <c r="AS312" s="47">
        <v>456927.7</v>
      </c>
      <c r="AT312" s="47">
        <v>458232.16000000003</v>
      </c>
      <c r="AU312" s="47">
        <v>349129.10000000003</v>
      </c>
      <c r="AV312" s="47">
        <v>0</v>
      </c>
      <c r="AW312" s="47">
        <v>0</v>
      </c>
      <c r="AX312" s="47">
        <v>0</v>
      </c>
      <c r="AY312" s="47">
        <v>0</v>
      </c>
      <c r="AZ312" s="47">
        <v>0</v>
      </c>
      <c r="BA312" s="47">
        <v>0</v>
      </c>
    </row>
    <row r="313" spans="1:53" outlineLevel="2" x14ac:dyDescent="0.25">
      <c r="A313" s="339" t="s">
        <v>960</v>
      </c>
      <c r="B313" s="340" t="s">
        <v>961</v>
      </c>
      <c r="C313" s="341" t="s">
        <v>962</v>
      </c>
      <c r="D313" s="342"/>
      <c r="E313" s="343"/>
      <c r="F313" s="47">
        <v>0</v>
      </c>
      <c r="G313" s="47">
        <v>0</v>
      </c>
      <c r="H313" s="344">
        <v>0</v>
      </c>
      <c r="I313" s="345">
        <v>0</v>
      </c>
      <c r="K313" s="47">
        <v>0</v>
      </c>
      <c r="L313" s="47">
        <v>0</v>
      </c>
      <c r="M313" s="344">
        <v>0</v>
      </c>
      <c r="N313" s="345">
        <v>0</v>
      </c>
      <c r="Q313" s="47">
        <v>0</v>
      </c>
      <c r="R313" s="47">
        <v>0</v>
      </c>
      <c r="S313" s="344">
        <v>0</v>
      </c>
      <c r="T313" s="345">
        <v>0</v>
      </c>
      <c r="V313" s="47">
        <v>0</v>
      </c>
      <c r="W313" s="47">
        <v>1.58</v>
      </c>
      <c r="X313" s="344">
        <v>-1.58</v>
      </c>
      <c r="Y313" s="345" t="s">
        <v>196</v>
      </c>
      <c r="AA313" s="48">
        <v>0</v>
      </c>
      <c r="AB313" s="47"/>
      <c r="AC313" s="47">
        <v>0</v>
      </c>
      <c r="AD313" s="47">
        <v>0</v>
      </c>
      <c r="AE313" s="47">
        <v>0</v>
      </c>
      <c r="AF313" s="47">
        <v>0</v>
      </c>
      <c r="AG313" s="47">
        <v>0</v>
      </c>
      <c r="AH313" s="47">
        <v>0</v>
      </c>
      <c r="AI313" s="47">
        <v>0</v>
      </c>
      <c r="AJ313" s="47">
        <v>0</v>
      </c>
      <c r="AK313" s="47">
        <v>0</v>
      </c>
      <c r="AL313" s="47">
        <v>0</v>
      </c>
      <c r="AM313" s="47">
        <v>0</v>
      </c>
      <c r="AN313" s="47">
        <v>0</v>
      </c>
      <c r="AO313" s="47"/>
      <c r="AP313" s="47">
        <v>0</v>
      </c>
      <c r="AQ313" s="47">
        <v>0</v>
      </c>
      <c r="AR313" s="47">
        <v>0</v>
      </c>
      <c r="AS313" s="47">
        <v>0</v>
      </c>
      <c r="AT313" s="47">
        <v>0</v>
      </c>
      <c r="AU313" s="47">
        <v>0</v>
      </c>
      <c r="AV313" s="47">
        <v>0</v>
      </c>
      <c r="AW313" s="47">
        <v>0</v>
      </c>
      <c r="AX313" s="47">
        <v>0</v>
      </c>
      <c r="AY313" s="47">
        <v>0</v>
      </c>
      <c r="AZ313" s="47">
        <v>0</v>
      </c>
      <c r="BA313" s="47">
        <v>0</v>
      </c>
    </row>
    <row r="314" spans="1:53" outlineLevel="2" x14ac:dyDescent="0.25">
      <c r="A314" s="339" t="s">
        <v>963</v>
      </c>
      <c r="B314" s="340" t="s">
        <v>964</v>
      </c>
      <c r="C314" s="341" t="s">
        <v>965</v>
      </c>
      <c r="D314" s="342"/>
      <c r="E314" s="343"/>
      <c r="F314" s="47">
        <v>36228.129999999997</v>
      </c>
      <c r="G314" s="47">
        <v>43094.14</v>
      </c>
      <c r="H314" s="344">
        <v>-6866.010000000002</v>
      </c>
      <c r="I314" s="345">
        <v>-0.15932583873352624</v>
      </c>
      <c r="K314" s="47">
        <v>181704.36000000002</v>
      </c>
      <c r="L314" s="47">
        <v>218787.52000000002</v>
      </c>
      <c r="M314" s="344">
        <v>-37083.160000000003</v>
      </c>
      <c r="N314" s="345">
        <v>-0.16949394554131789</v>
      </c>
      <c r="Q314" s="47">
        <v>109336.12</v>
      </c>
      <c r="R314" s="47">
        <v>124756.89</v>
      </c>
      <c r="S314" s="344">
        <v>-15420.770000000004</v>
      </c>
      <c r="T314" s="345">
        <v>-0.12360655992626944</v>
      </c>
      <c r="V314" s="47">
        <v>369111.63</v>
      </c>
      <c r="W314" s="47">
        <v>435118.91000000003</v>
      </c>
      <c r="X314" s="344">
        <v>-66007.280000000028</v>
      </c>
      <c r="Y314" s="345">
        <v>-0.15169940557168618</v>
      </c>
      <c r="AA314" s="48">
        <v>49083</v>
      </c>
      <c r="AB314" s="47"/>
      <c r="AC314" s="47">
        <v>45891.24</v>
      </c>
      <c r="AD314" s="47">
        <v>48139.39</v>
      </c>
      <c r="AE314" s="47">
        <v>46014.090000000004</v>
      </c>
      <c r="AF314" s="47">
        <v>35648.660000000003</v>
      </c>
      <c r="AG314" s="47">
        <v>43094.14</v>
      </c>
      <c r="AH314" s="47">
        <v>43136.24</v>
      </c>
      <c r="AI314" s="47">
        <v>42902.97</v>
      </c>
      <c r="AJ314" s="47">
        <v>64809.01</v>
      </c>
      <c r="AK314" s="47">
        <v>45238.69</v>
      </c>
      <c r="AL314" s="47">
        <v>-6645.07</v>
      </c>
      <c r="AM314" s="47">
        <v>-37771.18</v>
      </c>
      <c r="AN314" s="47">
        <v>35736.61</v>
      </c>
      <c r="AO314" s="47"/>
      <c r="AP314" s="47">
        <v>36088.83</v>
      </c>
      <c r="AQ314" s="47">
        <v>36279.410000000003</v>
      </c>
      <c r="AR314" s="47">
        <v>36613.42</v>
      </c>
      <c r="AS314" s="47">
        <v>36494.57</v>
      </c>
      <c r="AT314" s="47">
        <v>36228.129999999997</v>
      </c>
      <c r="AU314" s="47">
        <v>-332.39</v>
      </c>
      <c r="AV314" s="47">
        <v>0</v>
      </c>
      <c r="AW314" s="47">
        <v>0</v>
      </c>
      <c r="AX314" s="47">
        <v>0</v>
      </c>
      <c r="AY314" s="47">
        <v>0</v>
      </c>
      <c r="AZ314" s="47">
        <v>0</v>
      </c>
      <c r="BA314" s="47">
        <v>0</v>
      </c>
    </row>
    <row r="315" spans="1:53" outlineLevel="2" x14ac:dyDescent="0.25">
      <c r="A315" s="339" t="s">
        <v>966</v>
      </c>
      <c r="B315" s="340" t="s">
        <v>967</v>
      </c>
      <c r="C315" s="341" t="s">
        <v>968</v>
      </c>
      <c r="D315" s="342"/>
      <c r="E315" s="343"/>
      <c r="F315" s="47">
        <v>15131.970000000001</v>
      </c>
      <c r="G315" s="47">
        <v>14580.74</v>
      </c>
      <c r="H315" s="344">
        <v>551.23000000000138</v>
      </c>
      <c r="I315" s="345">
        <v>3.7805351443068146E-2</v>
      </c>
      <c r="K315" s="47">
        <v>73740.38</v>
      </c>
      <c r="L315" s="47">
        <v>73856.639999999999</v>
      </c>
      <c r="M315" s="344">
        <v>-116.25999999999476</v>
      </c>
      <c r="N315" s="345">
        <v>-1.5741306401156994E-3</v>
      </c>
      <c r="Q315" s="47">
        <v>45412.770000000004</v>
      </c>
      <c r="R315" s="47">
        <v>44131.41</v>
      </c>
      <c r="S315" s="344">
        <v>1281.3600000000006</v>
      </c>
      <c r="T315" s="345">
        <v>2.9035102209514732E-2</v>
      </c>
      <c r="V315" s="47">
        <v>168310.34000000003</v>
      </c>
      <c r="W315" s="47">
        <v>182840.22999999998</v>
      </c>
      <c r="X315" s="344">
        <v>-14529.889999999956</v>
      </c>
      <c r="Y315" s="345">
        <v>-7.9467686077620642E-2</v>
      </c>
      <c r="AA315" s="48">
        <v>15474.9</v>
      </c>
      <c r="AB315" s="47"/>
      <c r="AC315" s="47">
        <v>14799.15</v>
      </c>
      <c r="AD315" s="47">
        <v>14926.08</v>
      </c>
      <c r="AE315" s="47">
        <v>14843.85</v>
      </c>
      <c r="AF315" s="47">
        <v>14706.82</v>
      </c>
      <c r="AG315" s="47">
        <v>14580.74</v>
      </c>
      <c r="AH315" s="47">
        <v>14417.08</v>
      </c>
      <c r="AI315" s="47">
        <v>14321.380000000001</v>
      </c>
      <c r="AJ315" s="47">
        <v>12918.69</v>
      </c>
      <c r="AK315" s="47">
        <v>13482.99</v>
      </c>
      <c r="AL315" s="47">
        <v>13627.15</v>
      </c>
      <c r="AM315" s="47">
        <v>12387.91</v>
      </c>
      <c r="AN315" s="47">
        <v>13414.76</v>
      </c>
      <c r="AO315" s="47"/>
      <c r="AP315" s="47">
        <v>13336.67</v>
      </c>
      <c r="AQ315" s="47">
        <v>14990.94</v>
      </c>
      <c r="AR315" s="47">
        <v>15168.76</v>
      </c>
      <c r="AS315" s="47">
        <v>15112.04</v>
      </c>
      <c r="AT315" s="47">
        <v>15131.970000000001</v>
      </c>
      <c r="AU315" s="47">
        <v>11923.61</v>
      </c>
      <c r="AV315" s="47">
        <v>0</v>
      </c>
      <c r="AW315" s="47">
        <v>0</v>
      </c>
      <c r="AX315" s="47">
        <v>0</v>
      </c>
      <c r="AY315" s="47">
        <v>0</v>
      </c>
      <c r="AZ315" s="47">
        <v>0</v>
      </c>
      <c r="BA315" s="47">
        <v>0</v>
      </c>
    </row>
    <row r="316" spans="1:53" outlineLevel="2" x14ac:dyDescent="0.25">
      <c r="A316" s="339" t="s">
        <v>969</v>
      </c>
      <c r="B316" s="340" t="s">
        <v>970</v>
      </c>
      <c r="C316" s="341" t="s">
        <v>971</v>
      </c>
      <c r="D316" s="342"/>
      <c r="E316" s="343"/>
      <c r="F316" s="47">
        <v>0</v>
      </c>
      <c r="G316" s="47">
        <v>823.16</v>
      </c>
      <c r="H316" s="344">
        <v>-823.16</v>
      </c>
      <c r="I316" s="345" t="s">
        <v>196</v>
      </c>
      <c r="K316" s="47">
        <v>396.24</v>
      </c>
      <c r="L316" s="47">
        <v>6136.17</v>
      </c>
      <c r="M316" s="344">
        <v>-5739.93</v>
      </c>
      <c r="N316" s="345">
        <v>-0.93542551787189732</v>
      </c>
      <c r="Q316" s="47">
        <v>160.12</v>
      </c>
      <c r="R316" s="47">
        <v>3723.54</v>
      </c>
      <c r="S316" s="344">
        <v>-3563.42</v>
      </c>
      <c r="T316" s="345">
        <v>-0.95699791059045969</v>
      </c>
      <c r="V316" s="47">
        <v>-3683.8500000000004</v>
      </c>
      <c r="W316" s="47">
        <v>7809.84</v>
      </c>
      <c r="X316" s="344">
        <v>-11493.69</v>
      </c>
      <c r="Y316" s="345">
        <v>-1.4716934021695707</v>
      </c>
      <c r="AA316" s="48">
        <v>26.47</v>
      </c>
      <c r="AB316" s="47"/>
      <c r="AC316" s="47">
        <v>110.01</v>
      </c>
      <c r="AD316" s="47">
        <v>2302.62</v>
      </c>
      <c r="AE316" s="47">
        <v>854.16</v>
      </c>
      <c r="AF316" s="47">
        <v>2046.22</v>
      </c>
      <c r="AG316" s="47">
        <v>823.16</v>
      </c>
      <c r="AH316" s="47">
        <v>488.40000000000003</v>
      </c>
      <c r="AI316" s="47">
        <v>162.46</v>
      </c>
      <c r="AJ316" s="47">
        <v>133.38</v>
      </c>
      <c r="AK316" s="47">
        <v>-6208.3600000000006</v>
      </c>
      <c r="AL316" s="47">
        <v>448.85</v>
      </c>
      <c r="AM316" s="47">
        <v>447.34000000000003</v>
      </c>
      <c r="AN316" s="47">
        <v>447.84000000000003</v>
      </c>
      <c r="AO316" s="47"/>
      <c r="AP316" s="47">
        <v>2894.64</v>
      </c>
      <c r="AQ316" s="47">
        <v>-2658.52</v>
      </c>
      <c r="AR316" s="47">
        <v>46.65</v>
      </c>
      <c r="AS316" s="47">
        <v>113.47</v>
      </c>
      <c r="AT316" s="47">
        <v>0</v>
      </c>
      <c r="AU316" s="47">
        <v>0</v>
      </c>
      <c r="AV316" s="47">
        <v>0</v>
      </c>
      <c r="AW316" s="47">
        <v>0</v>
      </c>
      <c r="AX316" s="47">
        <v>0</v>
      </c>
      <c r="AY316" s="47">
        <v>0</v>
      </c>
      <c r="AZ316" s="47">
        <v>0</v>
      </c>
      <c r="BA316" s="47">
        <v>0</v>
      </c>
    </row>
    <row r="317" spans="1:53" outlineLevel="2" x14ac:dyDescent="0.25">
      <c r="A317" s="339" t="s">
        <v>972</v>
      </c>
      <c r="B317" s="340" t="s">
        <v>973</v>
      </c>
      <c r="C317" s="341" t="s">
        <v>974</v>
      </c>
      <c r="D317" s="342"/>
      <c r="E317" s="343"/>
      <c r="F317" s="47">
        <v>135.17000000000002</v>
      </c>
      <c r="G317" s="47">
        <v>1178.98</v>
      </c>
      <c r="H317" s="344">
        <v>-1043.81</v>
      </c>
      <c r="I317" s="345">
        <v>-0.88535004834687603</v>
      </c>
      <c r="K317" s="47">
        <v>3729.66</v>
      </c>
      <c r="L317" s="47">
        <v>6796.47</v>
      </c>
      <c r="M317" s="344">
        <v>-3066.8100000000004</v>
      </c>
      <c r="N317" s="345">
        <v>-0.45123571501088067</v>
      </c>
      <c r="Q317" s="47">
        <v>2851.91</v>
      </c>
      <c r="R317" s="47">
        <v>3684.96</v>
      </c>
      <c r="S317" s="344">
        <v>-833.05000000000018</v>
      </c>
      <c r="T317" s="345">
        <v>-0.22606758282315145</v>
      </c>
      <c r="V317" s="47">
        <v>14365.33</v>
      </c>
      <c r="W317" s="47">
        <v>11854.400000000001</v>
      </c>
      <c r="X317" s="344">
        <v>2510.9299999999985</v>
      </c>
      <c r="Y317" s="345">
        <v>0.21181417870157901</v>
      </c>
      <c r="AA317" s="48">
        <v>574.16</v>
      </c>
      <c r="AB317" s="47"/>
      <c r="AC317" s="47">
        <v>1841.73</v>
      </c>
      <c r="AD317" s="47">
        <v>1269.78</v>
      </c>
      <c r="AE317" s="47">
        <v>2018.77</v>
      </c>
      <c r="AF317" s="47">
        <v>487.21000000000004</v>
      </c>
      <c r="AG317" s="47">
        <v>1178.98</v>
      </c>
      <c r="AH317" s="47">
        <v>448.3</v>
      </c>
      <c r="AI317" s="47">
        <v>365.12</v>
      </c>
      <c r="AJ317" s="47">
        <v>362.16</v>
      </c>
      <c r="AK317" s="47">
        <v>1213.0899999999999</v>
      </c>
      <c r="AL317" s="47">
        <v>3892.31</v>
      </c>
      <c r="AM317" s="47">
        <v>4275.2700000000004</v>
      </c>
      <c r="AN317" s="47">
        <v>79.42</v>
      </c>
      <c r="AO317" s="47"/>
      <c r="AP317" s="47">
        <v>611.38</v>
      </c>
      <c r="AQ317" s="47">
        <v>266.37</v>
      </c>
      <c r="AR317" s="47">
        <v>620.58000000000004</v>
      </c>
      <c r="AS317" s="47">
        <v>2096.16</v>
      </c>
      <c r="AT317" s="47">
        <v>135.17000000000002</v>
      </c>
      <c r="AU317" s="47">
        <v>0</v>
      </c>
      <c r="AV317" s="47">
        <v>0</v>
      </c>
      <c r="AW317" s="47">
        <v>0</v>
      </c>
      <c r="AX317" s="47">
        <v>0</v>
      </c>
      <c r="AY317" s="47">
        <v>0</v>
      </c>
      <c r="AZ317" s="47">
        <v>0</v>
      </c>
      <c r="BA317" s="47">
        <v>0</v>
      </c>
    </row>
    <row r="318" spans="1:53" outlineLevel="2" x14ac:dyDescent="0.25">
      <c r="A318" s="339" t="s">
        <v>975</v>
      </c>
      <c r="B318" s="340" t="s">
        <v>976</v>
      </c>
      <c r="C318" s="341" t="s">
        <v>977</v>
      </c>
      <c r="D318" s="342"/>
      <c r="E318" s="343"/>
      <c r="F318" s="47">
        <v>6296.87</v>
      </c>
      <c r="G318" s="47">
        <v>7700.55</v>
      </c>
      <c r="H318" s="344">
        <v>-1403.6800000000003</v>
      </c>
      <c r="I318" s="345">
        <v>-0.18228308367584137</v>
      </c>
      <c r="K318" s="47">
        <v>31484.36</v>
      </c>
      <c r="L318" s="47">
        <v>38502.74</v>
      </c>
      <c r="M318" s="344">
        <v>-7018.3799999999974</v>
      </c>
      <c r="N318" s="345">
        <v>-0.18228261157517614</v>
      </c>
      <c r="Q318" s="47">
        <v>17851.7</v>
      </c>
      <c r="R318" s="47">
        <v>21626.66</v>
      </c>
      <c r="S318" s="344">
        <v>-3774.9599999999991</v>
      </c>
      <c r="T318" s="345">
        <v>-0.17455122520074756</v>
      </c>
      <c r="V318" s="47">
        <v>85388.209999999992</v>
      </c>
      <c r="W318" s="47">
        <v>97683.049999999988</v>
      </c>
      <c r="X318" s="344">
        <v>-12294.839999999997</v>
      </c>
      <c r="Y318" s="345">
        <v>-0.12586462032051618</v>
      </c>
      <c r="AA318" s="48">
        <v>8454.33</v>
      </c>
      <c r="AB318" s="47"/>
      <c r="AC318" s="47">
        <v>8438.0400000000009</v>
      </c>
      <c r="AD318" s="47">
        <v>8438.0400000000009</v>
      </c>
      <c r="AE318" s="47">
        <v>6225.56</v>
      </c>
      <c r="AF318" s="47">
        <v>7700.55</v>
      </c>
      <c r="AG318" s="47">
        <v>7700.55</v>
      </c>
      <c r="AH318" s="47">
        <v>7700.55</v>
      </c>
      <c r="AI318" s="47">
        <v>7700.55</v>
      </c>
      <c r="AJ318" s="47">
        <v>7700.55</v>
      </c>
      <c r="AK318" s="47">
        <v>7700.55</v>
      </c>
      <c r="AL318" s="47">
        <v>7700.55</v>
      </c>
      <c r="AM318" s="47">
        <v>7700.55</v>
      </c>
      <c r="AN318" s="47">
        <v>7700.55</v>
      </c>
      <c r="AO318" s="47"/>
      <c r="AP318" s="47">
        <v>6816.33</v>
      </c>
      <c r="AQ318" s="47">
        <v>6816.33</v>
      </c>
      <c r="AR318" s="47">
        <v>5257.96</v>
      </c>
      <c r="AS318" s="47">
        <v>6296.87</v>
      </c>
      <c r="AT318" s="47">
        <v>6296.87</v>
      </c>
      <c r="AU318" s="47">
        <v>0</v>
      </c>
      <c r="AV318" s="47">
        <v>0</v>
      </c>
      <c r="AW318" s="47">
        <v>0</v>
      </c>
      <c r="AX318" s="47">
        <v>0</v>
      </c>
      <c r="AY318" s="47">
        <v>0</v>
      </c>
      <c r="AZ318" s="47">
        <v>0</v>
      </c>
      <c r="BA318" s="47">
        <v>0</v>
      </c>
    </row>
    <row r="319" spans="1:53" outlineLevel="2" x14ac:dyDescent="0.25">
      <c r="A319" s="339" t="s">
        <v>978</v>
      </c>
      <c r="B319" s="340" t="s">
        <v>979</v>
      </c>
      <c r="C319" s="341" t="s">
        <v>980</v>
      </c>
      <c r="D319" s="342"/>
      <c r="E319" s="343"/>
      <c r="F319" s="47">
        <v>233310.21</v>
      </c>
      <c r="G319" s="47">
        <v>217015.23</v>
      </c>
      <c r="H319" s="344">
        <v>16294.979999999981</v>
      </c>
      <c r="I319" s="345">
        <v>7.5086803815566219E-2</v>
      </c>
      <c r="K319" s="47">
        <v>839513.67</v>
      </c>
      <c r="L319" s="47">
        <v>773468.92</v>
      </c>
      <c r="M319" s="344">
        <v>66044.75</v>
      </c>
      <c r="N319" s="345">
        <v>8.5387723142127031E-2</v>
      </c>
      <c r="Q319" s="47">
        <v>539124.13</v>
      </c>
      <c r="R319" s="47">
        <v>489338.10000000003</v>
      </c>
      <c r="S319" s="344">
        <v>49786.02999999997</v>
      </c>
      <c r="T319" s="345">
        <v>0.10174157704049606</v>
      </c>
      <c r="V319" s="47">
        <v>1923855.8399999999</v>
      </c>
      <c r="W319" s="47">
        <v>1877506.9100000001</v>
      </c>
      <c r="X319" s="344">
        <v>46348.929999999702</v>
      </c>
      <c r="Y319" s="345">
        <v>2.4686423124802081E-2</v>
      </c>
      <c r="AA319" s="48">
        <v>201968.32</v>
      </c>
      <c r="AB319" s="47"/>
      <c r="AC319" s="47">
        <v>142535.1</v>
      </c>
      <c r="AD319" s="47">
        <v>141595.72</v>
      </c>
      <c r="AE319" s="47">
        <v>118211.64</v>
      </c>
      <c r="AF319" s="47">
        <v>154111.23000000001</v>
      </c>
      <c r="AG319" s="47">
        <v>217015.23</v>
      </c>
      <c r="AH319" s="47">
        <v>150765.81</v>
      </c>
      <c r="AI319" s="47">
        <v>143800.1</v>
      </c>
      <c r="AJ319" s="47">
        <v>139890.83000000002</v>
      </c>
      <c r="AK319" s="47">
        <v>147297.31</v>
      </c>
      <c r="AL319" s="47">
        <v>175873.26</v>
      </c>
      <c r="AM319" s="47">
        <v>190920.2</v>
      </c>
      <c r="AN319" s="47">
        <v>135794.66</v>
      </c>
      <c r="AO319" s="47"/>
      <c r="AP319" s="47">
        <v>150070.16</v>
      </c>
      <c r="AQ319" s="47">
        <v>150319.38</v>
      </c>
      <c r="AR319" s="47">
        <v>157296.23000000001</v>
      </c>
      <c r="AS319" s="47">
        <v>148517.69</v>
      </c>
      <c r="AT319" s="47">
        <v>233310.21</v>
      </c>
      <c r="AU319" s="47">
        <v>0</v>
      </c>
      <c r="AV319" s="47">
        <v>0</v>
      </c>
      <c r="AW319" s="47">
        <v>0</v>
      </c>
      <c r="AX319" s="47">
        <v>0</v>
      </c>
      <c r="AY319" s="47">
        <v>0</v>
      </c>
      <c r="AZ319" s="47">
        <v>0</v>
      </c>
      <c r="BA319" s="47">
        <v>0</v>
      </c>
    </row>
    <row r="320" spans="1:53" outlineLevel="2" x14ac:dyDescent="0.25">
      <c r="A320" s="339" t="s">
        <v>981</v>
      </c>
      <c r="B320" s="340" t="s">
        <v>982</v>
      </c>
      <c r="C320" s="341" t="s">
        <v>983</v>
      </c>
      <c r="D320" s="342"/>
      <c r="E320" s="343"/>
      <c r="F320" s="47">
        <v>0</v>
      </c>
      <c r="G320" s="47">
        <v>0</v>
      </c>
      <c r="H320" s="344">
        <v>0</v>
      </c>
      <c r="I320" s="345">
        <v>0</v>
      </c>
      <c r="K320" s="47">
        <v>9524.99</v>
      </c>
      <c r="L320" s="47">
        <v>3043.9900000000002</v>
      </c>
      <c r="M320" s="344">
        <v>6481</v>
      </c>
      <c r="N320" s="345">
        <v>2.1291134333555628</v>
      </c>
      <c r="Q320" s="47">
        <v>9524.99</v>
      </c>
      <c r="R320" s="47">
        <v>3043.9900000000002</v>
      </c>
      <c r="S320" s="344">
        <v>6481</v>
      </c>
      <c r="T320" s="345">
        <v>2.1291134333555628</v>
      </c>
      <c r="V320" s="47">
        <v>10177.029999999999</v>
      </c>
      <c r="W320" s="47">
        <v>-34387.18</v>
      </c>
      <c r="X320" s="344">
        <v>44564.21</v>
      </c>
      <c r="Y320" s="345">
        <v>1.2959541899044935</v>
      </c>
      <c r="AA320" s="48">
        <v>-35934.770000000004</v>
      </c>
      <c r="AB320" s="47"/>
      <c r="AC320" s="47">
        <v>0</v>
      </c>
      <c r="AD320" s="47">
        <v>0</v>
      </c>
      <c r="AE320" s="47">
        <v>3043.9900000000002</v>
      </c>
      <c r="AF320" s="47">
        <v>0</v>
      </c>
      <c r="AG320" s="47">
        <v>0</v>
      </c>
      <c r="AH320" s="47">
        <v>1241.02</v>
      </c>
      <c r="AI320" s="47">
        <v>0</v>
      </c>
      <c r="AJ320" s="47">
        <v>0</v>
      </c>
      <c r="AK320" s="47">
        <v>4559.6500000000005</v>
      </c>
      <c r="AL320" s="47">
        <v>0</v>
      </c>
      <c r="AM320" s="47">
        <v>0</v>
      </c>
      <c r="AN320" s="47">
        <v>-5148.63</v>
      </c>
      <c r="AO320" s="47"/>
      <c r="AP320" s="47">
        <v>0</v>
      </c>
      <c r="AQ320" s="47">
        <v>0</v>
      </c>
      <c r="AR320" s="47">
        <v>9524.99</v>
      </c>
      <c r="AS320" s="47">
        <v>0</v>
      </c>
      <c r="AT320" s="47">
        <v>0</v>
      </c>
      <c r="AU320" s="47">
        <v>0</v>
      </c>
      <c r="AV320" s="47">
        <v>0</v>
      </c>
      <c r="AW320" s="47">
        <v>0</v>
      </c>
      <c r="AX320" s="47">
        <v>0</v>
      </c>
      <c r="AY320" s="47">
        <v>0</v>
      </c>
      <c r="AZ320" s="47">
        <v>0</v>
      </c>
      <c r="BA320" s="47">
        <v>0</v>
      </c>
    </row>
    <row r="321" spans="1:53" outlineLevel="2" x14ac:dyDescent="0.25">
      <c r="A321" s="339" t="s">
        <v>984</v>
      </c>
      <c r="B321" s="340" t="s">
        <v>985</v>
      </c>
      <c r="C321" s="341" t="s">
        <v>986</v>
      </c>
      <c r="D321" s="342"/>
      <c r="E321" s="343"/>
      <c r="F321" s="47">
        <v>543.12</v>
      </c>
      <c r="G321" s="47">
        <v>2071</v>
      </c>
      <c r="H321" s="344">
        <v>-1527.88</v>
      </c>
      <c r="I321" s="345">
        <v>-0.73774987928536939</v>
      </c>
      <c r="K321" s="47">
        <v>2715.61</v>
      </c>
      <c r="L321" s="47">
        <v>10355.01</v>
      </c>
      <c r="M321" s="344">
        <v>-7639.4</v>
      </c>
      <c r="N321" s="345">
        <v>-0.73774916682842406</v>
      </c>
      <c r="Q321" s="47">
        <v>1610.93</v>
      </c>
      <c r="R321" s="47">
        <v>10344.83</v>
      </c>
      <c r="S321" s="344">
        <v>-8733.9</v>
      </c>
      <c r="T321" s="345">
        <v>-0.8442768030020793</v>
      </c>
      <c r="V321" s="47">
        <v>17212.61</v>
      </c>
      <c r="W321" s="47">
        <v>11488.1</v>
      </c>
      <c r="X321" s="344">
        <v>5724.51</v>
      </c>
      <c r="Y321" s="345">
        <v>0.49829910951332246</v>
      </c>
      <c r="AA321" s="48">
        <v>161.87</v>
      </c>
      <c r="AB321" s="47"/>
      <c r="AC321" s="47">
        <v>5.09</v>
      </c>
      <c r="AD321" s="47">
        <v>5.09</v>
      </c>
      <c r="AE321" s="47">
        <v>6202.83</v>
      </c>
      <c r="AF321" s="47">
        <v>2071</v>
      </c>
      <c r="AG321" s="47">
        <v>2071</v>
      </c>
      <c r="AH321" s="47">
        <v>2071</v>
      </c>
      <c r="AI321" s="47">
        <v>2071</v>
      </c>
      <c r="AJ321" s="47">
        <v>2071</v>
      </c>
      <c r="AK321" s="47">
        <v>2071</v>
      </c>
      <c r="AL321" s="47">
        <v>2071</v>
      </c>
      <c r="AM321" s="47">
        <v>2071</v>
      </c>
      <c r="AN321" s="47">
        <v>2071</v>
      </c>
      <c r="AO321" s="47"/>
      <c r="AP321" s="47">
        <v>552.34</v>
      </c>
      <c r="AQ321" s="47">
        <v>552.34</v>
      </c>
      <c r="AR321" s="47">
        <v>524.69000000000005</v>
      </c>
      <c r="AS321" s="47">
        <v>543.12</v>
      </c>
      <c r="AT321" s="47">
        <v>543.12</v>
      </c>
      <c r="AU321" s="47">
        <v>0</v>
      </c>
      <c r="AV321" s="47">
        <v>0</v>
      </c>
      <c r="AW321" s="47">
        <v>0</v>
      </c>
      <c r="AX321" s="47">
        <v>0</v>
      </c>
      <c r="AY321" s="47">
        <v>0</v>
      </c>
      <c r="AZ321" s="47">
        <v>0</v>
      </c>
      <c r="BA321" s="47">
        <v>0</v>
      </c>
    </row>
    <row r="322" spans="1:53" outlineLevel="2" x14ac:dyDescent="0.25">
      <c r="A322" s="339" t="s">
        <v>987</v>
      </c>
      <c r="B322" s="340" t="s">
        <v>988</v>
      </c>
      <c r="C322" s="341" t="s">
        <v>989</v>
      </c>
      <c r="D322" s="342"/>
      <c r="E322" s="343"/>
      <c r="F322" s="47">
        <v>504.54</v>
      </c>
      <c r="G322" s="47">
        <v>322.83</v>
      </c>
      <c r="H322" s="344">
        <v>181.71000000000004</v>
      </c>
      <c r="I322" s="345">
        <v>0.5628659046557013</v>
      </c>
      <c r="K322" s="47">
        <v>2522.7000000000003</v>
      </c>
      <c r="L322" s="47">
        <v>1606.67</v>
      </c>
      <c r="M322" s="344">
        <v>916.0300000000002</v>
      </c>
      <c r="N322" s="345">
        <v>0.57014197065981198</v>
      </c>
      <c r="Q322" s="47">
        <v>1453.1200000000001</v>
      </c>
      <c r="R322" s="47">
        <v>1522.49</v>
      </c>
      <c r="S322" s="344">
        <v>-69.369999999999891</v>
      </c>
      <c r="T322" s="345">
        <v>-4.5563517658572396E-2</v>
      </c>
      <c r="V322" s="47">
        <v>4782.51</v>
      </c>
      <c r="W322" s="47">
        <v>2143.6400000000003</v>
      </c>
      <c r="X322" s="344">
        <v>2638.87</v>
      </c>
      <c r="Y322" s="345">
        <v>1.2310229329551601</v>
      </c>
      <c r="AA322" s="48">
        <v>76.710000000000008</v>
      </c>
      <c r="AB322" s="47"/>
      <c r="AC322" s="47">
        <v>42.09</v>
      </c>
      <c r="AD322" s="47">
        <v>42.09</v>
      </c>
      <c r="AE322" s="47">
        <v>876.83</v>
      </c>
      <c r="AF322" s="47">
        <v>322.83</v>
      </c>
      <c r="AG322" s="47">
        <v>322.83</v>
      </c>
      <c r="AH322" s="47">
        <v>322.83</v>
      </c>
      <c r="AI322" s="47">
        <v>322.83</v>
      </c>
      <c r="AJ322" s="47">
        <v>322.83</v>
      </c>
      <c r="AK322" s="47">
        <v>322.83</v>
      </c>
      <c r="AL322" s="47">
        <v>322.83</v>
      </c>
      <c r="AM322" s="47">
        <v>322.83</v>
      </c>
      <c r="AN322" s="47">
        <v>322.83</v>
      </c>
      <c r="AO322" s="47"/>
      <c r="AP322" s="47">
        <v>534.79</v>
      </c>
      <c r="AQ322" s="47">
        <v>534.79</v>
      </c>
      <c r="AR322" s="47">
        <v>444.04</v>
      </c>
      <c r="AS322" s="47">
        <v>504.54</v>
      </c>
      <c r="AT322" s="47">
        <v>504.54</v>
      </c>
      <c r="AU322" s="47">
        <v>0</v>
      </c>
      <c r="AV322" s="47">
        <v>0</v>
      </c>
      <c r="AW322" s="47">
        <v>0</v>
      </c>
      <c r="AX322" s="47">
        <v>0</v>
      </c>
      <c r="AY322" s="47">
        <v>0</v>
      </c>
      <c r="AZ322" s="47">
        <v>0</v>
      </c>
      <c r="BA322" s="47">
        <v>0</v>
      </c>
    </row>
    <row r="323" spans="1:53" outlineLevel="2" x14ac:dyDescent="0.25">
      <c r="A323" s="339" t="s">
        <v>990</v>
      </c>
      <c r="B323" s="340" t="s">
        <v>991</v>
      </c>
      <c r="C323" s="341" t="s">
        <v>992</v>
      </c>
      <c r="D323" s="342"/>
      <c r="E323" s="343"/>
      <c r="F323" s="47">
        <v>-239901.05000000002</v>
      </c>
      <c r="G323" s="47">
        <v>-244691.92</v>
      </c>
      <c r="H323" s="344">
        <v>4790.8699999999953</v>
      </c>
      <c r="I323" s="345">
        <v>1.9579191662724274E-2</v>
      </c>
      <c r="K323" s="47">
        <v>-1199505.25</v>
      </c>
      <c r="L323" s="47">
        <v>-1223459.5900000001</v>
      </c>
      <c r="M323" s="344">
        <v>23954.340000000084</v>
      </c>
      <c r="N323" s="345">
        <v>1.9579183649212378E-2</v>
      </c>
      <c r="Q323" s="47">
        <v>-714208.23</v>
      </c>
      <c r="R323" s="47">
        <v>-777185.01</v>
      </c>
      <c r="S323" s="344">
        <v>62976.780000000028</v>
      </c>
      <c r="T323" s="345">
        <v>8.103190255818242E-2</v>
      </c>
      <c r="V323" s="47">
        <v>-2793615.69</v>
      </c>
      <c r="W323" s="47">
        <v>-3426925.75</v>
      </c>
      <c r="X323" s="344">
        <v>633310.06000000006</v>
      </c>
      <c r="Y323" s="345">
        <v>0.18480413822797301</v>
      </c>
      <c r="AA323" s="48">
        <v>-314780.88</v>
      </c>
      <c r="AB323" s="47"/>
      <c r="AC323" s="47">
        <v>-223137.29</v>
      </c>
      <c r="AD323" s="47">
        <v>-223137.29</v>
      </c>
      <c r="AE323" s="47">
        <v>-287801.17</v>
      </c>
      <c r="AF323" s="47">
        <v>-244691.92</v>
      </c>
      <c r="AG323" s="47">
        <v>-244691.92</v>
      </c>
      <c r="AH323" s="47">
        <v>-125958.92</v>
      </c>
      <c r="AI323" s="47">
        <v>-244691.92</v>
      </c>
      <c r="AJ323" s="47">
        <v>-244691.92</v>
      </c>
      <c r="AK323" s="47">
        <v>-244691.92</v>
      </c>
      <c r="AL323" s="47">
        <v>-244691.92</v>
      </c>
      <c r="AM323" s="47">
        <v>-244691.92</v>
      </c>
      <c r="AN323" s="47">
        <v>-244691.92</v>
      </c>
      <c r="AO323" s="47"/>
      <c r="AP323" s="47">
        <v>-242648.51</v>
      </c>
      <c r="AQ323" s="47">
        <v>-242648.51</v>
      </c>
      <c r="AR323" s="47">
        <v>-234406.13</v>
      </c>
      <c r="AS323" s="47">
        <v>-239901.05000000002</v>
      </c>
      <c r="AT323" s="47">
        <v>-239901.05000000002</v>
      </c>
      <c r="AU323" s="47">
        <v>0</v>
      </c>
      <c r="AV323" s="47">
        <v>0</v>
      </c>
      <c r="AW323" s="47">
        <v>0</v>
      </c>
      <c r="AX323" s="47">
        <v>0</v>
      </c>
      <c r="AY323" s="47">
        <v>0</v>
      </c>
      <c r="AZ323" s="47">
        <v>0</v>
      </c>
      <c r="BA323" s="47">
        <v>0</v>
      </c>
    </row>
    <row r="324" spans="1:53" outlineLevel="2" x14ac:dyDescent="0.25">
      <c r="A324" s="339" t="s">
        <v>993</v>
      </c>
      <c r="B324" s="340" t="s">
        <v>994</v>
      </c>
      <c r="C324" s="341" t="s">
        <v>995</v>
      </c>
      <c r="D324" s="342"/>
      <c r="E324" s="343"/>
      <c r="F324" s="47">
        <v>-128565.86</v>
      </c>
      <c r="G324" s="47">
        <v>-129660.27</v>
      </c>
      <c r="H324" s="344">
        <v>1094.4100000000035</v>
      </c>
      <c r="I324" s="345">
        <v>8.4405963368733034E-3</v>
      </c>
      <c r="K324" s="47">
        <v>-423910.33</v>
      </c>
      <c r="L324" s="47">
        <v>-428744.33</v>
      </c>
      <c r="M324" s="344">
        <v>4834</v>
      </c>
      <c r="N324" s="345">
        <v>1.1274784671787962E-2</v>
      </c>
      <c r="Q324" s="47">
        <v>-277626.76</v>
      </c>
      <c r="R324" s="47">
        <v>-280509.57</v>
      </c>
      <c r="S324" s="344">
        <v>2882.8099999999977</v>
      </c>
      <c r="T324" s="345">
        <v>1.0277046875798205E-2</v>
      </c>
      <c r="V324" s="47">
        <v>-974844.98</v>
      </c>
      <c r="W324" s="47">
        <v>-1029508.8300000001</v>
      </c>
      <c r="X324" s="344">
        <v>54663.850000000093</v>
      </c>
      <c r="Y324" s="345">
        <v>5.3097019090161748E-2</v>
      </c>
      <c r="AA324" s="48">
        <v>-101932.65000000001</v>
      </c>
      <c r="AB324" s="47"/>
      <c r="AC324" s="47">
        <v>-66471.81</v>
      </c>
      <c r="AD324" s="47">
        <v>-81762.95</v>
      </c>
      <c r="AE324" s="47">
        <v>-75202</v>
      </c>
      <c r="AF324" s="47">
        <v>-75647.3</v>
      </c>
      <c r="AG324" s="47">
        <v>-129660.27</v>
      </c>
      <c r="AH324" s="47">
        <v>-70898.37</v>
      </c>
      <c r="AI324" s="47">
        <v>-66912.680000000008</v>
      </c>
      <c r="AJ324" s="47">
        <v>-70915.8</v>
      </c>
      <c r="AK324" s="47">
        <v>-70961.78</v>
      </c>
      <c r="AL324" s="47">
        <v>-71706.430000000008</v>
      </c>
      <c r="AM324" s="47">
        <v>-122254.07</v>
      </c>
      <c r="AN324" s="47">
        <v>-77285.52</v>
      </c>
      <c r="AO324" s="47"/>
      <c r="AP324" s="47">
        <v>-54143.380000000005</v>
      </c>
      <c r="AQ324" s="47">
        <v>-92140.19</v>
      </c>
      <c r="AR324" s="47">
        <v>-67752.710000000006</v>
      </c>
      <c r="AS324" s="47">
        <v>-81308.19</v>
      </c>
      <c r="AT324" s="47">
        <v>-128565.86</v>
      </c>
      <c r="AU324" s="47">
        <v>0</v>
      </c>
      <c r="AV324" s="47">
        <v>0</v>
      </c>
      <c r="AW324" s="47">
        <v>0</v>
      </c>
      <c r="AX324" s="47">
        <v>0</v>
      </c>
      <c r="AY324" s="47">
        <v>0</v>
      </c>
      <c r="AZ324" s="47">
        <v>0</v>
      </c>
      <c r="BA324" s="47">
        <v>0</v>
      </c>
    </row>
    <row r="325" spans="1:53" outlineLevel="2" x14ac:dyDescent="0.25">
      <c r="A325" s="339" t="s">
        <v>996</v>
      </c>
      <c r="B325" s="340" t="s">
        <v>997</v>
      </c>
      <c r="C325" s="341" t="s">
        <v>998</v>
      </c>
      <c r="D325" s="342"/>
      <c r="E325" s="343"/>
      <c r="F325" s="47">
        <v>-387449.12</v>
      </c>
      <c r="G325" s="47">
        <v>-346835.98</v>
      </c>
      <c r="H325" s="344">
        <v>-40613.140000000014</v>
      </c>
      <c r="I325" s="345">
        <v>-0.11709609827677052</v>
      </c>
      <c r="K325" s="47">
        <v>-1200851.93</v>
      </c>
      <c r="L325" s="47">
        <v>-1177768.3700000001</v>
      </c>
      <c r="M325" s="344">
        <v>-23083.559999999823</v>
      </c>
      <c r="N325" s="345">
        <v>-1.9599405611478445E-2</v>
      </c>
      <c r="Q325" s="47">
        <v>-812995.93</v>
      </c>
      <c r="R325" s="47">
        <v>-761534.95000000007</v>
      </c>
      <c r="S325" s="344">
        <v>-51460.979999999981</v>
      </c>
      <c r="T325" s="345">
        <v>-6.7575335839806142E-2</v>
      </c>
      <c r="V325" s="47">
        <v>-2661990.09</v>
      </c>
      <c r="W325" s="47">
        <v>-2828294.02</v>
      </c>
      <c r="X325" s="344">
        <v>166303.93000000017</v>
      </c>
      <c r="Y325" s="345">
        <v>5.8800085431004859E-2</v>
      </c>
      <c r="AA325" s="48">
        <v>-283807.92</v>
      </c>
      <c r="AB325" s="47"/>
      <c r="AC325" s="47">
        <v>-186566.26</v>
      </c>
      <c r="AD325" s="47">
        <v>-229667.16</v>
      </c>
      <c r="AE325" s="47">
        <v>-212026.11000000002</v>
      </c>
      <c r="AF325" s="47">
        <v>-202672.86000000002</v>
      </c>
      <c r="AG325" s="47">
        <v>-346835.98</v>
      </c>
      <c r="AH325" s="47">
        <v>-190837.44</v>
      </c>
      <c r="AI325" s="47">
        <v>-178053.77</v>
      </c>
      <c r="AJ325" s="47">
        <v>-188822.05000000002</v>
      </c>
      <c r="AK325" s="47">
        <v>-189747.73</v>
      </c>
      <c r="AL325" s="47">
        <v>-190682.75</v>
      </c>
      <c r="AM325" s="47">
        <v>-321436.92</v>
      </c>
      <c r="AN325" s="47">
        <v>-201557.5</v>
      </c>
      <c r="AO325" s="47"/>
      <c r="AP325" s="47">
        <v>-143885.85</v>
      </c>
      <c r="AQ325" s="47">
        <v>-243970.15</v>
      </c>
      <c r="AR325" s="47">
        <v>-179784.15</v>
      </c>
      <c r="AS325" s="47">
        <v>-245762.66</v>
      </c>
      <c r="AT325" s="47">
        <v>-387449.12</v>
      </c>
      <c r="AU325" s="47">
        <v>0</v>
      </c>
      <c r="AV325" s="47">
        <v>0</v>
      </c>
      <c r="AW325" s="47">
        <v>0</v>
      </c>
      <c r="AX325" s="47">
        <v>0</v>
      </c>
      <c r="AY325" s="47">
        <v>0</v>
      </c>
      <c r="AZ325" s="47">
        <v>0</v>
      </c>
      <c r="BA325" s="47">
        <v>0</v>
      </c>
    </row>
    <row r="326" spans="1:53" outlineLevel="2" x14ac:dyDescent="0.25">
      <c r="A326" s="339" t="s">
        <v>999</v>
      </c>
      <c r="B326" s="340" t="s">
        <v>1000</v>
      </c>
      <c r="C326" s="341" t="s">
        <v>1001</v>
      </c>
      <c r="D326" s="342"/>
      <c r="E326" s="343"/>
      <c r="F326" s="47">
        <v>-97278.3</v>
      </c>
      <c r="G326" s="47">
        <v>-106346.99</v>
      </c>
      <c r="H326" s="344">
        <v>9068.6900000000023</v>
      </c>
      <c r="I326" s="345">
        <v>8.5274533863158725E-2</v>
      </c>
      <c r="K326" s="47">
        <v>-335991.05</v>
      </c>
      <c r="L326" s="47">
        <v>-350507.14</v>
      </c>
      <c r="M326" s="344">
        <v>14516.090000000026</v>
      </c>
      <c r="N326" s="345">
        <v>4.1414534380098574E-2</v>
      </c>
      <c r="Q326" s="47">
        <v>-218270.41</v>
      </c>
      <c r="R326" s="47">
        <v>-233169.83000000002</v>
      </c>
      <c r="S326" s="344">
        <v>14899.420000000013</v>
      </c>
      <c r="T326" s="345">
        <v>6.3899433301469633E-2</v>
      </c>
      <c r="V326" s="47">
        <v>-806038.35</v>
      </c>
      <c r="W326" s="47">
        <v>-846316.24</v>
      </c>
      <c r="X326" s="344">
        <v>40277.890000000014</v>
      </c>
      <c r="Y326" s="345">
        <v>4.759200886893062E-2</v>
      </c>
      <c r="AA326" s="48">
        <v>-90726.12</v>
      </c>
      <c r="AB326" s="47"/>
      <c r="AC326" s="47">
        <v>-49211.340000000004</v>
      </c>
      <c r="AD326" s="47">
        <v>-68125.97</v>
      </c>
      <c r="AE326" s="47">
        <v>-64469.32</v>
      </c>
      <c r="AF326" s="47">
        <v>-62353.520000000004</v>
      </c>
      <c r="AG326" s="47">
        <v>-106346.99</v>
      </c>
      <c r="AH326" s="47">
        <v>-47433.87</v>
      </c>
      <c r="AI326" s="47">
        <v>-56890.47</v>
      </c>
      <c r="AJ326" s="47">
        <v>-61894.37</v>
      </c>
      <c r="AK326" s="47">
        <v>-72835.850000000006</v>
      </c>
      <c r="AL326" s="47">
        <v>-75495.02</v>
      </c>
      <c r="AM326" s="47">
        <v>-98956.69</v>
      </c>
      <c r="AN326" s="47">
        <v>-56541.03</v>
      </c>
      <c r="AO326" s="47"/>
      <c r="AP326" s="47">
        <v>-49567.28</v>
      </c>
      <c r="AQ326" s="47">
        <v>-68153.36</v>
      </c>
      <c r="AR326" s="47">
        <v>-61149.18</v>
      </c>
      <c r="AS326" s="47">
        <v>-59842.93</v>
      </c>
      <c r="AT326" s="47">
        <v>-97278.3</v>
      </c>
      <c r="AU326" s="47">
        <v>0</v>
      </c>
      <c r="AV326" s="47">
        <v>0</v>
      </c>
      <c r="AW326" s="47">
        <v>0</v>
      </c>
      <c r="AX326" s="47">
        <v>0</v>
      </c>
      <c r="AY326" s="47">
        <v>0</v>
      </c>
      <c r="AZ326" s="47">
        <v>0</v>
      </c>
      <c r="BA326" s="47">
        <v>0</v>
      </c>
    </row>
    <row r="327" spans="1:53" outlineLevel="2" x14ac:dyDescent="0.25">
      <c r="A327" s="339" t="s">
        <v>1002</v>
      </c>
      <c r="B327" s="340" t="s">
        <v>1003</v>
      </c>
      <c r="C327" s="341" t="s">
        <v>1004</v>
      </c>
      <c r="D327" s="342"/>
      <c r="E327" s="343"/>
      <c r="F327" s="47">
        <v>-4254.63</v>
      </c>
      <c r="G327" s="47">
        <v>-15502.77</v>
      </c>
      <c r="H327" s="344">
        <v>11248.14</v>
      </c>
      <c r="I327" s="345">
        <v>0.72555678759344289</v>
      </c>
      <c r="K327" s="47">
        <v>-17122.28</v>
      </c>
      <c r="L327" s="47">
        <v>-35343.19</v>
      </c>
      <c r="M327" s="344">
        <v>18220.910000000003</v>
      </c>
      <c r="N327" s="345">
        <v>0.51554231522395122</v>
      </c>
      <c r="Q327" s="47">
        <v>-9932.99</v>
      </c>
      <c r="R327" s="47">
        <v>-28201.68</v>
      </c>
      <c r="S327" s="344">
        <v>18268.690000000002</v>
      </c>
      <c r="T327" s="345">
        <v>0.64778729494129439</v>
      </c>
      <c r="V327" s="47">
        <v>-88343.38</v>
      </c>
      <c r="W327" s="47">
        <v>-118633.2</v>
      </c>
      <c r="X327" s="344">
        <v>30289.819999999992</v>
      </c>
      <c r="Y327" s="345">
        <v>0.25532329904276369</v>
      </c>
      <c r="AA327" s="48">
        <v>-14186.82</v>
      </c>
      <c r="AB327" s="47"/>
      <c r="AC327" s="47">
        <v>-3128.4700000000003</v>
      </c>
      <c r="AD327" s="47">
        <v>-4013.04</v>
      </c>
      <c r="AE327" s="47">
        <v>-3550.91</v>
      </c>
      <c r="AF327" s="47">
        <v>-9148</v>
      </c>
      <c r="AG327" s="47">
        <v>-15502.77</v>
      </c>
      <c r="AH327" s="47">
        <v>-8855.15</v>
      </c>
      <c r="AI327" s="47">
        <v>-8295.68</v>
      </c>
      <c r="AJ327" s="47">
        <v>-8855.14</v>
      </c>
      <c r="AK327" s="47">
        <v>-9201.61</v>
      </c>
      <c r="AL327" s="47">
        <v>-10338.27</v>
      </c>
      <c r="AM327" s="47">
        <v>-16178.380000000001</v>
      </c>
      <c r="AN327" s="47">
        <v>-9496.8700000000008</v>
      </c>
      <c r="AO327" s="47"/>
      <c r="AP327" s="47">
        <v>-2407.94</v>
      </c>
      <c r="AQ327" s="47">
        <v>-4781.3500000000004</v>
      </c>
      <c r="AR327" s="47">
        <v>-3019.58</v>
      </c>
      <c r="AS327" s="47">
        <v>-2658.78</v>
      </c>
      <c r="AT327" s="47">
        <v>-4254.63</v>
      </c>
      <c r="AU327" s="47">
        <v>0</v>
      </c>
      <c r="AV327" s="47">
        <v>0</v>
      </c>
      <c r="AW327" s="47">
        <v>0</v>
      </c>
      <c r="AX327" s="47">
        <v>0</v>
      </c>
      <c r="AY327" s="47">
        <v>0</v>
      </c>
      <c r="AZ327" s="47">
        <v>0</v>
      </c>
      <c r="BA327" s="47">
        <v>0</v>
      </c>
    </row>
    <row r="328" spans="1:53" outlineLevel="2" x14ac:dyDescent="0.25">
      <c r="A328" s="339" t="s">
        <v>1005</v>
      </c>
      <c r="B328" s="340" t="s">
        <v>1006</v>
      </c>
      <c r="C328" s="341" t="s">
        <v>1007</v>
      </c>
      <c r="D328" s="342"/>
      <c r="E328" s="343"/>
      <c r="F328" s="47">
        <v>-65593.100000000006</v>
      </c>
      <c r="G328" s="47">
        <v>-63004.72</v>
      </c>
      <c r="H328" s="344">
        <v>-2588.3800000000047</v>
      </c>
      <c r="I328" s="345">
        <v>-4.1082318911979998E-2</v>
      </c>
      <c r="K328" s="47">
        <v>-217463.71</v>
      </c>
      <c r="L328" s="47">
        <v>-208728.95999999999</v>
      </c>
      <c r="M328" s="344">
        <v>-8734.75</v>
      </c>
      <c r="N328" s="345">
        <v>-4.1847331582546096E-2</v>
      </c>
      <c r="Q328" s="47">
        <v>-151866.05000000002</v>
      </c>
      <c r="R328" s="47">
        <v>-139928.45000000001</v>
      </c>
      <c r="S328" s="344">
        <v>-11937.600000000006</v>
      </c>
      <c r="T328" s="345">
        <v>-8.5312172042211601E-2</v>
      </c>
      <c r="V328" s="47">
        <v>-472068.11</v>
      </c>
      <c r="W328" s="47">
        <v>-551661.6</v>
      </c>
      <c r="X328" s="344">
        <v>79593.489999999991</v>
      </c>
      <c r="Y328" s="345">
        <v>0.14427955471252665</v>
      </c>
      <c r="AA328" s="48">
        <v>-56383.130000000005</v>
      </c>
      <c r="AB328" s="47"/>
      <c r="AC328" s="47">
        <v>-29093.66</v>
      </c>
      <c r="AD328" s="47">
        <v>-39706.85</v>
      </c>
      <c r="AE328" s="47">
        <v>-39379.39</v>
      </c>
      <c r="AF328" s="47">
        <v>-37544.340000000004</v>
      </c>
      <c r="AG328" s="47">
        <v>-63004.72</v>
      </c>
      <c r="AH328" s="47">
        <v>-42889.82</v>
      </c>
      <c r="AI328" s="47">
        <v>-26372.600000000002</v>
      </c>
      <c r="AJ328" s="47">
        <v>-23718.37</v>
      </c>
      <c r="AK328" s="47">
        <v>-37001.58</v>
      </c>
      <c r="AL328" s="47">
        <v>-44120.639999999999</v>
      </c>
      <c r="AM328" s="47">
        <v>-50030.47</v>
      </c>
      <c r="AN328" s="47">
        <v>-30470.920000000002</v>
      </c>
      <c r="AO328" s="47"/>
      <c r="AP328" s="47">
        <v>-26821.13</v>
      </c>
      <c r="AQ328" s="47">
        <v>-38776.53</v>
      </c>
      <c r="AR328" s="47">
        <v>-38364.590000000004</v>
      </c>
      <c r="AS328" s="47">
        <v>-47908.36</v>
      </c>
      <c r="AT328" s="47">
        <v>-65593.100000000006</v>
      </c>
      <c r="AU328" s="47">
        <v>0</v>
      </c>
      <c r="AV328" s="47">
        <v>0</v>
      </c>
      <c r="AW328" s="47">
        <v>0</v>
      </c>
      <c r="AX328" s="47">
        <v>0</v>
      </c>
      <c r="AY328" s="47">
        <v>0</v>
      </c>
      <c r="AZ328" s="47">
        <v>0</v>
      </c>
      <c r="BA328" s="47">
        <v>0</v>
      </c>
    </row>
    <row r="329" spans="1:53" outlineLevel="2" x14ac:dyDescent="0.25">
      <c r="A329" s="339" t="s">
        <v>1008</v>
      </c>
      <c r="B329" s="340" t="s">
        <v>1009</v>
      </c>
      <c r="C329" s="341" t="s">
        <v>1010</v>
      </c>
      <c r="D329" s="342"/>
      <c r="E329" s="343"/>
      <c r="F329" s="47">
        <v>201631.84</v>
      </c>
      <c r="G329" s="47">
        <v>155049.36000000002</v>
      </c>
      <c r="H329" s="344">
        <v>46582.479999999981</v>
      </c>
      <c r="I329" s="345">
        <v>0.30043645455872875</v>
      </c>
      <c r="K329" s="47">
        <v>59737.3</v>
      </c>
      <c r="L329" s="47">
        <v>-17803.439999999999</v>
      </c>
      <c r="M329" s="344">
        <v>77540.740000000005</v>
      </c>
      <c r="N329" s="345">
        <v>4.355379634497603</v>
      </c>
      <c r="Q329" s="47">
        <v>155660.07</v>
      </c>
      <c r="R329" s="47">
        <v>127708.97</v>
      </c>
      <c r="S329" s="344">
        <v>27951.100000000006</v>
      </c>
      <c r="T329" s="345">
        <v>0.21886559730299293</v>
      </c>
      <c r="V329" s="47">
        <v>10253.520000000004</v>
      </c>
      <c r="W329" s="47">
        <v>196329.76</v>
      </c>
      <c r="X329" s="344">
        <v>-186076.24</v>
      </c>
      <c r="Y329" s="345">
        <v>-0.9477739900461345</v>
      </c>
      <c r="AA329" s="48">
        <v>183619.72</v>
      </c>
      <c r="AB329" s="47"/>
      <c r="AC329" s="47">
        <v>-108554.05</v>
      </c>
      <c r="AD329" s="47">
        <v>-36958.36</v>
      </c>
      <c r="AE329" s="47">
        <v>-12212.48</v>
      </c>
      <c r="AF329" s="47">
        <v>-15127.91</v>
      </c>
      <c r="AG329" s="47">
        <v>155049.36000000002</v>
      </c>
      <c r="AH329" s="47">
        <v>-9730.84</v>
      </c>
      <c r="AI329" s="47">
        <v>-19148.73</v>
      </c>
      <c r="AJ329" s="47">
        <v>-92923.49</v>
      </c>
      <c r="AK329" s="47">
        <v>-9490.26</v>
      </c>
      <c r="AL329" s="47">
        <v>4363.57</v>
      </c>
      <c r="AM329" s="47">
        <v>121166.18000000001</v>
      </c>
      <c r="AN329" s="47">
        <v>-43720.21</v>
      </c>
      <c r="AO329" s="47"/>
      <c r="AP329" s="47">
        <v>-37274.69</v>
      </c>
      <c r="AQ329" s="47">
        <v>-58648.08</v>
      </c>
      <c r="AR329" s="47">
        <v>44612.78</v>
      </c>
      <c r="AS329" s="47">
        <v>-90584.55</v>
      </c>
      <c r="AT329" s="47">
        <v>201631.84</v>
      </c>
      <c r="AU329" s="47">
        <v>71281.17</v>
      </c>
      <c r="AV329" s="47">
        <v>0</v>
      </c>
      <c r="AW329" s="47">
        <v>0</v>
      </c>
      <c r="AX329" s="47">
        <v>0</v>
      </c>
      <c r="AY329" s="47">
        <v>0</v>
      </c>
      <c r="AZ329" s="47">
        <v>0</v>
      </c>
      <c r="BA329" s="47">
        <v>0</v>
      </c>
    </row>
    <row r="330" spans="1:53" outlineLevel="2" x14ac:dyDescent="0.25">
      <c r="A330" s="339" t="s">
        <v>1011</v>
      </c>
      <c r="B330" s="340" t="s">
        <v>1012</v>
      </c>
      <c r="C330" s="341" t="s">
        <v>1013</v>
      </c>
      <c r="D330" s="342"/>
      <c r="E330" s="343"/>
      <c r="F330" s="47">
        <v>0</v>
      </c>
      <c r="G330" s="47">
        <v>18051.68</v>
      </c>
      <c r="H330" s="344">
        <v>-18051.68</v>
      </c>
      <c r="I330" s="345" t="s">
        <v>196</v>
      </c>
      <c r="K330" s="47">
        <v>0</v>
      </c>
      <c r="L330" s="47">
        <v>90258.400000000009</v>
      </c>
      <c r="M330" s="344">
        <v>-90258.400000000009</v>
      </c>
      <c r="N330" s="345" t="s">
        <v>196</v>
      </c>
      <c r="Q330" s="47">
        <v>0</v>
      </c>
      <c r="R330" s="47">
        <v>54155.040000000001</v>
      </c>
      <c r="S330" s="344">
        <v>-54155.040000000001</v>
      </c>
      <c r="T330" s="345" t="s">
        <v>196</v>
      </c>
      <c r="V330" s="47">
        <v>126360.35</v>
      </c>
      <c r="W330" s="47">
        <v>216620.16000000003</v>
      </c>
      <c r="X330" s="344">
        <v>-90259.810000000027</v>
      </c>
      <c r="Y330" s="345">
        <v>-0.41667317575612545</v>
      </c>
      <c r="AA330" s="48">
        <v>18051.68</v>
      </c>
      <c r="AB330" s="47"/>
      <c r="AC330" s="47">
        <v>18051.68</v>
      </c>
      <c r="AD330" s="47">
        <v>18051.68</v>
      </c>
      <c r="AE330" s="47">
        <v>18051.68</v>
      </c>
      <c r="AF330" s="47">
        <v>18051.68</v>
      </c>
      <c r="AG330" s="47">
        <v>18051.68</v>
      </c>
      <c r="AH330" s="47">
        <v>18051.68</v>
      </c>
      <c r="AI330" s="47">
        <v>18051.68</v>
      </c>
      <c r="AJ330" s="47">
        <v>18051.68</v>
      </c>
      <c r="AK330" s="47">
        <v>18051.68</v>
      </c>
      <c r="AL330" s="47">
        <v>18051.68</v>
      </c>
      <c r="AM330" s="47">
        <v>18051.68</v>
      </c>
      <c r="AN330" s="47">
        <v>18050.27</v>
      </c>
      <c r="AO330" s="47"/>
      <c r="AP330" s="47">
        <v>0</v>
      </c>
      <c r="AQ330" s="47">
        <v>0</v>
      </c>
      <c r="AR330" s="47">
        <v>0</v>
      </c>
      <c r="AS330" s="47">
        <v>0</v>
      </c>
      <c r="AT330" s="47">
        <v>0</v>
      </c>
      <c r="AU330" s="47">
        <v>0</v>
      </c>
      <c r="AV330" s="47">
        <v>0</v>
      </c>
      <c r="AW330" s="47">
        <v>0</v>
      </c>
      <c r="AX330" s="47">
        <v>0</v>
      </c>
      <c r="AY330" s="47">
        <v>0</v>
      </c>
      <c r="AZ330" s="47">
        <v>0</v>
      </c>
      <c r="BA330" s="47">
        <v>0</v>
      </c>
    </row>
    <row r="331" spans="1:53" outlineLevel="2" x14ac:dyDescent="0.25">
      <c r="A331" s="339" t="s">
        <v>1014</v>
      </c>
      <c r="B331" s="340" t="s">
        <v>1015</v>
      </c>
      <c r="C331" s="341" t="s">
        <v>1016</v>
      </c>
      <c r="D331" s="342"/>
      <c r="E331" s="343"/>
      <c r="F331" s="47">
        <v>-209403.13</v>
      </c>
      <c r="G331" s="47">
        <v>-341967.38</v>
      </c>
      <c r="H331" s="344">
        <v>132564.25</v>
      </c>
      <c r="I331" s="345">
        <v>0.38765174035020533</v>
      </c>
      <c r="K331" s="47">
        <v>-1047015.64</v>
      </c>
      <c r="L331" s="47">
        <v>-1709836.8900000001</v>
      </c>
      <c r="M331" s="344">
        <v>662821.25000000012</v>
      </c>
      <c r="N331" s="345">
        <v>0.38765174261739088</v>
      </c>
      <c r="Q331" s="47">
        <v>-620363.64</v>
      </c>
      <c r="R331" s="47">
        <v>-1101733.8700000001</v>
      </c>
      <c r="S331" s="344">
        <v>481370.2300000001</v>
      </c>
      <c r="T331" s="345">
        <v>0.43692060588098292</v>
      </c>
      <c r="V331" s="47">
        <v>-3310451.04</v>
      </c>
      <c r="W331" s="47">
        <v>-3926087.3600000003</v>
      </c>
      <c r="X331" s="344">
        <v>615636.3200000003</v>
      </c>
      <c r="Y331" s="345">
        <v>0.15680657701921341</v>
      </c>
      <c r="AA331" s="48">
        <v>-316607.21000000002</v>
      </c>
      <c r="AB331" s="47"/>
      <c r="AC331" s="47">
        <v>-304051.51</v>
      </c>
      <c r="AD331" s="47">
        <v>-304051.51</v>
      </c>
      <c r="AE331" s="47">
        <v>-417799.11</v>
      </c>
      <c r="AF331" s="47">
        <v>-341967.38</v>
      </c>
      <c r="AG331" s="47">
        <v>-341967.38</v>
      </c>
      <c r="AH331" s="47">
        <v>-341967.38</v>
      </c>
      <c r="AI331" s="47">
        <v>-341967.38</v>
      </c>
      <c r="AJ331" s="47">
        <v>-341967.38</v>
      </c>
      <c r="AK331" s="47">
        <v>-341967.38</v>
      </c>
      <c r="AL331" s="47">
        <v>-341967.38</v>
      </c>
      <c r="AM331" s="47">
        <v>1475791</v>
      </c>
      <c r="AN331" s="47">
        <v>-2029389.5</v>
      </c>
      <c r="AO331" s="47"/>
      <c r="AP331" s="47">
        <v>-213326</v>
      </c>
      <c r="AQ331" s="47">
        <v>-213326</v>
      </c>
      <c r="AR331" s="47">
        <v>-201557.38</v>
      </c>
      <c r="AS331" s="47">
        <v>-209403.13</v>
      </c>
      <c r="AT331" s="47">
        <v>-209403.13</v>
      </c>
      <c r="AU331" s="47">
        <v>0</v>
      </c>
      <c r="AV331" s="47">
        <v>0</v>
      </c>
      <c r="AW331" s="47">
        <v>0</v>
      </c>
      <c r="AX331" s="47">
        <v>0</v>
      </c>
      <c r="AY331" s="47">
        <v>0</v>
      </c>
      <c r="AZ331" s="47">
        <v>0</v>
      </c>
      <c r="BA331" s="47">
        <v>0</v>
      </c>
    </row>
    <row r="332" spans="1:53" outlineLevel="2" x14ac:dyDescent="0.25">
      <c r="A332" s="339" t="s">
        <v>1017</v>
      </c>
      <c r="B332" s="340" t="s">
        <v>1018</v>
      </c>
      <c r="C332" s="341" t="s">
        <v>920</v>
      </c>
      <c r="D332" s="342"/>
      <c r="E332" s="343"/>
      <c r="F332" s="47">
        <v>0</v>
      </c>
      <c r="G332" s="47">
        <v>0</v>
      </c>
      <c r="H332" s="344">
        <v>0</v>
      </c>
      <c r="I332" s="345">
        <v>0</v>
      </c>
      <c r="K332" s="47">
        <v>476</v>
      </c>
      <c r="L332" s="47">
        <v>0</v>
      </c>
      <c r="M332" s="344">
        <v>476</v>
      </c>
      <c r="N332" s="345" t="s">
        <v>196</v>
      </c>
      <c r="Q332" s="47">
        <v>0</v>
      </c>
      <c r="R332" s="47">
        <v>0</v>
      </c>
      <c r="S332" s="344">
        <v>0</v>
      </c>
      <c r="T332" s="345">
        <v>0</v>
      </c>
      <c r="V332" s="47">
        <v>1689276</v>
      </c>
      <c r="W332" s="47">
        <v>0</v>
      </c>
      <c r="X332" s="344">
        <v>1689276</v>
      </c>
      <c r="Y332" s="345" t="s">
        <v>196</v>
      </c>
      <c r="AA332" s="48">
        <v>0</v>
      </c>
      <c r="AB332" s="47"/>
      <c r="AC332" s="47">
        <v>0</v>
      </c>
      <c r="AD332" s="47">
        <v>0</v>
      </c>
      <c r="AE332" s="47">
        <v>0</v>
      </c>
      <c r="AF332" s="47">
        <v>0</v>
      </c>
      <c r="AG332" s="47">
        <v>0</v>
      </c>
      <c r="AH332" s="47">
        <v>0</v>
      </c>
      <c r="AI332" s="47">
        <v>0</v>
      </c>
      <c r="AJ332" s="47">
        <v>0</v>
      </c>
      <c r="AK332" s="47">
        <v>0</v>
      </c>
      <c r="AL332" s="47">
        <v>0</v>
      </c>
      <c r="AM332" s="47">
        <v>0</v>
      </c>
      <c r="AN332" s="47">
        <v>1688800</v>
      </c>
      <c r="AO332" s="47"/>
      <c r="AP332" s="47">
        <v>476</v>
      </c>
      <c r="AQ332" s="47">
        <v>0</v>
      </c>
      <c r="AR332" s="47">
        <v>0</v>
      </c>
      <c r="AS332" s="47">
        <v>0</v>
      </c>
      <c r="AT332" s="47">
        <v>0</v>
      </c>
      <c r="AU332" s="47">
        <v>0</v>
      </c>
      <c r="AV332" s="47">
        <v>0</v>
      </c>
      <c r="AW332" s="47">
        <v>0</v>
      </c>
      <c r="AX332" s="47">
        <v>0</v>
      </c>
      <c r="AY332" s="47">
        <v>0</v>
      </c>
      <c r="AZ332" s="47">
        <v>0</v>
      </c>
      <c r="BA332" s="47">
        <v>0</v>
      </c>
    </row>
    <row r="333" spans="1:53" outlineLevel="2" x14ac:dyDescent="0.25">
      <c r="A333" s="339" t="s">
        <v>1019</v>
      </c>
      <c r="B333" s="340" t="s">
        <v>1020</v>
      </c>
      <c r="C333" s="341" t="s">
        <v>1021</v>
      </c>
      <c r="D333" s="342"/>
      <c r="E333" s="343"/>
      <c r="F333" s="47">
        <v>13373.84</v>
      </c>
      <c r="G333" s="47">
        <v>13338.73</v>
      </c>
      <c r="H333" s="344">
        <v>35.110000000000582</v>
      </c>
      <c r="I333" s="345">
        <v>2.6321846232737738E-3</v>
      </c>
      <c r="K333" s="47">
        <v>66844.75</v>
      </c>
      <c r="L333" s="47">
        <v>66603.63</v>
      </c>
      <c r="M333" s="344">
        <v>241.11999999999534</v>
      </c>
      <c r="N333" s="345">
        <v>3.6202231019539827E-3</v>
      </c>
      <c r="Q333" s="47">
        <v>40117.050000000003</v>
      </c>
      <c r="R333" s="47">
        <v>39985.520000000004</v>
      </c>
      <c r="S333" s="344">
        <v>131.52999999999884</v>
      </c>
      <c r="T333" s="345">
        <v>3.2894407775614478E-3</v>
      </c>
      <c r="V333" s="47">
        <v>162570.53</v>
      </c>
      <c r="W333" s="47">
        <v>148590.28000000003</v>
      </c>
      <c r="X333" s="344">
        <v>13980.249999999971</v>
      </c>
      <c r="Y333" s="345">
        <v>9.4085898485418887E-2</v>
      </c>
      <c r="AA333" s="48">
        <v>11698.64</v>
      </c>
      <c r="AB333" s="47"/>
      <c r="AC333" s="47">
        <v>13291.1</v>
      </c>
      <c r="AD333" s="47">
        <v>13327.01</v>
      </c>
      <c r="AE333" s="47">
        <v>13322.380000000001</v>
      </c>
      <c r="AF333" s="47">
        <v>13324.41</v>
      </c>
      <c r="AG333" s="47">
        <v>13338.73</v>
      </c>
      <c r="AH333" s="47">
        <v>13301.300000000001</v>
      </c>
      <c r="AI333" s="47">
        <v>13310.92</v>
      </c>
      <c r="AJ333" s="47">
        <v>13314.82</v>
      </c>
      <c r="AK333" s="47">
        <v>15739.91</v>
      </c>
      <c r="AL333" s="47">
        <v>13347.89</v>
      </c>
      <c r="AM333" s="47">
        <v>13352.89</v>
      </c>
      <c r="AN333" s="47">
        <v>13358.050000000001</v>
      </c>
      <c r="AO333" s="47"/>
      <c r="AP333" s="47">
        <v>13361.52</v>
      </c>
      <c r="AQ333" s="47">
        <v>13366.18</v>
      </c>
      <c r="AR333" s="47">
        <v>13370.02</v>
      </c>
      <c r="AS333" s="47">
        <v>13373.19</v>
      </c>
      <c r="AT333" s="47">
        <v>13373.84</v>
      </c>
      <c r="AU333" s="47">
        <v>0</v>
      </c>
      <c r="AV333" s="47">
        <v>0</v>
      </c>
      <c r="AW333" s="47">
        <v>0</v>
      </c>
      <c r="AX333" s="47">
        <v>0</v>
      </c>
      <c r="AY333" s="47">
        <v>0</v>
      </c>
      <c r="AZ333" s="47">
        <v>0</v>
      </c>
      <c r="BA333" s="47">
        <v>0</v>
      </c>
    </row>
    <row r="334" spans="1:53" outlineLevel="2" x14ac:dyDescent="0.25">
      <c r="A334" s="339" t="s">
        <v>1022</v>
      </c>
      <c r="B334" s="340" t="s">
        <v>1023</v>
      </c>
      <c r="C334" s="341" t="s">
        <v>1024</v>
      </c>
      <c r="D334" s="342"/>
      <c r="E334" s="343"/>
      <c r="F334" s="47">
        <v>-63.85</v>
      </c>
      <c r="G334" s="47">
        <v>58.24</v>
      </c>
      <c r="H334" s="344">
        <v>-122.09</v>
      </c>
      <c r="I334" s="345">
        <v>-2.0963255494505493</v>
      </c>
      <c r="K334" s="47">
        <v>8997.58</v>
      </c>
      <c r="L334" s="47">
        <v>129.16</v>
      </c>
      <c r="M334" s="344">
        <v>8868.42</v>
      </c>
      <c r="N334" s="345" t="s">
        <v>196</v>
      </c>
      <c r="Q334" s="47">
        <v>893.16</v>
      </c>
      <c r="R334" s="47">
        <v>64.91</v>
      </c>
      <c r="S334" s="344">
        <v>828.25</v>
      </c>
      <c r="T334" s="345" t="s">
        <v>196</v>
      </c>
      <c r="V334" s="47">
        <v>22552.989999999998</v>
      </c>
      <c r="W334" s="47">
        <v>6455.49</v>
      </c>
      <c r="X334" s="344">
        <v>16097.499999999998</v>
      </c>
      <c r="Y334" s="345">
        <v>2.4936139626891216</v>
      </c>
      <c r="AA334" s="48">
        <v>438.8</v>
      </c>
      <c r="AB334" s="47"/>
      <c r="AC334" s="47">
        <v>73.510000000000005</v>
      </c>
      <c r="AD334" s="47">
        <v>-9.26</v>
      </c>
      <c r="AE334" s="47">
        <v>36.76</v>
      </c>
      <c r="AF334" s="47">
        <v>-30.09</v>
      </c>
      <c r="AG334" s="47">
        <v>58.24</v>
      </c>
      <c r="AH334" s="47">
        <v>2561.63</v>
      </c>
      <c r="AI334" s="47">
        <v>3556.31</v>
      </c>
      <c r="AJ334" s="47">
        <v>-55.36</v>
      </c>
      <c r="AK334" s="47">
        <v>1022.64</v>
      </c>
      <c r="AL334" s="47">
        <v>1601.13</v>
      </c>
      <c r="AM334" s="47">
        <v>1975.94</v>
      </c>
      <c r="AN334" s="47">
        <v>2893.12</v>
      </c>
      <c r="AO334" s="47"/>
      <c r="AP334" s="47">
        <v>3715.88</v>
      </c>
      <c r="AQ334" s="47">
        <v>4388.54</v>
      </c>
      <c r="AR334" s="47">
        <v>107.82000000000001</v>
      </c>
      <c r="AS334" s="47">
        <v>849.19</v>
      </c>
      <c r="AT334" s="47">
        <v>-63.85</v>
      </c>
      <c r="AU334" s="47">
        <v>0</v>
      </c>
      <c r="AV334" s="47">
        <v>0</v>
      </c>
      <c r="AW334" s="47">
        <v>0</v>
      </c>
      <c r="AX334" s="47">
        <v>0</v>
      </c>
      <c r="AY334" s="47">
        <v>0</v>
      </c>
      <c r="AZ334" s="47">
        <v>0</v>
      </c>
      <c r="BA334" s="47">
        <v>0</v>
      </c>
    </row>
    <row r="335" spans="1:53" outlineLevel="2" x14ac:dyDescent="0.25">
      <c r="A335" s="339" t="s">
        <v>1025</v>
      </c>
      <c r="B335" s="340" t="s">
        <v>1026</v>
      </c>
      <c r="C335" s="341" t="s">
        <v>1027</v>
      </c>
      <c r="D335" s="342"/>
      <c r="E335" s="343"/>
      <c r="F335" s="47">
        <v>0</v>
      </c>
      <c r="G335" s="47">
        <v>3.7800000000000002</v>
      </c>
      <c r="H335" s="344">
        <v>-3.7800000000000002</v>
      </c>
      <c r="I335" s="345" t="s">
        <v>196</v>
      </c>
      <c r="K335" s="47">
        <v>0</v>
      </c>
      <c r="L335" s="47">
        <v>3.7800000000000002</v>
      </c>
      <c r="M335" s="344">
        <v>-3.7800000000000002</v>
      </c>
      <c r="N335" s="345" t="s">
        <v>196</v>
      </c>
      <c r="Q335" s="47">
        <v>0</v>
      </c>
      <c r="R335" s="47">
        <v>3.0100000000000002</v>
      </c>
      <c r="S335" s="344">
        <v>-3.0100000000000002</v>
      </c>
      <c r="T335" s="345" t="s">
        <v>196</v>
      </c>
      <c r="V335" s="47">
        <v>4342.74</v>
      </c>
      <c r="W335" s="47">
        <v>-10.079999999999998</v>
      </c>
      <c r="X335" s="344">
        <v>4352.82</v>
      </c>
      <c r="Y335" s="345" t="s">
        <v>196</v>
      </c>
      <c r="AA335" s="48">
        <v>0</v>
      </c>
      <c r="AB335" s="47"/>
      <c r="AC335" s="47">
        <v>0</v>
      </c>
      <c r="AD335" s="47">
        <v>0.77</v>
      </c>
      <c r="AE335" s="47">
        <v>5.65</v>
      </c>
      <c r="AF335" s="47">
        <v>-6.42</v>
      </c>
      <c r="AG335" s="47">
        <v>3.7800000000000002</v>
      </c>
      <c r="AH335" s="47">
        <v>-0.36</v>
      </c>
      <c r="AI335" s="47">
        <v>208.78</v>
      </c>
      <c r="AJ335" s="47">
        <v>-3.5100000000000002</v>
      </c>
      <c r="AK335" s="47">
        <v>4141.37</v>
      </c>
      <c r="AL335" s="47">
        <v>0.83000000000000007</v>
      </c>
      <c r="AM335" s="47">
        <v>-4.37</v>
      </c>
      <c r="AN335" s="47">
        <v>0</v>
      </c>
      <c r="AO335" s="47"/>
      <c r="AP335" s="47">
        <v>0</v>
      </c>
      <c r="AQ335" s="47">
        <v>0</v>
      </c>
      <c r="AR335" s="47">
        <v>0</v>
      </c>
      <c r="AS335" s="47">
        <v>0</v>
      </c>
      <c r="AT335" s="47">
        <v>0</v>
      </c>
      <c r="AU335" s="47">
        <v>0</v>
      </c>
      <c r="AV335" s="47">
        <v>0</v>
      </c>
      <c r="AW335" s="47">
        <v>0</v>
      </c>
      <c r="AX335" s="47">
        <v>0</v>
      </c>
      <c r="AY335" s="47">
        <v>0</v>
      </c>
      <c r="AZ335" s="47">
        <v>0</v>
      </c>
      <c r="BA335" s="47">
        <v>0</v>
      </c>
    </row>
    <row r="336" spans="1:53" outlineLevel="2" x14ac:dyDescent="0.25">
      <c r="A336" s="339" t="s">
        <v>1028</v>
      </c>
      <c r="B336" s="340" t="s">
        <v>1029</v>
      </c>
      <c r="C336" s="341" t="s">
        <v>1030</v>
      </c>
      <c r="D336" s="342"/>
      <c r="E336" s="343"/>
      <c r="F336" s="47">
        <v>246576.57</v>
      </c>
      <c r="G336" s="47">
        <v>195813.38</v>
      </c>
      <c r="H336" s="344">
        <v>50763.19</v>
      </c>
      <c r="I336" s="345">
        <v>0.25924270343528111</v>
      </c>
      <c r="K336" s="47">
        <v>670595.07999999996</v>
      </c>
      <c r="L336" s="47">
        <v>1415834.3599999999</v>
      </c>
      <c r="M336" s="344">
        <v>-745239.27999999991</v>
      </c>
      <c r="N336" s="345">
        <v>-0.52636049883688374</v>
      </c>
      <c r="Q336" s="47">
        <v>428326.57</v>
      </c>
      <c r="R336" s="47">
        <v>522695.59</v>
      </c>
      <c r="S336" s="344">
        <v>-94369.020000000019</v>
      </c>
      <c r="T336" s="345">
        <v>-0.18054298104944794</v>
      </c>
      <c r="V336" s="47">
        <v>2256773.27</v>
      </c>
      <c r="W336" s="47">
        <v>3427735.7699999996</v>
      </c>
      <c r="X336" s="344">
        <v>-1170962.4999999995</v>
      </c>
      <c r="Y336" s="345">
        <v>-0.34161399202599552</v>
      </c>
      <c r="AA336" s="48">
        <v>251319.46</v>
      </c>
      <c r="AB336" s="47"/>
      <c r="AC336" s="47">
        <v>604448.85</v>
      </c>
      <c r="AD336" s="47">
        <v>288689.91999999998</v>
      </c>
      <c r="AE336" s="47">
        <v>43134.04</v>
      </c>
      <c r="AF336" s="47">
        <v>283748.17</v>
      </c>
      <c r="AG336" s="47">
        <v>195813.38</v>
      </c>
      <c r="AH336" s="47">
        <v>489137.69</v>
      </c>
      <c r="AI336" s="47">
        <v>-16199.87</v>
      </c>
      <c r="AJ336" s="47">
        <v>208010.37</v>
      </c>
      <c r="AK336" s="47">
        <v>132422.81</v>
      </c>
      <c r="AL336" s="47">
        <v>112548.29000000001</v>
      </c>
      <c r="AM336" s="47">
        <v>140011.38</v>
      </c>
      <c r="AN336" s="47">
        <v>520247.52</v>
      </c>
      <c r="AO336" s="47"/>
      <c r="AP336" s="47">
        <v>164606.55000000002</v>
      </c>
      <c r="AQ336" s="47">
        <v>77661.960000000006</v>
      </c>
      <c r="AR336" s="47">
        <v>3380.44</v>
      </c>
      <c r="AS336" s="47">
        <v>178369.56</v>
      </c>
      <c r="AT336" s="47">
        <v>246576.57</v>
      </c>
      <c r="AU336" s="47">
        <v>-214023.52000000002</v>
      </c>
      <c r="AV336" s="47">
        <v>0</v>
      </c>
      <c r="AW336" s="47">
        <v>0</v>
      </c>
      <c r="AX336" s="47">
        <v>0</v>
      </c>
      <c r="AY336" s="47">
        <v>0</v>
      </c>
      <c r="AZ336" s="47">
        <v>0</v>
      </c>
      <c r="BA336" s="47">
        <v>0</v>
      </c>
    </row>
    <row r="337" spans="1:53" outlineLevel="2" x14ac:dyDescent="0.25">
      <c r="A337" s="339" t="s">
        <v>1031</v>
      </c>
      <c r="B337" s="340" t="s">
        <v>1032</v>
      </c>
      <c r="C337" s="341" t="s">
        <v>1033</v>
      </c>
      <c r="D337" s="342"/>
      <c r="E337" s="343"/>
      <c r="F337" s="47">
        <v>4765.32</v>
      </c>
      <c r="G337" s="47">
        <v>207.72</v>
      </c>
      <c r="H337" s="344">
        <v>4557.5999999999995</v>
      </c>
      <c r="I337" s="345" t="s">
        <v>196</v>
      </c>
      <c r="K337" s="47">
        <v>36993.39</v>
      </c>
      <c r="L337" s="47">
        <v>8710.41</v>
      </c>
      <c r="M337" s="344">
        <v>28282.98</v>
      </c>
      <c r="N337" s="345">
        <v>3.2470319996418078</v>
      </c>
      <c r="Q337" s="47">
        <v>35257.629999999997</v>
      </c>
      <c r="R337" s="47">
        <v>5222.03</v>
      </c>
      <c r="S337" s="344">
        <v>30035.599999999999</v>
      </c>
      <c r="T337" s="345">
        <v>5.7517095842038444</v>
      </c>
      <c r="V337" s="47">
        <v>49865.17</v>
      </c>
      <c r="W337" s="47">
        <v>16693.239999999998</v>
      </c>
      <c r="X337" s="344">
        <v>33171.93</v>
      </c>
      <c r="Y337" s="345">
        <v>1.9871474920386938</v>
      </c>
      <c r="AA337" s="48">
        <v>422.87</v>
      </c>
      <c r="AB337" s="47"/>
      <c r="AC337" s="47">
        <v>1773.68</v>
      </c>
      <c r="AD337" s="47">
        <v>1714.7</v>
      </c>
      <c r="AE337" s="47">
        <v>1881.53</v>
      </c>
      <c r="AF337" s="47">
        <v>3132.78</v>
      </c>
      <c r="AG337" s="47">
        <v>207.72</v>
      </c>
      <c r="AH337" s="47">
        <v>-70.460000000000008</v>
      </c>
      <c r="AI337" s="47">
        <v>1440.58</v>
      </c>
      <c r="AJ337" s="47">
        <v>3867.82</v>
      </c>
      <c r="AK337" s="47">
        <v>3408.6</v>
      </c>
      <c r="AL337" s="47">
        <v>2085.39</v>
      </c>
      <c r="AM337" s="47">
        <v>1209.6100000000001</v>
      </c>
      <c r="AN337" s="47">
        <v>930.24</v>
      </c>
      <c r="AO337" s="47"/>
      <c r="AP337" s="47">
        <v>1089.31</v>
      </c>
      <c r="AQ337" s="47">
        <v>646.45000000000005</v>
      </c>
      <c r="AR337" s="47">
        <v>1938.79</v>
      </c>
      <c r="AS337" s="47">
        <v>28553.52</v>
      </c>
      <c r="AT337" s="47">
        <v>4765.32</v>
      </c>
      <c r="AU337" s="47">
        <v>0</v>
      </c>
      <c r="AV337" s="47">
        <v>0</v>
      </c>
      <c r="AW337" s="47">
        <v>0</v>
      </c>
      <c r="AX337" s="47">
        <v>0</v>
      </c>
      <c r="AY337" s="47">
        <v>0</v>
      </c>
      <c r="AZ337" s="47">
        <v>0</v>
      </c>
      <c r="BA337" s="47">
        <v>0</v>
      </c>
    </row>
    <row r="338" spans="1:53" outlineLevel="2" x14ac:dyDescent="0.25">
      <c r="A338" s="339" t="s">
        <v>1034</v>
      </c>
      <c r="B338" s="340" t="s">
        <v>1035</v>
      </c>
      <c r="C338" s="341" t="s">
        <v>1036</v>
      </c>
      <c r="D338" s="342"/>
      <c r="E338" s="343"/>
      <c r="F338" s="47">
        <v>79433</v>
      </c>
      <c r="G338" s="47">
        <v>79110</v>
      </c>
      <c r="H338" s="344">
        <v>323</v>
      </c>
      <c r="I338" s="345">
        <v>4.0829225129566426E-3</v>
      </c>
      <c r="K338" s="47">
        <v>397165</v>
      </c>
      <c r="L338" s="47">
        <v>395550</v>
      </c>
      <c r="M338" s="344">
        <v>1615</v>
      </c>
      <c r="N338" s="345">
        <v>4.0829225129566426E-3</v>
      </c>
      <c r="Q338" s="47">
        <v>238299</v>
      </c>
      <c r="R338" s="47">
        <v>237330</v>
      </c>
      <c r="S338" s="344">
        <v>969</v>
      </c>
      <c r="T338" s="345">
        <v>4.0829225129566426E-3</v>
      </c>
      <c r="V338" s="47">
        <v>952810.46</v>
      </c>
      <c r="W338" s="47">
        <v>947085.47</v>
      </c>
      <c r="X338" s="344">
        <v>5724.9899999999907</v>
      </c>
      <c r="Y338" s="345">
        <v>6.044850418832833E-3</v>
      </c>
      <c r="AA338" s="48">
        <v>79100.47</v>
      </c>
      <c r="AB338" s="47"/>
      <c r="AC338" s="47">
        <v>79110</v>
      </c>
      <c r="AD338" s="47">
        <v>79110</v>
      </c>
      <c r="AE338" s="47">
        <v>79110</v>
      </c>
      <c r="AF338" s="47">
        <v>79110</v>
      </c>
      <c r="AG338" s="47">
        <v>79110</v>
      </c>
      <c r="AH338" s="47">
        <v>79052.86</v>
      </c>
      <c r="AI338" s="47">
        <v>79432.100000000006</v>
      </c>
      <c r="AJ338" s="47">
        <v>79432.100000000006</v>
      </c>
      <c r="AK338" s="47">
        <v>79432.100000000006</v>
      </c>
      <c r="AL338" s="47">
        <v>79432.100000000006</v>
      </c>
      <c r="AM338" s="47">
        <v>79432.100000000006</v>
      </c>
      <c r="AN338" s="47">
        <v>79432.100000000006</v>
      </c>
      <c r="AO338" s="47"/>
      <c r="AP338" s="47">
        <v>79433</v>
      </c>
      <c r="AQ338" s="47">
        <v>79433</v>
      </c>
      <c r="AR338" s="47">
        <v>79433</v>
      </c>
      <c r="AS338" s="47">
        <v>79433</v>
      </c>
      <c r="AT338" s="47">
        <v>79433</v>
      </c>
      <c r="AU338" s="47">
        <v>0</v>
      </c>
      <c r="AV338" s="47">
        <v>0</v>
      </c>
      <c r="AW338" s="47">
        <v>0</v>
      </c>
      <c r="AX338" s="47">
        <v>0</v>
      </c>
      <c r="AY338" s="47">
        <v>0</v>
      </c>
      <c r="AZ338" s="47">
        <v>0</v>
      </c>
      <c r="BA338" s="47">
        <v>0</v>
      </c>
    </row>
    <row r="339" spans="1:53" outlineLevel="2" x14ac:dyDescent="0.25">
      <c r="A339" s="339" t="s">
        <v>1037</v>
      </c>
      <c r="B339" s="340" t="s">
        <v>1038</v>
      </c>
      <c r="C339" s="341" t="s">
        <v>1039</v>
      </c>
      <c r="D339" s="342"/>
      <c r="E339" s="343"/>
      <c r="F339" s="47">
        <v>4250.01</v>
      </c>
      <c r="G339" s="47">
        <v>1950</v>
      </c>
      <c r="H339" s="344">
        <v>2300.0100000000002</v>
      </c>
      <c r="I339" s="345">
        <v>1.1794923076923078</v>
      </c>
      <c r="K339" s="47">
        <v>11825.02</v>
      </c>
      <c r="L339" s="47">
        <v>9749.99</v>
      </c>
      <c r="M339" s="344">
        <v>2075.0300000000007</v>
      </c>
      <c r="N339" s="345">
        <v>0.21282380802441855</v>
      </c>
      <c r="Q339" s="47">
        <v>6825.02</v>
      </c>
      <c r="R339" s="47">
        <v>7349.99</v>
      </c>
      <c r="S339" s="344">
        <v>-524.96999999999935</v>
      </c>
      <c r="T339" s="345">
        <v>-7.1424586972227089E-2</v>
      </c>
      <c r="V339" s="47">
        <v>33588.93</v>
      </c>
      <c r="W339" s="47">
        <v>101539.08</v>
      </c>
      <c r="X339" s="344">
        <v>-67950.149999999994</v>
      </c>
      <c r="Y339" s="345">
        <v>-0.66920194667905197</v>
      </c>
      <c r="AA339" s="48">
        <v>11199.99</v>
      </c>
      <c r="AB339" s="47"/>
      <c r="AC339" s="47">
        <v>1200</v>
      </c>
      <c r="AD339" s="47">
        <v>1200</v>
      </c>
      <c r="AE339" s="47">
        <v>4200</v>
      </c>
      <c r="AF339" s="47">
        <v>1199.99</v>
      </c>
      <c r="AG339" s="47">
        <v>1950</v>
      </c>
      <c r="AH339" s="47">
        <v>-686.09</v>
      </c>
      <c r="AI339" s="47">
        <v>8150</v>
      </c>
      <c r="AJ339" s="47">
        <v>-1300</v>
      </c>
      <c r="AK339" s="47">
        <v>1200</v>
      </c>
      <c r="AL339" s="47">
        <v>7199.99</v>
      </c>
      <c r="AM339" s="47">
        <v>1200</v>
      </c>
      <c r="AN339" s="47">
        <v>6000.01</v>
      </c>
      <c r="AO339" s="47"/>
      <c r="AP339" s="47">
        <v>0</v>
      </c>
      <c r="AQ339" s="47">
        <v>5000</v>
      </c>
      <c r="AR339" s="47">
        <v>0</v>
      </c>
      <c r="AS339" s="47">
        <v>2575.0100000000002</v>
      </c>
      <c r="AT339" s="47">
        <v>4250.01</v>
      </c>
      <c r="AU339" s="47">
        <v>1200</v>
      </c>
      <c r="AV339" s="47">
        <v>0</v>
      </c>
      <c r="AW339" s="47">
        <v>0</v>
      </c>
      <c r="AX339" s="47">
        <v>0</v>
      </c>
      <c r="AY339" s="47">
        <v>0</v>
      </c>
      <c r="AZ339" s="47">
        <v>0</v>
      </c>
      <c r="BA339" s="47">
        <v>0</v>
      </c>
    </row>
    <row r="340" spans="1:53" outlineLevel="2" x14ac:dyDescent="0.25">
      <c r="A340" s="339" t="s">
        <v>1040</v>
      </c>
      <c r="B340" s="340" t="s">
        <v>1041</v>
      </c>
      <c r="C340" s="341" t="s">
        <v>1042</v>
      </c>
      <c r="D340" s="342"/>
      <c r="E340" s="343"/>
      <c r="F340" s="47">
        <v>2750</v>
      </c>
      <c r="G340" s="47">
        <v>149.99</v>
      </c>
      <c r="H340" s="344">
        <v>2600.0100000000002</v>
      </c>
      <c r="I340" s="345" t="s">
        <v>196</v>
      </c>
      <c r="K340" s="47">
        <v>4561.49</v>
      </c>
      <c r="L340" s="47">
        <v>4049.9900000000002</v>
      </c>
      <c r="M340" s="344">
        <v>511.49999999999955</v>
      </c>
      <c r="N340" s="345">
        <v>0.12629660813977306</v>
      </c>
      <c r="Q340" s="47">
        <v>3649.9900000000002</v>
      </c>
      <c r="R340" s="47">
        <v>4049.9900000000002</v>
      </c>
      <c r="S340" s="344">
        <v>-400</v>
      </c>
      <c r="T340" s="345">
        <v>-9.876567596463201E-2</v>
      </c>
      <c r="V340" s="47">
        <v>26176.809999999998</v>
      </c>
      <c r="W340" s="47">
        <v>12051.24</v>
      </c>
      <c r="X340" s="344">
        <v>14125.569999999998</v>
      </c>
      <c r="Y340" s="345">
        <v>1.1721258559285184</v>
      </c>
      <c r="AA340" s="48">
        <v>4000</v>
      </c>
      <c r="AB340" s="47"/>
      <c r="AC340" s="47">
        <v>0</v>
      </c>
      <c r="AD340" s="47">
        <v>0</v>
      </c>
      <c r="AE340" s="47">
        <v>1999.99</v>
      </c>
      <c r="AF340" s="47">
        <v>1900.01</v>
      </c>
      <c r="AG340" s="47">
        <v>149.99</v>
      </c>
      <c r="AH340" s="47">
        <v>15950.01</v>
      </c>
      <c r="AI340" s="47">
        <v>0</v>
      </c>
      <c r="AJ340" s="47">
        <v>0</v>
      </c>
      <c r="AK340" s="47">
        <v>255.42000000000002</v>
      </c>
      <c r="AL340" s="47">
        <v>6.19</v>
      </c>
      <c r="AM340" s="47">
        <v>5403.7</v>
      </c>
      <c r="AN340" s="47">
        <v>0</v>
      </c>
      <c r="AO340" s="47"/>
      <c r="AP340" s="47">
        <v>0</v>
      </c>
      <c r="AQ340" s="47">
        <v>911.5</v>
      </c>
      <c r="AR340" s="47">
        <v>0</v>
      </c>
      <c r="AS340" s="47">
        <v>899.99</v>
      </c>
      <c r="AT340" s="47">
        <v>2750</v>
      </c>
      <c r="AU340" s="47">
        <v>600</v>
      </c>
      <c r="AV340" s="47">
        <v>0</v>
      </c>
      <c r="AW340" s="47">
        <v>0</v>
      </c>
      <c r="AX340" s="47">
        <v>0</v>
      </c>
      <c r="AY340" s="47">
        <v>0</v>
      </c>
      <c r="AZ340" s="47">
        <v>0</v>
      </c>
      <c r="BA340" s="47">
        <v>0</v>
      </c>
    </row>
    <row r="341" spans="1:53" outlineLevel="2" x14ac:dyDescent="0.25">
      <c r="A341" s="339" t="s">
        <v>1043</v>
      </c>
      <c r="B341" s="340" t="s">
        <v>1044</v>
      </c>
      <c r="C341" s="341" t="s">
        <v>1045</v>
      </c>
      <c r="D341" s="342"/>
      <c r="E341" s="343"/>
      <c r="F341" s="47">
        <v>56.94</v>
      </c>
      <c r="G341" s="47">
        <v>119.74000000000001</v>
      </c>
      <c r="H341" s="344">
        <v>-62.800000000000011</v>
      </c>
      <c r="I341" s="345">
        <v>-0.52446968431601815</v>
      </c>
      <c r="K341" s="47">
        <v>947.24</v>
      </c>
      <c r="L341" s="47">
        <v>18298.27</v>
      </c>
      <c r="M341" s="344">
        <v>-17351.03</v>
      </c>
      <c r="N341" s="345">
        <v>-0.9482333575797055</v>
      </c>
      <c r="Q341" s="47">
        <v>118.11</v>
      </c>
      <c r="R341" s="47">
        <v>3783.25</v>
      </c>
      <c r="S341" s="344">
        <v>-3665.14</v>
      </c>
      <c r="T341" s="345">
        <v>-0.96878081015000328</v>
      </c>
      <c r="V341" s="47">
        <v>22146.570000000003</v>
      </c>
      <c r="W341" s="47">
        <v>22236.28</v>
      </c>
      <c r="X341" s="344">
        <v>-89.709999999995489</v>
      </c>
      <c r="Y341" s="345">
        <v>-4.03439783992626E-3</v>
      </c>
      <c r="AA341" s="48">
        <v>63.01</v>
      </c>
      <c r="AB341" s="47"/>
      <c r="AC341" s="47">
        <v>14515.02</v>
      </c>
      <c r="AD341" s="47">
        <v>0</v>
      </c>
      <c r="AE341" s="47">
        <v>3629.73</v>
      </c>
      <c r="AF341" s="47">
        <v>33.78</v>
      </c>
      <c r="AG341" s="47">
        <v>119.74000000000001</v>
      </c>
      <c r="AH341" s="47">
        <v>117.07000000000001</v>
      </c>
      <c r="AI341" s="47">
        <v>1304.79</v>
      </c>
      <c r="AJ341" s="47">
        <v>-492.59000000000003</v>
      </c>
      <c r="AK341" s="47">
        <v>213.85</v>
      </c>
      <c r="AL341" s="47">
        <v>4860.9400000000005</v>
      </c>
      <c r="AM341" s="47">
        <v>14985.94</v>
      </c>
      <c r="AN341" s="47">
        <v>209.33</v>
      </c>
      <c r="AO341" s="47"/>
      <c r="AP341" s="47">
        <v>0</v>
      </c>
      <c r="AQ341" s="47">
        <v>829.13</v>
      </c>
      <c r="AR341" s="47">
        <v>7.41</v>
      </c>
      <c r="AS341" s="47">
        <v>53.76</v>
      </c>
      <c r="AT341" s="47">
        <v>56.94</v>
      </c>
      <c r="AU341" s="47">
        <v>0</v>
      </c>
      <c r="AV341" s="47">
        <v>0</v>
      </c>
      <c r="AW341" s="47">
        <v>0</v>
      </c>
      <c r="AX341" s="47">
        <v>0</v>
      </c>
      <c r="AY341" s="47">
        <v>0</v>
      </c>
      <c r="AZ341" s="47">
        <v>0</v>
      </c>
      <c r="BA341" s="47">
        <v>0</v>
      </c>
    </row>
    <row r="342" spans="1:53" outlineLevel="2" x14ac:dyDescent="0.25">
      <c r="A342" s="339" t="s">
        <v>1046</v>
      </c>
      <c r="B342" s="340" t="s">
        <v>1047</v>
      </c>
      <c r="C342" s="341" t="s">
        <v>1048</v>
      </c>
      <c r="D342" s="342"/>
      <c r="E342" s="343"/>
      <c r="F342" s="47">
        <v>-2819.71</v>
      </c>
      <c r="G342" s="47">
        <v>0</v>
      </c>
      <c r="H342" s="344">
        <v>-2819.71</v>
      </c>
      <c r="I342" s="345" t="s">
        <v>196</v>
      </c>
      <c r="K342" s="47">
        <v>-1682.5900000000001</v>
      </c>
      <c r="L342" s="47">
        <v>0</v>
      </c>
      <c r="M342" s="344">
        <v>-1682.5900000000001</v>
      </c>
      <c r="N342" s="345" t="s">
        <v>196</v>
      </c>
      <c r="Q342" s="47">
        <v>-1682.5900000000001</v>
      </c>
      <c r="R342" s="47">
        <v>0</v>
      </c>
      <c r="S342" s="344">
        <v>-1682.5900000000001</v>
      </c>
      <c r="T342" s="345" t="s">
        <v>196</v>
      </c>
      <c r="V342" s="47">
        <v>-1682.5900000000001</v>
      </c>
      <c r="W342" s="47">
        <v>0</v>
      </c>
      <c r="X342" s="344">
        <v>-1682.5900000000001</v>
      </c>
      <c r="Y342" s="345" t="s">
        <v>196</v>
      </c>
      <c r="AA342" s="48">
        <v>0</v>
      </c>
      <c r="AB342" s="47"/>
      <c r="AC342" s="47">
        <v>0</v>
      </c>
      <c r="AD342" s="47">
        <v>0</v>
      </c>
      <c r="AE342" s="47">
        <v>0</v>
      </c>
      <c r="AF342" s="47">
        <v>0</v>
      </c>
      <c r="AG342" s="47">
        <v>0</v>
      </c>
      <c r="AH342" s="47">
        <v>0</v>
      </c>
      <c r="AI342" s="47">
        <v>0</v>
      </c>
      <c r="AJ342" s="47">
        <v>0</v>
      </c>
      <c r="AK342" s="47">
        <v>0</v>
      </c>
      <c r="AL342" s="47">
        <v>0</v>
      </c>
      <c r="AM342" s="47">
        <v>0</v>
      </c>
      <c r="AN342" s="47">
        <v>0</v>
      </c>
      <c r="AO342" s="47"/>
      <c r="AP342" s="47">
        <v>0</v>
      </c>
      <c r="AQ342" s="47">
        <v>0</v>
      </c>
      <c r="AR342" s="47">
        <v>1137.1200000000001</v>
      </c>
      <c r="AS342" s="47">
        <v>0</v>
      </c>
      <c r="AT342" s="47">
        <v>-2819.71</v>
      </c>
      <c r="AU342" s="47">
        <v>0</v>
      </c>
      <c r="AV342" s="47">
        <v>0</v>
      </c>
      <c r="AW342" s="47">
        <v>0</v>
      </c>
      <c r="AX342" s="47">
        <v>0</v>
      </c>
      <c r="AY342" s="47">
        <v>0</v>
      </c>
      <c r="AZ342" s="47">
        <v>0</v>
      </c>
      <c r="BA342" s="47">
        <v>0</v>
      </c>
    </row>
    <row r="343" spans="1:53" outlineLevel="2" x14ac:dyDescent="0.25">
      <c r="A343" s="339" t="s">
        <v>1049</v>
      </c>
      <c r="B343" s="340" t="s">
        <v>1050</v>
      </c>
      <c r="C343" s="341" t="s">
        <v>1051</v>
      </c>
      <c r="D343" s="342"/>
      <c r="E343" s="343"/>
      <c r="F343" s="47">
        <v>-125</v>
      </c>
      <c r="G343" s="47">
        <v>0</v>
      </c>
      <c r="H343" s="344">
        <v>-125</v>
      </c>
      <c r="I343" s="345" t="s">
        <v>196</v>
      </c>
      <c r="K343" s="47">
        <v>625</v>
      </c>
      <c r="L343" s="47">
        <v>0</v>
      </c>
      <c r="M343" s="344">
        <v>625</v>
      </c>
      <c r="N343" s="345" t="s">
        <v>196</v>
      </c>
      <c r="Q343" s="47">
        <v>-125</v>
      </c>
      <c r="R343" s="47">
        <v>0</v>
      </c>
      <c r="S343" s="344">
        <v>-125</v>
      </c>
      <c r="T343" s="345" t="s">
        <v>196</v>
      </c>
      <c r="V343" s="47">
        <v>625</v>
      </c>
      <c r="W343" s="47">
        <v>0</v>
      </c>
      <c r="X343" s="344">
        <v>625</v>
      </c>
      <c r="Y343" s="345" t="s">
        <v>196</v>
      </c>
      <c r="AA343" s="48">
        <v>0</v>
      </c>
      <c r="AB343" s="47"/>
      <c r="AC343" s="47">
        <v>0</v>
      </c>
      <c r="AD343" s="47">
        <v>0</v>
      </c>
      <c r="AE343" s="47">
        <v>0</v>
      </c>
      <c r="AF343" s="47">
        <v>0</v>
      </c>
      <c r="AG343" s="47">
        <v>0</v>
      </c>
      <c r="AH343" s="47">
        <v>0</v>
      </c>
      <c r="AI343" s="47">
        <v>0</v>
      </c>
      <c r="AJ343" s="47">
        <v>0</v>
      </c>
      <c r="AK343" s="47">
        <v>0</v>
      </c>
      <c r="AL343" s="47">
        <v>0</v>
      </c>
      <c r="AM343" s="47">
        <v>0</v>
      </c>
      <c r="AN343" s="47">
        <v>0</v>
      </c>
      <c r="AO343" s="47"/>
      <c r="AP343" s="47">
        <v>0</v>
      </c>
      <c r="AQ343" s="47">
        <v>750</v>
      </c>
      <c r="AR343" s="47">
        <v>0</v>
      </c>
      <c r="AS343" s="47">
        <v>0</v>
      </c>
      <c r="AT343" s="47">
        <v>-125</v>
      </c>
      <c r="AU343" s="47">
        <v>0</v>
      </c>
      <c r="AV343" s="47">
        <v>0</v>
      </c>
      <c r="AW343" s="47">
        <v>0</v>
      </c>
      <c r="AX343" s="47">
        <v>0</v>
      </c>
      <c r="AY343" s="47">
        <v>0</v>
      </c>
      <c r="AZ343" s="47">
        <v>0</v>
      </c>
      <c r="BA343" s="47">
        <v>0</v>
      </c>
    </row>
    <row r="344" spans="1:53" outlineLevel="2" x14ac:dyDescent="0.25">
      <c r="A344" s="339" t="s">
        <v>1052</v>
      </c>
      <c r="B344" s="340" t="s">
        <v>1053</v>
      </c>
      <c r="C344" s="341" t="s">
        <v>1054</v>
      </c>
      <c r="D344" s="342"/>
      <c r="E344" s="343"/>
      <c r="F344" s="47">
        <v>0</v>
      </c>
      <c r="G344" s="47">
        <v>0</v>
      </c>
      <c r="H344" s="344">
        <v>0</v>
      </c>
      <c r="I344" s="345">
        <v>0</v>
      </c>
      <c r="K344" s="47">
        <v>0</v>
      </c>
      <c r="L344" s="47">
        <v>0</v>
      </c>
      <c r="M344" s="344">
        <v>0</v>
      </c>
      <c r="N344" s="345">
        <v>0</v>
      </c>
      <c r="Q344" s="47">
        <v>0</v>
      </c>
      <c r="R344" s="47">
        <v>0</v>
      </c>
      <c r="S344" s="344">
        <v>0</v>
      </c>
      <c r="T344" s="345">
        <v>0</v>
      </c>
      <c r="V344" s="47">
        <v>0</v>
      </c>
      <c r="W344" s="47">
        <v>76.73</v>
      </c>
      <c r="X344" s="344">
        <v>-76.73</v>
      </c>
      <c r="Y344" s="345" t="s">
        <v>196</v>
      </c>
      <c r="AA344" s="48">
        <v>0</v>
      </c>
      <c r="AB344" s="47"/>
      <c r="AC344" s="47">
        <v>0</v>
      </c>
      <c r="AD344" s="47">
        <v>0</v>
      </c>
      <c r="AE344" s="47">
        <v>0</v>
      </c>
      <c r="AF344" s="47">
        <v>0</v>
      </c>
      <c r="AG344" s="47">
        <v>0</v>
      </c>
      <c r="AH344" s="47">
        <v>0</v>
      </c>
      <c r="AI344" s="47">
        <v>0</v>
      </c>
      <c r="AJ344" s="47">
        <v>0</v>
      </c>
      <c r="AK344" s="47">
        <v>0</v>
      </c>
      <c r="AL344" s="47">
        <v>0</v>
      </c>
      <c r="AM344" s="47">
        <v>0</v>
      </c>
      <c r="AN344" s="47">
        <v>0</v>
      </c>
      <c r="AO344" s="47"/>
      <c r="AP344" s="47">
        <v>0</v>
      </c>
      <c r="AQ344" s="47">
        <v>0</v>
      </c>
      <c r="AR344" s="47">
        <v>0</v>
      </c>
      <c r="AS344" s="47">
        <v>0</v>
      </c>
      <c r="AT344" s="47">
        <v>0</v>
      </c>
      <c r="AU344" s="47">
        <v>0</v>
      </c>
      <c r="AV344" s="47">
        <v>0</v>
      </c>
      <c r="AW344" s="47">
        <v>0</v>
      </c>
      <c r="AX344" s="47">
        <v>0</v>
      </c>
      <c r="AY344" s="47">
        <v>0</v>
      </c>
      <c r="AZ344" s="47">
        <v>0</v>
      </c>
      <c r="BA344" s="47">
        <v>0</v>
      </c>
    </row>
    <row r="345" spans="1:53" outlineLevel="2" x14ac:dyDescent="0.25">
      <c r="A345" s="339" t="s">
        <v>1055</v>
      </c>
      <c r="B345" s="340" t="s">
        <v>1056</v>
      </c>
      <c r="C345" s="341" t="s">
        <v>1057</v>
      </c>
      <c r="D345" s="342"/>
      <c r="E345" s="343"/>
      <c r="F345" s="47">
        <v>0</v>
      </c>
      <c r="G345" s="47">
        <v>6285.41</v>
      </c>
      <c r="H345" s="344">
        <v>-6285.41</v>
      </c>
      <c r="I345" s="345" t="s">
        <v>196</v>
      </c>
      <c r="K345" s="47">
        <v>9142.17</v>
      </c>
      <c r="L345" s="47">
        <v>6285.41</v>
      </c>
      <c r="M345" s="344">
        <v>2856.76</v>
      </c>
      <c r="N345" s="345">
        <v>0.45450654770333204</v>
      </c>
      <c r="Q345" s="47">
        <v>6752.91</v>
      </c>
      <c r="R345" s="47">
        <v>6285.41</v>
      </c>
      <c r="S345" s="344">
        <v>467.5</v>
      </c>
      <c r="T345" s="345">
        <v>7.4378600600438161E-2</v>
      </c>
      <c r="V345" s="47">
        <v>19722.690000000002</v>
      </c>
      <c r="W345" s="47">
        <v>16810.98</v>
      </c>
      <c r="X345" s="344">
        <v>2911.7100000000028</v>
      </c>
      <c r="Y345" s="345">
        <v>0.17320287098075204</v>
      </c>
      <c r="AA345" s="48">
        <v>4213.24</v>
      </c>
      <c r="AB345" s="47"/>
      <c r="AC345" s="47">
        <v>0</v>
      </c>
      <c r="AD345" s="47">
        <v>0</v>
      </c>
      <c r="AE345" s="47">
        <v>0</v>
      </c>
      <c r="AF345" s="47">
        <v>0</v>
      </c>
      <c r="AG345" s="47">
        <v>6285.41</v>
      </c>
      <c r="AH345" s="47">
        <v>6254.02</v>
      </c>
      <c r="AI345" s="47">
        <v>0</v>
      </c>
      <c r="AJ345" s="47">
        <v>0</v>
      </c>
      <c r="AK345" s="47">
        <v>0</v>
      </c>
      <c r="AL345" s="47">
        <v>0</v>
      </c>
      <c r="AM345" s="47">
        <v>0</v>
      </c>
      <c r="AN345" s="47">
        <v>4326.5</v>
      </c>
      <c r="AO345" s="47"/>
      <c r="AP345" s="47">
        <v>1391.14</v>
      </c>
      <c r="AQ345" s="47">
        <v>998.12</v>
      </c>
      <c r="AR345" s="47">
        <v>1941.19</v>
      </c>
      <c r="AS345" s="47">
        <v>4811.72</v>
      </c>
      <c r="AT345" s="47">
        <v>0</v>
      </c>
      <c r="AU345" s="47">
        <v>0</v>
      </c>
      <c r="AV345" s="47">
        <v>0</v>
      </c>
      <c r="AW345" s="47">
        <v>0</v>
      </c>
      <c r="AX345" s="47">
        <v>0</v>
      </c>
      <c r="AY345" s="47">
        <v>0</v>
      </c>
      <c r="AZ345" s="47">
        <v>0</v>
      </c>
      <c r="BA345" s="47">
        <v>0</v>
      </c>
    </row>
    <row r="346" spans="1:53" outlineLevel="2" x14ac:dyDescent="0.25">
      <c r="A346" s="339" t="s">
        <v>1058</v>
      </c>
      <c r="B346" s="340" t="s">
        <v>1059</v>
      </c>
      <c r="C346" s="341" t="s">
        <v>1060</v>
      </c>
      <c r="D346" s="342"/>
      <c r="E346" s="343"/>
      <c r="F346" s="47">
        <v>2360.2600000000002</v>
      </c>
      <c r="G346" s="47">
        <v>1651.8</v>
      </c>
      <c r="H346" s="344">
        <v>708.46000000000026</v>
      </c>
      <c r="I346" s="345">
        <v>0.42890180409250533</v>
      </c>
      <c r="K346" s="47">
        <v>3282.76</v>
      </c>
      <c r="L346" s="47">
        <v>4842.51</v>
      </c>
      <c r="M346" s="344">
        <v>-1559.75</v>
      </c>
      <c r="N346" s="345">
        <v>-0.32209535963787372</v>
      </c>
      <c r="Q346" s="47">
        <v>2615.87</v>
      </c>
      <c r="R346" s="47">
        <v>4433.54</v>
      </c>
      <c r="S346" s="344">
        <v>-1817.67</v>
      </c>
      <c r="T346" s="345">
        <v>-0.40998163995362624</v>
      </c>
      <c r="V346" s="47">
        <v>4758.05</v>
      </c>
      <c r="W346" s="47">
        <v>9393.9500000000007</v>
      </c>
      <c r="X346" s="344">
        <v>-4635.9000000000005</v>
      </c>
      <c r="Y346" s="345">
        <v>-0.49349847508236688</v>
      </c>
      <c r="AA346" s="48">
        <v>905.26</v>
      </c>
      <c r="AB346" s="47"/>
      <c r="AC346" s="47">
        <v>10.56</v>
      </c>
      <c r="AD346" s="47">
        <v>398.41</v>
      </c>
      <c r="AE346" s="47">
        <v>2771.18</v>
      </c>
      <c r="AF346" s="47">
        <v>10.56</v>
      </c>
      <c r="AG346" s="47">
        <v>1651.8</v>
      </c>
      <c r="AH346" s="47">
        <v>289.06</v>
      </c>
      <c r="AI346" s="47">
        <v>32.22</v>
      </c>
      <c r="AJ346" s="47">
        <v>119.84</v>
      </c>
      <c r="AK346" s="47">
        <v>13.36</v>
      </c>
      <c r="AL346" s="47">
        <v>211.33</v>
      </c>
      <c r="AM346" s="47">
        <v>777.22</v>
      </c>
      <c r="AN346" s="47">
        <v>32.26</v>
      </c>
      <c r="AO346" s="47"/>
      <c r="AP346" s="47">
        <v>32.26</v>
      </c>
      <c r="AQ346" s="47">
        <v>634.63</v>
      </c>
      <c r="AR346" s="47">
        <v>223.35</v>
      </c>
      <c r="AS346" s="47">
        <v>32.26</v>
      </c>
      <c r="AT346" s="47">
        <v>2360.2600000000002</v>
      </c>
      <c r="AU346" s="47">
        <v>0</v>
      </c>
      <c r="AV346" s="47">
        <v>0</v>
      </c>
      <c r="AW346" s="47">
        <v>0</v>
      </c>
      <c r="AX346" s="47">
        <v>0</v>
      </c>
      <c r="AY346" s="47">
        <v>0</v>
      </c>
      <c r="AZ346" s="47">
        <v>0</v>
      </c>
      <c r="BA346" s="47">
        <v>0</v>
      </c>
    </row>
    <row r="347" spans="1:53" outlineLevel="2" x14ac:dyDescent="0.25">
      <c r="A347" s="339" t="s">
        <v>1061</v>
      </c>
      <c r="B347" s="340" t="s">
        <v>1062</v>
      </c>
      <c r="C347" s="341" t="s">
        <v>1063</v>
      </c>
      <c r="D347" s="342"/>
      <c r="E347" s="343"/>
      <c r="F347" s="47">
        <v>22020.47</v>
      </c>
      <c r="G347" s="47">
        <v>-59085.66</v>
      </c>
      <c r="H347" s="344">
        <v>81106.13</v>
      </c>
      <c r="I347" s="345">
        <v>1.3726872137841906</v>
      </c>
      <c r="K347" s="47">
        <v>102630.49</v>
      </c>
      <c r="L347" s="47">
        <v>151656.67000000001</v>
      </c>
      <c r="M347" s="344">
        <v>-49026.180000000008</v>
      </c>
      <c r="N347" s="345">
        <v>-0.32327084591795402</v>
      </c>
      <c r="Q347" s="47">
        <v>1717.98</v>
      </c>
      <c r="R347" s="47">
        <v>39166.32</v>
      </c>
      <c r="S347" s="344">
        <v>-37448.339999999997</v>
      </c>
      <c r="T347" s="345">
        <v>-0.95613629261058986</v>
      </c>
      <c r="V347" s="47">
        <v>244369.72999999998</v>
      </c>
      <c r="W347" s="47">
        <v>228520.73</v>
      </c>
      <c r="X347" s="344">
        <v>15848.999999999971</v>
      </c>
      <c r="Y347" s="345">
        <v>6.9354758318862231E-2</v>
      </c>
      <c r="AA347" s="48">
        <v>40149.06</v>
      </c>
      <c r="AB347" s="47"/>
      <c r="AC347" s="47">
        <v>107819.58</v>
      </c>
      <c r="AD347" s="47">
        <v>4670.7700000000004</v>
      </c>
      <c r="AE347" s="47">
        <v>82336.44</v>
      </c>
      <c r="AF347" s="47">
        <v>15915.54</v>
      </c>
      <c r="AG347" s="47">
        <v>-59085.66</v>
      </c>
      <c r="AH347" s="47">
        <v>30845.91</v>
      </c>
      <c r="AI347" s="47">
        <v>8863.9500000000007</v>
      </c>
      <c r="AJ347" s="47">
        <v>7965.06</v>
      </c>
      <c r="AK347" s="47">
        <v>22281.43</v>
      </c>
      <c r="AL347" s="47">
        <v>10996.14</v>
      </c>
      <c r="AM347" s="47">
        <v>29808.55</v>
      </c>
      <c r="AN347" s="47">
        <v>30978.2</v>
      </c>
      <c r="AO347" s="47"/>
      <c r="AP347" s="47">
        <v>9682.01</v>
      </c>
      <c r="AQ347" s="47">
        <v>91230.5</v>
      </c>
      <c r="AR347" s="47">
        <v>-50880</v>
      </c>
      <c r="AS347" s="47">
        <v>30577.510000000002</v>
      </c>
      <c r="AT347" s="47">
        <v>22020.47</v>
      </c>
      <c r="AU347" s="47">
        <v>0</v>
      </c>
      <c r="AV347" s="47">
        <v>0</v>
      </c>
      <c r="AW347" s="47">
        <v>0</v>
      </c>
      <c r="AX347" s="47">
        <v>0</v>
      </c>
      <c r="AY347" s="47">
        <v>0</v>
      </c>
      <c r="AZ347" s="47">
        <v>0</v>
      </c>
      <c r="BA347" s="47">
        <v>0</v>
      </c>
    </row>
    <row r="348" spans="1:53" outlineLevel="2" x14ac:dyDescent="0.25">
      <c r="A348" s="339" t="s">
        <v>1064</v>
      </c>
      <c r="B348" s="340" t="s">
        <v>1065</v>
      </c>
      <c r="C348" s="341" t="s">
        <v>1066</v>
      </c>
      <c r="D348" s="342"/>
      <c r="E348" s="343"/>
      <c r="F348" s="47">
        <v>2514.3620000000001</v>
      </c>
      <c r="G348" s="47">
        <v>4133.9250000000002</v>
      </c>
      <c r="H348" s="344">
        <v>-1619.5630000000001</v>
      </c>
      <c r="I348" s="345">
        <v>-0.39177367755825276</v>
      </c>
      <c r="K348" s="47">
        <v>29480.627</v>
      </c>
      <c r="L348" s="47">
        <v>41677.159</v>
      </c>
      <c r="M348" s="344">
        <v>-12196.531999999999</v>
      </c>
      <c r="N348" s="345">
        <v>-0.29264307579122656</v>
      </c>
      <c r="Q348" s="47">
        <v>13386.184000000001</v>
      </c>
      <c r="R348" s="47">
        <v>29000.66</v>
      </c>
      <c r="S348" s="344">
        <v>-15614.475999999999</v>
      </c>
      <c r="T348" s="345">
        <v>-0.53841795324658126</v>
      </c>
      <c r="V348" s="47">
        <v>76259.277000000002</v>
      </c>
      <c r="W348" s="47">
        <v>60316.019</v>
      </c>
      <c r="X348" s="344">
        <v>15943.258000000002</v>
      </c>
      <c r="Y348" s="345">
        <v>0.26432875153779634</v>
      </c>
      <c r="AA348" s="48">
        <v>-10309.06</v>
      </c>
      <c r="AB348" s="47"/>
      <c r="AC348" s="47">
        <v>11677.204</v>
      </c>
      <c r="AD348" s="47">
        <v>999.29500000000007</v>
      </c>
      <c r="AE348" s="47">
        <v>20376.88</v>
      </c>
      <c r="AF348" s="47">
        <v>4489.8550000000005</v>
      </c>
      <c r="AG348" s="47">
        <v>4133.9250000000002</v>
      </c>
      <c r="AH348" s="47">
        <v>2109.86</v>
      </c>
      <c r="AI348" s="47">
        <v>3740.61</v>
      </c>
      <c r="AJ348" s="47">
        <v>23443.95</v>
      </c>
      <c r="AK348" s="47">
        <v>8828.2049999999999</v>
      </c>
      <c r="AL348" s="47">
        <v>3536.4450000000002</v>
      </c>
      <c r="AM348" s="47">
        <v>3063.35</v>
      </c>
      <c r="AN348" s="47">
        <v>2056.23</v>
      </c>
      <c r="AO348" s="47"/>
      <c r="AP348" s="47">
        <v>10957.125</v>
      </c>
      <c r="AQ348" s="47">
        <v>5137.3180000000002</v>
      </c>
      <c r="AR348" s="47">
        <v>8467.7710000000006</v>
      </c>
      <c r="AS348" s="47">
        <v>2404.0509999999999</v>
      </c>
      <c r="AT348" s="47">
        <v>2514.3620000000001</v>
      </c>
      <c r="AU348" s="47">
        <v>0</v>
      </c>
      <c r="AV348" s="47">
        <v>0</v>
      </c>
      <c r="AW348" s="47">
        <v>0</v>
      </c>
      <c r="AX348" s="47">
        <v>0</v>
      </c>
      <c r="AY348" s="47">
        <v>0</v>
      </c>
      <c r="AZ348" s="47">
        <v>0</v>
      </c>
      <c r="BA348" s="47">
        <v>0</v>
      </c>
    </row>
    <row r="349" spans="1:53" outlineLevel="2" x14ac:dyDescent="0.25">
      <c r="A349" s="339" t="s">
        <v>1067</v>
      </c>
      <c r="B349" s="340" t="s">
        <v>1068</v>
      </c>
      <c r="C349" s="341" t="s">
        <v>1069</v>
      </c>
      <c r="D349" s="342"/>
      <c r="E349" s="343"/>
      <c r="F349" s="47">
        <v>0</v>
      </c>
      <c r="G349" s="47">
        <v>0</v>
      </c>
      <c r="H349" s="344">
        <v>0</v>
      </c>
      <c r="I349" s="345">
        <v>0</v>
      </c>
      <c r="K349" s="47">
        <v>17.89</v>
      </c>
      <c r="L349" s="47">
        <v>556.69000000000005</v>
      </c>
      <c r="M349" s="344">
        <v>-538.80000000000007</v>
      </c>
      <c r="N349" s="345">
        <v>-0.96786362248288993</v>
      </c>
      <c r="Q349" s="47">
        <v>17.89</v>
      </c>
      <c r="R349" s="47">
        <v>-68.5</v>
      </c>
      <c r="S349" s="344">
        <v>86.39</v>
      </c>
      <c r="T349" s="345">
        <v>1.2611678832116788</v>
      </c>
      <c r="V349" s="47">
        <v>86.81</v>
      </c>
      <c r="W349" s="47">
        <v>2588.7800000000002</v>
      </c>
      <c r="X349" s="344">
        <v>-2501.9700000000003</v>
      </c>
      <c r="Y349" s="345">
        <v>-0.96646682993533639</v>
      </c>
      <c r="AA349" s="48">
        <v>87.69</v>
      </c>
      <c r="AB349" s="47"/>
      <c r="AC349" s="47">
        <v>308.90000000000003</v>
      </c>
      <c r="AD349" s="47">
        <v>316.29000000000002</v>
      </c>
      <c r="AE349" s="47">
        <v>-60.22</v>
      </c>
      <c r="AF349" s="47">
        <v>-8.2799999999999994</v>
      </c>
      <c r="AG349" s="47">
        <v>0</v>
      </c>
      <c r="AH349" s="47">
        <v>0</v>
      </c>
      <c r="AI349" s="47">
        <v>0</v>
      </c>
      <c r="AJ349" s="47">
        <v>0</v>
      </c>
      <c r="AK349" s="47">
        <v>27.63</v>
      </c>
      <c r="AL349" s="47">
        <v>0</v>
      </c>
      <c r="AM349" s="47">
        <v>44.54</v>
      </c>
      <c r="AN349" s="47">
        <v>-3.25</v>
      </c>
      <c r="AO349" s="47"/>
      <c r="AP349" s="47">
        <v>0</v>
      </c>
      <c r="AQ349" s="47">
        <v>0</v>
      </c>
      <c r="AR349" s="47">
        <v>24.37</v>
      </c>
      <c r="AS349" s="47">
        <v>-6.48</v>
      </c>
      <c r="AT349" s="47">
        <v>0</v>
      </c>
      <c r="AU349" s="47">
        <v>0</v>
      </c>
      <c r="AV349" s="47">
        <v>0</v>
      </c>
      <c r="AW349" s="47">
        <v>0</v>
      </c>
      <c r="AX349" s="47">
        <v>0</v>
      </c>
      <c r="AY349" s="47">
        <v>0</v>
      </c>
      <c r="AZ349" s="47">
        <v>0</v>
      </c>
      <c r="BA349" s="47">
        <v>0</v>
      </c>
    </row>
    <row r="350" spans="1:53" outlineLevel="2" x14ac:dyDescent="0.25">
      <c r="A350" s="339" t="s">
        <v>1070</v>
      </c>
      <c r="B350" s="340" t="s">
        <v>1071</v>
      </c>
      <c r="C350" s="341" t="s">
        <v>1072</v>
      </c>
      <c r="D350" s="342"/>
      <c r="E350" s="343"/>
      <c r="F350" s="47">
        <v>-12.59</v>
      </c>
      <c r="G350" s="47">
        <v>438.44</v>
      </c>
      <c r="H350" s="344">
        <v>-451.03</v>
      </c>
      <c r="I350" s="345">
        <v>-1.0287154456710155</v>
      </c>
      <c r="K350" s="47">
        <v>13299.130000000001</v>
      </c>
      <c r="L350" s="47">
        <v>116200.14</v>
      </c>
      <c r="M350" s="344">
        <v>-102901.01</v>
      </c>
      <c r="N350" s="345">
        <v>-0.88554979365773567</v>
      </c>
      <c r="Q350" s="47">
        <v>301.95999999999998</v>
      </c>
      <c r="R350" s="47">
        <v>16161.880000000001</v>
      </c>
      <c r="S350" s="344">
        <v>-15859.920000000002</v>
      </c>
      <c r="T350" s="345">
        <v>-0.98131653000764762</v>
      </c>
      <c r="V350" s="47">
        <v>17624.310000000001</v>
      </c>
      <c r="W350" s="47">
        <v>130951.13</v>
      </c>
      <c r="X350" s="344">
        <v>-113326.82</v>
      </c>
      <c r="Y350" s="345">
        <v>-0.86541307432780457</v>
      </c>
      <c r="AA350" s="48">
        <v>1373.84</v>
      </c>
      <c r="AB350" s="47"/>
      <c r="AC350" s="47">
        <v>96937.76</v>
      </c>
      <c r="AD350" s="47">
        <v>3100.5</v>
      </c>
      <c r="AE350" s="47">
        <v>10780.1</v>
      </c>
      <c r="AF350" s="47">
        <v>4943.34</v>
      </c>
      <c r="AG350" s="47">
        <v>438.44</v>
      </c>
      <c r="AH350" s="47">
        <v>-130.33000000000001</v>
      </c>
      <c r="AI350" s="47">
        <v>-6.45</v>
      </c>
      <c r="AJ350" s="47">
        <v>181.51</v>
      </c>
      <c r="AK350" s="47">
        <v>10.47</v>
      </c>
      <c r="AL350" s="47">
        <v>4269.9800000000005</v>
      </c>
      <c r="AM350" s="47">
        <v>0</v>
      </c>
      <c r="AN350" s="47">
        <v>0</v>
      </c>
      <c r="AO350" s="47"/>
      <c r="AP350" s="47">
        <v>13025.53</v>
      </c>
      <c r="AQ350" s="47">
        <v>-28.36</v>
      </c>
      <c r="AR350" s="47">
        <v>306.16000000000003</v>
      </c>
      <c r="AS350" s="47">
        <v>8.39</v>
      </c>
      <c r="AT350" s="47">
        <v>-12.59</v>
      </c>
      <c r="AU350" s="47">
        <v>0</v>
      </c>
      <c r="AV350" s="47">
        <v>0</v>
      </c>
      <c r="AW350" s="47">
        <v>0</v>
      </c>
      <c r="AX350" s="47">
        <v>0</v>
      </c>
      <c r="AY350" s="47">
        <v>0</v>
      </c>
      <c r="AZ350" s="47">
        <v>0</v>
      </c>
      <c r="BA350" s="47">
        <v>0</v>
      </c>
    </row>
    <row r="351" spans="1:53" outlineLevel="2" x14ac:dyDescent="0.25">
      <c r="A351" s="339" t="s">
        <v>1073</v>
      </c>
      <c r="B351" s="340" t="s">
        <v>1074</v>
      </c>
      <c r="C351" s="341" t="s">
        <v>1075</v>
      </c>
      <c r="D351" s="342"/>
      <c r="E351" s="343"/>
      <c r="F351" s="47">
        <v>8794.01</v>
      </c>
      <c r="G351" s="47">
        <v>10823.45</v>
      </c>
      <c r="H351" s="344">
        <v>-2029.4400000000005</v>
      </c>
      <c r="I351" s="345">
        <v>-0.18750398440423344</v>
      </c>
      <c r="K351" s="47">
        <v>83074.97</v>
      </c>
      <c r="L351" s="47">
        <v>86770.69</v>
      </c>
      <c r="M351" s="344">
        <v>-3695.7200000000012</v>
      </c>
      <c r="N351" s="345">
        <v>-4.2591801448161826E-2</v>
      </c>
      <c r="Q351" s="47">
        <v>37601.65</v>
      </c>
      <c r="R351" s="47">
        <v>46513.35</v>
      </c>
      <c r="S351" s="344">
        <v>-8911.6999999999971</v>
      </c>
      <c r="T351" s="345">
        <v>-0.19159445621525859</v>
      </c>
      <c r="V351" s="47">
        <v>253894.67</v>
      </c>
      <c r="W351" s="47">
        <v>244509.05000000002</v>
      </c>
      <c r="X351" s="344">
        <v>9385.6199999999953</v>
      </c>
      <c r="Y351" s="345">
        <v>3.83855730493411E-2</v>
      </c>
      <c r="AA351" s="48">
        <v>9500.7199999999993</v>
      </c>
      <c r="AB351" s="47"/>
      <c r="AC351" s="47">
        <v>28538.100000000002</v>
      </c>
      <c r="AD351" s="47">
        <v>11719.24</v>
      </c>
      <c r="AE351" s="47">
        <v>20874.240000000002</v>
      </c>
      <c r="AF351" s="47">
        <v>14815.66</v>
      </c>
      <c r="AG351" s="47">
        <v>10823.45</v>
      </c>
      <c r="AH351" s="47">
        <v>26913.55</v>
      </c>
      <c r="AI351" s="47">
        <v>11107.22</v>
      </c>
      <c r="AJ351" s="47">
        <v>15885.62</v>
      </c>
      <c r="AK351" s="47">
        <v>13537.81</v>
      </c>
      <c r="AL351" s="47">
        <v>10407.81</v>
      </c>
      <c r="AM351" s="47">
        <v>82878.3</v>
      </c>
      <c r="AN351" s="47">
        <v>10089.39</v>
      </c>
      <c r="AO351" s="47"/>
      <c r="AP351" s="47">
        <v>12623.51</v>
      </c>
      <c r="AQ351" s="47">
        <v>32849.81</v>
      </c>
      <c r="AR351" s="47">
        <v>10441.120000000001</v>
      </c>
      <c r="AS351" s="47">
        <v>18366.52</v>
      </c>
      <c r="AT351" s="47">
        <v>8794.01</v>
      </c>
      <c r="AU351" s="47">
        <v>-386.93</v>
      </c>
      <c r="AV351" s="47">
        <v>0</v>
      </c>
      <c r="AW351" s="47">
        <v>0</v>
      </c>
      <c r="AX351" s="47">
        <v>0</v>
      </c>
      <c r="AY351" s="47">
        <v>0</v>
      </c>
      <c r="AZ351" s="47">
        <v>0</v>
      </c>
      <c r="BA351" s="47">
        <v>0</v>
      </c>
    </row>
    <row r="352" spans="1:53" outlineLevel="2" x14ac:dyDescent="0.25">
      <c r="A352" s="339" t="s">
        <v>1076</v>
      </c>
      <c r="B352" s="340" t="s">
        <v>1077</v>
      </c>
      <c r="C352" s="341" t="s">
        <v>1078</v>
      </c>
      <c r="D352" s="342"/>
      <c r="E352" s="343"/>
      <c r="F352" s="47">
        <v>1600</v>
      </c>
      <c r="G352" s="47">
        <v>800</v>
      </c>
      <c r="H352" s="344">
        <v>800</v>
      </c>
      <c r="I352" s="345">
        <v>1</v>
      </c>
      <c r="K352" s="47">
        <v>4800</v>
      </c>
      <c r="L352" s="47">
        <v>4000</v>
      </c>
      <c r="M352" s="344">
        <v>800</v>
      </c>
      <c r="N352" s="345">
        <v>0.2</v>
      </c>
      <c r="Q352" s="47">
        <v>4000</v>
      </c>
      <c r="R352" s="47">
        <v>2400</v>
      </c>
      <c r="S352" s="344">
        <v>1600</v>
      </c>
      <c r="T352" s="345">
        <v>0.66666666666666663</v>
      </c>
      <c r="V352" s="47">
        <v>18233.71</v>
      </c>
      <c r="W352" s="47">
        <v>16580.11</v>
      </c>
      <c r="X352" s="344">
        <v>1653.5999999999985</v>
      </c>
      <c r="Y352" s="345">
        <v>9.9733958339238912E-2</v>
      </c>
      <c r="AA352" s="48">
        <v>700</v>
      </c>
      <c r="AB352" s="47"/>
      <c r="AC352" s="47">
        <v>700</v>
      </c>
      <c r="AD352" s="47">
        <v>900</v>
      </c>
      <c r="AE352" s="47">
        <v>1600</v>
      </c>
      <c r="AF352" s="47">
        <v>0</v>
      </c>
      <c r="AG352" s="47">
        <v>800</v>
      </c>
      <c r="AH352" s="47">
        <v>800</v>
      </c>
      <c r="AI352" s="47">
        <v>800</v>
      </c>
      <c r="AJ352" s="47">
        <v>800</v>
      </c>
      <c r="AK352" s="47">
        <v>800</v>
      </c>
      <c r="AL352" s="47">
        <v>800</v>
      </c>
      <c r="AM352" s="47">
        <v>8633.7100000000009</v>
      </c>
      <c r="AN352" s="47">
        <v>800</v>
      </c>
      <c r="AO352" s="47"/>
      <c r="AP352" s="47">
        <v>800</v>
      </c>
      <c r="AQ352" s="47">
        <v>0</v>
      </c>
      <c r="AR352" s="47">
        <v>1600</v>
      </c>
      <c r="AS352" s="47">
        <v>800</v>
      </c>
      <c r="AT352" s="47">
        <v>1600</v>
      </c>
      <c r="AU352" s="47">
        <v>0</v>
      </c>
      <c r="AV352" s="47">
        <v>0</v>
      </c>
      <c r="AW352" s="47">
        <v>0</v>
      </c>
      <c r="AX352" s="47">
        <v>0</v>
      </c>
      <c r="AY352" s="47">
        <v>0</v>
      </c>
      <c r="AZ352" s="47">
        <v>0</v>
      </c>
      <c r="BA352" s="47">
        <v>0</v>
      </c>
    </row>
    <row r="353" spans="1:53" outlineLevel="2" x14ac:dyDescent="0.25">
      <c r="A353" s="339" t="s">
        <v>1079</v>
      </c>
      <c r="B353" s="340" t="s">
        <v>1080</v>
      </c>
      <c r="C353" s="341" t="s">
        <v>1081</v>
      </c>
      <c r="D353" s="342"/>
      <c r="E353" s="343"/>
      <c r="F353" s="47">
        <v>4092.78</v>
      </c>
      <c r="G353" s="47">
        <v>4545.24</v>
      </c>
      <c r="H353" s="344">
        <v>-452.45999999999958</v>
      </c>
      <c r="I353" s="345">
        <v>-9.9545898566412244E-2</v>
      </c>
      <c r="K353" s="47">
        <v>20774.79</v>
      </c>
      <c r="L353" s="47">
        <v>22063.97</v>
      </c>
      <c r="M353" s="344">
        <v>-1289.1800000000003</v>
      </c>
      <c r="N353" s="345">
        <v>-5.842919474600447E-2</v>
      </c>
      <c r="Q353" s="47">
        <v>12307.44</v>
      </c>
      <c r="R353" s="47">
        <v>13012.12</v>
      </c>
      <c r="S353" s="344">
        <v>-704.68000000000029</v>
      </c>
      <c r="T353" s="345">
        <v>-5.4155664103927741E-2</v>
      </c>
      <c r="V353" s="47">
        <v>51276.130000000005</v>
      </c>
      <c r="W353" s="47">
        <v>42492.61</v>
      </c>
      <c r="X353" s="344">
        <v>8783.5200000000041</v>
      </c>
      <c r="Y353" s="345">
        <v>0.2067070015233238</v>
      </c>
      <c r="AA353" s="48">
        <v>4507.1900000000005</v>
      </c>
      <c r="AB353" s="47"/>
      <c r="AC353" s="47">
        <v>4495.42</v>
      </c>
      <c r="AD353" s="47">
        <v>4556.43</v>
      </c>
      <c r="AE353" s="47">
        <v>4634.95</v>
      </c>
      <c r="AF353" s="47">
        <v>3831.9300000000003</v>
      </c>
      <c r="AG353" s="47">
        <v>4545.24</v>
      </c>
      <c r="AH353" s="47">
        <v>4568.76</v>
      </c>
      <c r="AI353" s="47">
        <v>4384.4000000000005</v>
      </c>
      <c r="AJ353" s="47">
        <v>4374</v>
      </c>
      <c r="AK353" s="47">
        <v>4331.7700000000004</v>
      </c>
      <c r="AL353" s="47">
        <v>4288.21</v>
      </c>
      <c r="AM353" s="47">
        <v>4280.5</v>
      </c>
      <c r="AN353" s="47">
        <v>4273.7</v>
      </c>
      <c r="AO353" s="47"/>
      <c r="AP353" s="47">
        <v>4264.7</v>
      </c>
      <c r="AQ353" s="47">
        <v>4202.6499999999996</v>
      </c>
      <c r="AR353" s="47">
        <v>4118.76</v>
      </c>
      <c r="AS353" s="47">
        <v>4095.9</v>
      </c>
      <c r="AT353" s="47">
        <v>4092.78</v>
      </c>
      <c r="AU353" s="47">
        <v>0</v>
      </c>
      <c r="AV353" s="47">
        <v>0</v>
      </c>
      <c r="AW353" s="47">
        <v>0</v>
      </c>
      <c r="AX353" s="47">
        <v>0</v>
      </c>
      <c r="AY353" s="47">
        <v>0</v>
      </c>
      <c r="AZ353" s="47">
        <v>0</v>
      </c>
      <c r="BA353" s="47">
        <v>0</v>
      </c>
    </row>
    <row r="354" spans="1:53" outlineLevel="1" x14ac:dyDescent="0.25">
      <c r="A354" s="339" t="s">
        <v>1082</v>
      </c>
      <c r="B354" s="397"/>
      <c r="C354" s="398" t="s">
        <v>1083</v>
      </c>
      <c r="D354" s="407"/>
      <c r="E354" s="407"/>
      <c r="F354" s="399">
        <v>1666028.1919999998</v>
      </c>
      <c r="G354" s="399">
        <v>1462563.0149999999</v>
      </c>
      <c r="H354" s="393">
        <v>203465.17699999991</v>
      </c>
      <c r="I354" s="41">
        <v>0.13911549445272955</v>
      </c>
      <c r="J354" s="409"/>
      <c r="K354" s="399">
        <v>8278646.236999996</v>
      </c>
      <c r="L354" s="399">
        <v>9159081.6389999967</v>
      </c>
      <c r="M354" s="393">
        <v>-880435.4020000007</v>
      </c>
      <c r="N354" s="40">
        <v>-9.6127039445859555E-2</v>
      </c>
      <c r="O354" s="410"/>
      <c r="P354" s="410"/>
      <c r="Q354" s="399">
        <v>4991253.1240000045</v>
      </c>
      <c r="R354" s="399">
        <v>5022450.6300000018</v>
      </c>
      <c r="S354" s="393">
        <v>-31197.505999997258</v>
      </c>
      <c r="T354" s="41">
        <v>-6.2116102871472619E-3</v>
      </c>
      <c r="U354" s="410"/>
      <c r="V354" s="399">
        <v>25376148.906999983</v>
      </c>
      <c r="W354" s="399">
        <v>15895524.012000011</v>
      </c>
      <c r="X354" s="393">
        <v>9480624.8949999716</v>
      </c>
      <c r="Y354" s="40">
        <v>0.59643361790669891</v>
      </c>
      <c r="Z354" s="339"/>
      <c r="AA354" s="412">
        <v>1880190.3760000004</v>
      </c>
      <c r="AB354" s="339"/>
      <c r="AC354" s="399">
        <v>2724951.6239999998</v>
      </c>
      <c r="AD354" s="399">
        <v>1411679.385</v>
      </c>
      <c r="AE354" s="399">
        <v>1443913.0300000005</v>
      </c>
      <c r="AF354" s="399">
        <v>2115974.5850000009</v>
      </c>
      <c r="AG354" s="399">
        <v>1462563.0149999999</v>
      </c>
      <c r="AH354" s="399">
        <v>2659165.4399999995</v>
      </c>
      <c r="AI354" s="399">
        <v>1122381.0500000007</v>
      </c>
      <c r="AJ354" s="399">
        <v>1703643.0599999998</v>
      </c>
      <c r="AK354" s="399">
        <v>1067245.9750000001</v>
      </c>
      <c r="AL354" s="399">
        <v>2996860.6750000003</v>
      </c>
      <c r="AM354" s="399">
        <v>3989121.4300000006</v>
      </c>
      <c r="AN354" s="399">
        <v>3559085.04</v>
      </c>
      <c r="AO354" s="339"/>
      <c r="AP354" s="399">
        <v>1650647.5749999993</v>
      </c>
      <c r="AQ354" s="399">
        <v>1636745.5379999997</v>
      </c>
      <c r="AR354" s="399">
        <v>1430835.5309999997</v>
      </c>
      <c r="AS354" s="399">
        <v>1894389.4009999998</v>
      </c>
      <c r="AT354" s="399">
        <v>1666028.1919999998</v>
      </c>
      <c r="AU354" s="399">
        <v>51610.599999999969</v>
      </c>
      <c r="AV354" s="399">
        <v>0</v>
      </c>
      <c r="AW354" s="399">
        <v>0</v>
      </c>
      <c r="AX354" s="399">
        <v>0</v>
      </c>
      <c r="AY354" s="399">
        <v>0</v>
      </c>
      <c r="AZ354" s="399">
        <v>0</v>
      </c>
      <c r="BA354" s="399">
        <v>0</v>
      </c>
    </row>
    <row r="355" spans="1:53" s="391" customFormat="1" ht="13" x14ac:dyDescent="0.3">
      <c r="A355" s="339"/>
      <c r="B355" s="397" t="s">
        <v>1084</v>
      </c>
      <c r="C355" s="413" t="s">
        <v>1085</v>
      </c>
      <c r="D355" s="419"/>
      <c r="E355" s="419"/>
      <c r="F355" s="399">
        <v>33837100.531000003</v>
      </c>
      <c r="G355" s="399">
        <v>30076654.205000002</v>
      </c>
      <c r="H355" s="393">
        <v>3760446.3260000013</v>
      </c>
      <c r="I355" s="41">
        <v>0.1250287448985884</v>
      </c>
      <c r="J355" s="416"/>
      <c r="K355" s="399">
        <v>187943291.24200001</v>
      </c>
      <c r="L355" s="399">
        <v>165654772.65899998</v>
      </c>
      <c r="M355" s="393">
        <v>22288518.583000034</v>
      </c>
      <c r="N355" s="41">
        <v>0.1345480013961379</v>
      </c>
      <c r="O355" s="348"/>
      <c r="P355" s="417"/>
      <c r="Q355" s="399">
        <v>102611793.58600003</v>
      </c>
      <c r="R355" s="399">
        <v>89407116.669999987</v>
      </c>
      <c r="S355" s="393">
        <v>13204676.916000038</v>
      </c>
      <c r="T355" s="41">
        <v>0.1476915642491666</v>
      </c>
      <c r="U355" s="417" t="s">
        <v>1086</v>
      </c>
      <c r="V355" s="399">
        <v>413458066.41200006</v>
      </c>
      <c r="W355" s="399">
        <v>346021635.77999997</v>
      </c>
      <c r="X355" s="393">
        <v>67436430.632000089</v>
      </c>
      <c r="Y355" s="40">
        <v>0.19489079195867415</v>
      </c>
      <c r="AA355" s="412">
        <v>18639067.586000003</v>
      </c>
      <c r="AC355" s="399">
        <v>42179814.403999999</v>
      </c>
      <c r="AD355" s="399">
        <v>34067841.585000001</v>
      </c>
      <c r="AE355" s="399">
        <v>31876180.169999994</v>
      </c>
      <c r="AF355" s="399">
        <v>27454282.295000002</v>
      </c>
      <c r="AG355" s="399">
        <v>30076654.205000002</v>
      </c>
      <c r="AH355" s="399">
        <v>31777191.959999997</v>
      </c>
      <c r="AI355" s="399">
        <v>30572251.130000003</v>
      </c>
      <c r="AJ355" s="399">
        <v>34557813.689999998</v>
      </c>
      <c r="AK355" s="399">
        <v>28402267.782999996</v>
      </c>
      <c r="AL355" s="399">
        <v>31887624.787</v>
      </c>
      <c r="AM355" s="399">
        <v>33604725.449999996</v>
      </c>
      <c r="AN355" s="399">
        <v>34712900.370000005</v>
      </c>
      <c r="AP355" s="399">
        <v>44359428.31499999</v>
      </c>
      <c r="AQ355" s="399">
        <v>40972069.340999991</v>
      </c>
      <c r="AR355" s="399">
        <v>37294853.085999995</v>
      </c>
      <c r="AS355" s="399">
        <v>31479839.969000004</v>
      </c>
      <c r="AT355" s="399">
        <v>33837100.531000003</v>
      </c>
      <c r="AU355" s="399">
        <v>187210078.09499994</v>
      </c>
      <c r="AV355" s="399">
        <v>1986156.37</v>
      </c>
      <c r="AW355" s="399">
        <v>0</v>
      </c>
      <c r="AX355" s="399">
        <v>0</v>
      </c>
      <c r="AY355" s="399">
        <v>0</v>
      </c>
      <c r="AZ355" s="399">
        <v>0</v>
      </c>
      <c r="BA355" s="399">
        <v>0</v>
      </c>
    </row>
    <row r="356" spans="1:53" s="391" customFormat="1" ht="13" outlineLevel="2" x14ac:dyDescent="0.3">
      <c r="A356" s="339"/>
      <c r="B356" s="397"/>
      <c r="C356" s="413"/>
      <c r="D356" s="419"/>
      <c r="E356" s="419"/>
      <c r="F356" s="399">
        <v>1419.0400000009686</v>
      </c>
      <c r="G356" s="399">
        <v>0</v>
      </c>
      <c r="H356" s="393">
        <v>1419.0400000009686</v>
      </c>
      <c r="I356" s="41" t="s">
        <v>196</v>
      </c>
      <c r="K356" s="399">
        <v>2894.1900000274181</v>
      </c>
      <c r="L356" s="399">
        <v>0</v>
      </c>
      <c r="M356" s="393"/>
      <c r="N356" s="41"/>
      <c r="O356" s="348"/>
      <c r="P356" s="348"/>
      <c r="Q356" s="399">
        <v>2339.1000000201166</v>
      </c>
      <c r="R356" s="399">
        <v>0</v>
      </c>
      <c r="S356" s="393">
        <v>2339.1000000201166</v>
      </c>
      <c r="T356" s="41" t="s">
        <v>196</v>
      </c>
      <c r="U356" s="348"/>
      <c r="V356" s="399">
        <v>2894.1900000423193</v>
      </c>
      <c r="W356" s="399">
        <v>0</v>
      </c>
      <c r="X356" s="393">
        <v>2894.1900000423193</v>
      </c>
      <c r="Y356" s="41" t="s">
        <v>196</v>
      </c>
      <c r="AA356" s="412">
        <v>0</v>
      </c>
      <c r="AC356" s="399">
        <v>0</v>
      </c>
      <c r="AD356" s="399">
        <v>0</v>
      </c>
      <c r="AE356" s="399">
        <v>0</v>
      </c>
      <c r="AF356" s="399">
        <v>0</v>
      </c>
      <c r="AG356" s="399">
        <v>0</v>
      </c>
      <c r="AH356" s="399">
        <v>0</v>
      </c>
      <c r="AI356" s="399">
        <v>0</v>
      </c>
      <c r="AJ356" s="399">
        <v>0</v>
      </c>
      <c r="AK356" s="399">
        <v>0</v>
      </c>
      <c r="AL356" s="399">
        <v>0</v>
      </c>
      <c r="AM356" s="399">
        <v>0</v>
      </c>
      <c r="AN356" s="399">
        <v>0</v>
      </c>
      <c r="AP356" s="399">
        <v>412.8699999935925</v>
      </c>
      <c r="AQ356" s="399">
        <v>142.21999999508262</v>
      </c>
      <c r="AR356" s="399">
        <v>859.11999999172986</v>
      </c>
      <c r="AS356" s="399">
        <v>60.94000000320375</v>
      </c>
      <c r="AT356" s="399">
        <v>1419.0400000009686</v>
      </c>
      <c r="AU356" s="399">
        <v>5.8207660913467407E-9</v>
      </c>
      <c r="AV356" s="399">
        <v>0</v>
      </c>
      <c r="AW356" s="399">
        <v>0</v>
      </c>
      <c r="AX356" s="399">
        <v>0</v>
      </c>
      <c r="AY356" s="399">
        <v>0</v>
      </c>
      <c r="AZ356" s="399">
        <v>0</v>
      </c>
      <c r="BA356" s="399">
        <v>0</v>
      </c>
    </row>
    <row r="357" spans="1:53" outlineLevel="2" x14ac:dyDescent="0.25">
      <c r="A357" s="339" t="s">
        <v>1087</v>
      </c>
      <c r="B357" s="340" t="s">
        <v>1088</v>
      </c>
      <c r="C357" s="341" t="s">
        <v>1089</v>
      </c>
      <c r="D357" s="342"/>
      <c r="E357" s="343"/>
      <c r="F357" s="47">
        <v>97409</v>
      </c>
      <c r="G357" s="47">
        <v>167846.92</v>
      </c>
      <c r="H357" s="344">
        <v>-70437.920000000013</v>
      </c>
      <c r="I357" s="345">
        <v>-0.41965571962833759</v>
      </c>
      <c r="K357" s="47">
        <v>458818.29000000004</v>
      </c>
      <c r="L357" s="47">
        <v>783375.31</v>
      </c>
      <c r="M357" s="344">
        <v>-324557.02</v>
      </c>
      <c r="N357" s="345">
        <v>-0.41430590913058007</v>
      </c>
      <c r="Q357" s="47">
        <v>280984.47000000003</v>
      </c>
      <c r="R357" s="47">
        <v>478169.42</v>
      </c>
      <c r="S357" s="344">
        <v>-197184.94999999995</v>
      </c>
      <c r="T357" s="345">
        <v>-0.41237465582805349</v>
      </c>
      <c r="V357" s="47">
        <v>1352873.19</v>
      </c>
      <c r="W357" s="47">
        <v>1695674.86</v>
      </c>
      <c r="X357" s="344">
        <v>-342801.67000000016</v>
      </c>
      <c r="Y357" s="345">
        <v>-0.20216238271056289</v>
      </c>
      <c r="AA357" s="48">
        <v>103558.45</v>
      </c>
      <c r="AB357" s="47"/>
      <c r="AC357" s="47">
        <v>133582.19</v>
      </c>
      <c r="AD357" s="47">
        <v>171623.7</v>
      </c>
      <c r="AE357" s="47">
        <v>148277.66</v>
      </c>
      <c r="AF357" s="47">
        <v>162044.84</v>
      </c>
      <c r="AG357" s="47">
        <v>167846.92</v>
      </c>
      <c r="AH357" s="47">
        <v>128935.01000000001</v>
      </c>
      <c r="AI357" s="47">
        <v>134856.17000000001</v>
      </c>
      <c r="AJ357" s="47">
        <v>167134.35</v>
      </c>
      <c r="AK357" s="47">
        <v>117557.61</v>
      </c>
      <c r="AL357" s="47">
        <v>142591.74</v>
      </c>
      <c r="AM357" s="47">
        <v>120200.2</v>
      </c>
      <c r="AN357" s="47">
        <v>82779.820000000007</v>
      </c>
      <c r="AO357" s="47"/>
      <c r="AP357" s="47">
        <v>88724.91</v>
      </c>
      <c r="AQ357" s="47">
        <v>89108.91</v>
      </c>
      <c r="AR357" s="47">
        <v>83007.7</v>
      </c>
      <c r="AS357" s="47">
        <v>100567.77</v>
      </c>
      <c r="AT357" s="47">
        <v>97409</v>
      </c>
      <c r="AU357" s="47">
        <v>-5331.51</v>
      </c>
      <c r="AV357" s="47">
        <v>0</v>
      </c>
      <c r="AW357" s="47">
        <v>0</v>
      </c>
      <c r="AX357" s="47">
        <v>0</v>
      </c>
      <c r="AY357" s="47">
        <v>0</v>
      </c>
      <c r="AZ357" s="47">
        <v>0</v>
      </c>
      <c r="BA357" s="47">
        <v>0</v>
      </c>
    </row>
    <row r="358" spans="1:53" outlineLevel="2" x14ac:dyDescent="0.25">
      <c r="A358" s="339" t="s">
        <v>1090</v>
      </c>
      <c r="B358" s="340" t="s">
        <v>1091</v>
      </c>
      <c r="C358" s="341" t="s">
        <v>1092</v>
      </c>
      <c r="D358" s="342"/>
      <c r="E358" s="343"/>
      <c r="F358" s="47">
        <v>150402.56</v>
      </c>
      <c r="G358" s="47">
        <v>65635.67</v>
      </c>
      <c r="H358" s="344">
        <v>84766.89</v>
      </c>
      <c r="I358" s="345">
        <v>1.2914759611656284</v>
      </c>
      <c r="K358" s="47">
        <v>733626.44000000006</v>
      </c>
      <c r="L358" s="47">
        <v>538712.82000000007</v>
      </c>
      <c r="M358" s="344">
        <v>194913.62</v>
      </c>
      <c r="N358" s="345">
        <v>0.36181359114490719</v>
      </c>
      <c r="Q358" s="47">
        <v>454944.75</v>
      </c>
      <c r="R358" s="47">
        <v>228804.6</v>
      </c>
      <c r="S358" s="344">
        <v>226140.15</v>
      </c>
      <c r="T358" s="345">
        <v>0.98835491069672543</v>
      </c>
      <c r="V358" s="47">
        <v>1989377.4100000001</v>
      </c>
      <c r="W358" s="47">
        <v>1511194.9700000002</v>
      </c>
      <c r="X358" s="344">
        <v>478182.43999999994</v>
      </c>
      <c r="Y358" s="345">
        <v>0.31642670171142767</v>
      </c>
      <c r="AA358" s="48">
        <v>-271332.3</v>
      </c>
      <c r="AB358" s="47"/>
      <c r="AC358" s="47">
        <v>187165.95</v>
      </c>
      <c r="AD358" s="47">
        <v>122742.27</v>
      </c>
      <c r="AE358" s="47">
        <v>62302.66</v>
      </c>
      <c r="AF358" s="47">
        <v>100866.27</v>
      </c>
      <c r="AG358" s="47">
        <v>65635.67</v>
      </c>
      <c r="AH358" s="47">
        <v>90430.22</v>
      </c>
      <c r="AI358" s="47">
        <v>235893.72</v>
      </c>
      <c r="AJ358" s="47">
        <v>250410.78</v>
      </c>
      <c r="AK358" s="47">
        <v>309080.44</v>
      </c>
      <c r="AL358" s="47">
        <v>159060.78</v>
      </c>
      <c r="AM358" s="47">
        <v>170027.01</v>
      </c>
      <c r="AN358" s="47">
        <v>40848.020000000004</v>
      </c>
      <c r="AO358" s="47"/>
      <c r="AP358" s="47">
        <v>145729.15</v>
      </c>
      <c r="AQ358" s="47">
        <v>132952.54</v>
      </c>
      <c r="AR358" s="47">
        <v>174774.73</v>
      </c>
      <c r="AS358" s="47">
        <v>129767.46</v>
      </c>
      <c r="AT358" s="47">
        <v>150402.56</v>
      </c>
      <c r="AU358" s="47">
        <v>-37662.68</v>
      </c>
      <c r="AV358" s="47">
        <v>0</v>
      </c>
      <c r="AW358" s="47">
        <v>0</v>
      </c>
      <c r="AX358" s="47">
        <v>0</v>
      </c>
      <c r="AY358" s="47">
        <v>0</v>
      </c>
      <c r="AZ358" s="47">
        <v>0</v>
      </c>
      <c r="BA358" s="47">
        <v>0</v>
      </c>
    </row>
    <row r="359" spans="1:53" outlineLevel="2" x14ac:dyDescent="0.25">
      <c r="A359" s="339" t="s">
        <v>1093</v>
      </c>
      <c r="B359" s="340" t="s">
        <v>1094</v>
      </c>
      <c r="C359" s="341" t="s">
        <v>1095</v>
      </c>
      <c r="D359" s="342"/>
      <c r="E359" s="343"/>
      <c r="F359" s="47">
        <v>1143269.7</v>
      </c>
      <c r="G359" s="47">
        <v>1898988.7000000002</v>
      </c>
      <c r="H359" s="344">
        <v>-755719.00000000023</v>
      </c>
      <c r="I359" s="345">
        <v>-0.39795866083879283</v>
      </c>
      <c r="K359" s="47">
        <v>7277692.9500000002</v>
      </c>
      <c r="L359" s="47">
        <v>5858710.6200000001</v>
      </c>
      <c r="M359" s="344">
        <v>1418982.33</v>
      </c>
      <c r="N359" s="345">
        <v>0.24220044682800873</v>
      </c>
      <c r="Q359" s="47">
        <v>4999366.9000000004</v>
      </c>
      <c r="R359" s="47">
        <v>4503983.62</v>
      </c>
      <c r="S359" s="344">
        <v>495383.28000000026</v>
      </c>
      <c r="T359" s="345">
        <v>0.10998780674961696</v>
      </c>
      <c r="V359" s="47">
        <v>15573903.48</v>
      </c>
      <c r="W359" s="47">
        <v>13077515.99</v>
      </c>
      <c r="X359" s="344">
        <v>2496387.4900000002</v>
      </c>
      <c r="Y359" s="345">
        <v>0.19089156472138255</v>
      </c>
      <c r="AA359" s="48">
        <v>677824.94000000006</v>
      </c>
      <c r="AB359" s="47"/>
      <c r="AC359" s="47">
        <v>561579.53</v>
      </c>
      <c r="AD359" s="47">
        <v>793147.47</v>
      </c>
      <c r="AE359" s="47">
        <v>1049787.43</v>
      </c>
      <c r="AF359" s="47">
        <v>1555207.49</v>
      </c>
      <c r="AG359" s="47">
        <v>1898988.7000000002</v>
      </c>
      <c r="AH359" s="47">
        <v>681572.32000000007</v>
      </c>
      <c r="AI359" s="47">
        <v>728173.8</v>
      </c>
      <c r="AJ359" s="47">
        <v>945535.53</v>
      </c>
      <c r="AK359" s="47">
        <v>1738804.28</v>
      </c>
      <c r="AL359" s="47">
        <v>2160211.39</v>
      </c>
      <c r="AM359" s="47">
        <v>1034360.02</v>
      </c>
      <c r="AN359" s="47">
        <v>1007553.19</v>
      </c>
      <c r="AO359" s="47"/>
      <c r="AP359" s="47">
        <v>932569.59</v>
      </c>
      <c r="AQ359" s="47">
        <v>1345756.46</v>
      </c>
      <c r="AR359" s="47">
        <v>1591331.56</v>
      </c>
      <c r="AS359" s="47">
        <v>2264765.64</v>
      </c>
      <c r="AT359" s="47">
        <v>1143269.7</v>
      </c>
      <c r="AU359" s="47">
        <v>24724.99</v>
      </c>
      <c r="AV359" s="47">
        <v>0</v>
      </c>
      <c r="AW359" s="47">
        <v>0</v>
      </c>
      <c r="AX359" s="47">
        <v>0</v>
      </c>
      <c r="AY359" s="47">
        <v>0</v>
      </c>
      <c r="AZ359" s="47">
        <v>0</v>
      </c>
      <c r="BA359" s="47">
        <v>0</v>
      </c>
    </row>
    <row r="360" spans="1:53" outlineLevel="2" x14ac:dyDescent="0.25">
      <c r="A360" s="339" t="s">
        <v>1096</v>
      </c>
      <c r="B360" s="340" t="s">
        <v>1097</v>
      </c>
      <c r="C360" s="341" t="s">
        <v>1098</v>
      </c>
      <c r="D360" s="342"/>
      <c r="E360" s="343"/>
      <c r="F360" s="47">
        <v>0</v>
      </c>
      <c r="G360" s="47">
        <v>0</v>
      </c>
      <c r="H360" s="344">
        <v>0</v>
      </c>
      <c r="I360" s="345">
        <v>0</v>
      </c>
      <c r="K360" s="47">
        <v>0</v>
      </c>
      <c r="L360" s="47">
        <v>0</v>
      </c>
      <c r="M360" s="344">
        <v>0</v>
      </c>
      <c r="N360" s="345">
        <v>0</v>
      </c>
      <c r="Q360" s="47">
        <v>0</v>
      </c>
      <c r="R360" s="47">
        <v>0</v>
      </c>
      <c r="S360" s="344">
        <v>0</v>
      </c>
      <c r="T360" s="345">
        <v>0</v>
      </c>
      <c r="V360" s="47">
        <v>0</v>
      </c>
      <c r="W360" s="47">
        <v>0.05</v>
      </c>
      <c r="X360" s="344">
        <v>-0.05</v>
      </c>
      <c r="Y360" s="345" t="s">
        <v>196</v>
      </c>
      <c r="AA360" s="48">
        <v>0</v>
      </c>
      <c r="AB360" s="47"/>
      <c r="AC360" s="47">
        <v>0</v>
      </c>
      <c r="AD360" s="47">
        <v>0</v>
      </c>
      <c r="AE360" s="47">
        <v>0</v>
      </c>
      <c r="AF360" s="47">
        <v>0</v>
      </c>
      <c r="AG360" s="47">
        <v>0</v>
      </c>
      <c r="AH360" s="47">
        <v>0</v>
      </c>
      <c r="AI360" s="47">
        <v>0</v>
      </c>
      <c r="AJ360" s="47">
        <v>1.41</v>
      </c>
      <c r="AK360" s="47">
        <v>-1.41</v>
      </c>
      <c r="AL360" s="47">
        <v>0</v>
      </c>
      <c r="AM360" s="47">
        <v>0</v>
      </c>
      <c r="AN360" s="47">
        <v>0</v>
      </c>
      <c r="AO360" s="47"/>
      <c r="AP360" s="47">
        <v>0</v>
      </c>
      <c r="AQ360" s="47">
        <v>0</v>
      </c>
      <c r="AR360" s="47">
        <v>0</v>
      </c>
      <c r="AS360" s="47">
        <v>0</v>
      </c>
      <c r="AT360" s="47">
        <v>0</v>
      </c>
      <c r="AU360" s="47">
        <v>0</v>
      </c>
      <c r="AV360" s="47">
        <v>0</v>
      </c>
      <c r="AW360" s="47">
        <v>0</v>
      </c>
      <c r="AX360" s="47">
        <v>0</v>
      </c>
      <c r="AY360" s="47">
        <v>0</v>
      </c>
      <c r="AZ360" s="47">
        <v>0</v>
      </c>
      <c r="BA360" s="47">
        <v>0</v>
      </c>
    </row>
    <row r="361" spans="1:53" outlineLevel="2" x14ac:dyDescent="0.25">
      <c r="A361" s="339" t="s">
        <v>1099</v>
      </c>
      <c r="B361" s="340" t="s">
        <v>1100</v>
      </c>
      <c r="C361" s="341" t="s">
        <v>1101</v>
      </c>
      <c r="D361" s="342"/>
      <c r="E361" s="343"/>
      <c r="F361" s="47">
        <v>-285.65000000000003</v>
      </c>
      <c r="G361" s="47">
        <v>-2093.5</v>
      </c>
      <c r="H361" s="344">
        <v>1807.85</v>
      </c>
      <c r="I361" s="345">
        <v>0.8635538571769763</v>
      </c>
      <c r="K361" s="47">
        <v>-2681.46</v>
      </c>
      <c r="L361" s="47">
        <v>-5505.12</v>
      </c>
      <c r="M361" s="344">
        <v>2823.66</v>
      </c>
      <c r="N361" s="345">
        <v>0.51291524980381897</v>
      </c>
      <c r="Q361" s="47">
        <v>-2223.9500000000003</v>
      </c>
      <c r="R361" s="47">
        <v>-4793.5</v>
      </c>
      <c r="S361" s="344">
        <v>2569.5499999999997</v>
      </c>
      <c r="T361" s="345">
        <v>0.53604881610514232</v>
      </c>
      <c r="V361" s="47">
        <v>-7671.09</v>
      </c>
      <c r="W361" s="47">
        <v>-11439.75</v>
      </c>
      <c r="X361" s="344">
        <v>3768.66</v>
      </c>
      <c r="Y361" s="345">
        <v>0.32943552088113814</v>
      </c>
      <c r="AA361" s="48">
        <v>-536.25</v>
      </c>
      <c r="AB361" s="47"/>
      <c r="AC361" s="47">
        <v>-289.12</v>
      </c>
      <c r="AD361" s="47">
        <v>-422.5</v>
      </c>
      <c r="AE361" s="47">
        <v>-888.75</v>
      </c>
      <c r="AF361" s="47">
        <v>-1811.25</v>
      </c>
      <c r="AG361" s="47">
        <v>-2093.5</v>
      </c>
      <c r="AH361" s="47">
        <v>-491.95</v>
      </c>
      <c r="AI361" s="47">
        <v>-352.25</v>
      </c>
      <c r="AJ361" s="47">
        <v>-817.80000000000007</v>
      </c>
      <c r="AK361" s="47">
        <v>0</v>
      </c>
      <c r="AL361" s="47">
        <v>-1476.4</v>
      </c>
      <c r="AM361" s="47">
        <v>-1525.03</v>
      </c>
      <c r="AN361" s="47">
        <v>-326.2</v>
      </c>
      <c r="AO361" s="47"/>
      <c r="AP361" s="47">
        <v>-189.33</v>
      </c>
      <c r="AQ361" s="47">
        <v>-268.18</v>
      </c>
      <c r="AR361" s="47">
        <v>-129.56</v>
      </c>
      <c r="AS361" s="47">
        <v>-1808.74</v>
      </c>
      <c r="AT361" s="47">
        <v>-285.65000000000003</v>
      </c>
      <c r="AU361" s="47">
        <v>0</v>
      </c>
      <c r="AV361" s="47">
        <v>0</v>
      </c>
      <c r="AW361" s="47">
        <v>0</v>
      </c>
      <c r="AX361" s="47">
        <v>0</v>
      </c>
      <c r="AY361" s="47">
        <v>0</v>
      </c>
      <c r="AZ361" s="47">
        <v>0</v>
      </c>
      <c r="BA361" s="47">
        <v>0</v>
      </c>
    </row>
    <row r="362" spans="1:53" outlineLevel="2" x14ac:dyDescent="0.25">
      <c r="A362" s="339" t="s">
        <v>1102</v>
      </c>
      <c r="B362" s="340" t="s">
        <v>1103</v>
      </c>
      <c r="C362" s="341" t="s">
        <v>1104</v>
      </c>
      <c r="D362" s="342"/>
      <c r="E362" s="343"/>
      <c r="F362" s="47">
        <v>-58271.11</v>
      </c>
      <c r="G362" s="47">
        <v>-58271.11</v>
      </c>
      <c r="H362" s="344">
        <v>0</v>
      </c>
      <c r="I362" s="345">
        <v>0</v>
      </c>
      <c r="K362" s="47">
        <v>-291355.55</v>
      </c>
      <c r="L362" s="47">
        <v>-255049.87</v>
      </c>
      <c r="M362" s="344">
        <v>-36305.679999999993</v>
      </c>
      <c r="N362" s="345">
        <v>-0.14234737700513234</v>
      </c>
      <c r="Q362" s="47">
        <v>-174813.33000000002</v>
      </c>
      <c r="R362" s="47">
        <v>-174813.33000000002</v>
      </c>
      <c r="S362" s="344">
        <v>0</v>
      </c>
      <c r="T362" s="345">
        <v>0</v>
      </c>
      <c r="V362" s="47">
        <v>-699253.32000000007</v>
      </c>
      <c r="W362" s="47">
        <v>-119678.82999999999</v>
      </c>
      <c r="X362" s="344">
        <v>-579574.49000000011</v>
      </c>
      <c r="Y362" s="345">
        <v>-4.8427486298119744</v>
      </c>
      <c r="AA362" s="48">
        <v>19338.72</v>
      </c>
      <c r="AB362" s="47"/>
      <c r="AC362" s="47">
        <v>-21965.43</v>
      </c>
      <c r="AD362" s="47">
        <v>-58271.11</v>
      </c>
      <c r="AE362" s="47">
        <v>-58271.11</v>
      </c>
      <c r="AF362" s="47">
        <v>-58271.11</v>
      </c>
      <c r="AG362" s="47">
        <v>-58271.11</v>
      </c>
      <c r="AH362" s="47">
        <v>-58271.11</v>
      </c>
      <c r="AI362" s="47">
        <v>-58271.11</v>
      </c>
      <c r="AJ362" s="47">
        <v>-58271.11</v>
      </c>
      <c r="AK362" s="47">
        <v>-58271.11</v>
      </c>
      <c r="AL362" s="47">
        <v>-58271.11</v>
      </c>
      <c r="AM362" s="47">
        <v>-58271.11</v>
      </c>
      <c r="AN362" s="47">
        <v>-58271.11</v>
      </c>
      <c r="AO362" s="47"/>
      <c r="AP362" s="47">
        <v>-58271.11</v>
      </c>
      <c r="AQ362" s="47">
        <v>-58271.11</v>
      </c>
      <c r="AR362" s="47">
        <v>-58271.11</v>
      </c>
      <c r="AS362" s="47">
        <v>-58271.11</v>
      </c>
      <c r="AT362" s="47">
        <v>-58271.11</v>
      </c>
      <c r="AU362" s="47">
        <v>0</v>
      </c>
      <c r="AV362" s="47">
        <v>0</v>
      </c>
      <c r="AW362" s="47">
        <v>0</v>
      </c>
      <c r="AX362" s="47">
        <v>0</v>
      </c>
      <c r="AY362" s="47">
        <v>0</v>
      </c>
      <c r="AZ362" s="47">
        <v>0</v>
      </c>
      <c r="BA362" s="47">
        <v>0</v>
      </c>
    </row>
    <row r="363" spans="1:53" outlineLevel="2" x14ac:dyDescent="0.25">
      <c r="A363" s="339" t="s">
        <v>1105</v>
      </c>
      <c r="B363" s="340" t="s">
        <v>1106</v>
      </c>
      <c r="C363" s="341" t="s">
        <v>1107</v>
      </c>
      <c r="D363" s="342"/>
      <c r="E363" s="343"/>
      <c r="F363" s="47">
        <v>275553.28999999998</v>
      </c>
      <c r="G363" s="47">
        <v>500017</v>
      </c>
      <c r="H363" s="344">
        <v>-224463.71000000002</v>
      </c>
      <c r="I363" s="345">
        <v>-0.44891215698666248</v>
      </c>
      <c r="K363" s="47">
        <v>2376001.0499999998</v>
      </c>
      <c r="L363" s="47">
        <v>1972419.67</v>
      </c>
      <c r="M363" s="344">
        <v>403581.37999999989</v>
      </c>
      <c r="N363" s="345">
        <v>0.20461232776085625</v>
      </c>
      <c r="Q363" s="47">
        <v>1517704.73</v>
      </c>
      <c r="R363" s="47">
        <v>1022730.65</v>
      </c>
      <c r="S363" s="344">
        <v>494974.07999999996</v>
      </c>
      <c r="T363" s="345">
        <v>0.48397305781341349</v>
      </c>
      <c r="V363" s="47">
        <v>4352733.8599999994</v>
      </c>
      <c r="W363" s="47">
        <v>4539916.3599999994</v>
      </c>
      <c r="X363" s="344">
        <v>-187182.5</v>
      </c>
      <c r="Y363" s="345">
        <v>-4.1230385134231863E-2</v>
      </c>
      <c r="AA363" s="48">
        <v>347039.94</v>
      </c>
      <c r="AB363" s="47"/>
      <c r="AC363" s="47">
        <v>657471.45000000007</v>
      </c>
      <c r="AD363" s="47">
        <v>292217.57</v>
      </c>
      <c r="AE363" s="47">
        <v>179978.02</v>
      </c>
      <c r="AF363" s="47">
        <v>342735.63</v>
      </c>
      <c r="AG363" s="47">
        <v>500017</v>
      </c>
      <c r="AH363" s="47">
        <v>115997.6</v>
      </c>
      <c r="AI363" s="47">
        <v>177400.46</v>
      </c>
      <c r="AJ363" s="47">
        <v>112146.36</v>
      </c>
      <c r="AK363" s="47">
        <v>404623.94</v>
      </c>
      <c r="AL363" s="47">
        <v>619505.02</v>
      </c>
      <c r="AM363" s="47">
        <v>386930.9</v>
      </c>
      <c r="AN363" s="47">
        <v>160128.53</v>
      </c>
      <c r="AO363" s="47"/>
      <c r="AP363" s="47">
        <v>297750.94</v>
      </c>
      <c r="AQ363" s="47">
        <v>560545.38</v>
      </c>
      <c r="AR363" s="47">
        <v>634962.46</v>
      </c>
      <c r="AS363" s="47">
        <v>607188.98</v>
      </c>
      <c r="AT363" s="47">
        <v>275553.28999999998</v>
      </c>
      <c r="AU363" s="47">
        <v>19454.14</v>
      </c>
      <c r="AV363" s="47">
        <v>0</v>
      </c>
      <c r="AW363" s="47">
        <v>0</v>
      </c>
      <c r="AX363" s="47">
        <v>0</v>
      </c>
      <c r="AY363" s="47">
        <v>0</v>
      </c>
      <c r="AZ363" s="47">
        <v>0</v>
      </c>
      <c r="BA363" s="47">
        <v>0</v>
      </c>
    </row>
    <row r="364" spans="1:53" outlineLevel="2" x14ac:dyDescent="0.25">
      <c r="A364" s="339" t="s">
        <v>1108</v>
      </c>
      <c r="B364" s="340" t="s">
        <v>1109</v>
      </c>
      <c r="C364" s="341" t="s">
        <v>1110</v>
      </c>
      <c r="D364" s="342"/>
      <c r="E364" s="343"/>
      <c r="F364" s="47">
        <v>3917.3</v>
      </c>
      <c r="G364" s="47">
        <v>0</v>
      </c>
      <c r="H364" s="344">
        <v>3917.3</v>
      </c>
      <c r="I364" s="345" t="s">
        <v>196</v>
      </c>
      <c r="K364" s="47">
        <v>27069.95</v>
      </c>
      <c r="L364" s="47">
        <v>0</v>
      </c>
      <c r="M364" s="344">
        <v>27069.95</v>
      </c>
      <c r="N364" s="345" t="s">
        <v>196</v>
      </c>
      <c r="Q364" s="47">
        <v>25044.95</v>
      </c>
      <c r="R364" s="47">
        <v>0</v>
      </c>
      <c r="S364" s="344">
        <v>25044.95</v>
      </c>
      <c r="T364" s="345" t="s">
        <v>196</v>
      </c>
      <c r="V364" s="47">
        <v>27069.95</v>
      </c>
      <c r="W364" s="47">
        <v>0</v>
      </c>
      <c r="X364" s="344">
        <v>27069.95</v>
      </c>
      <c r="Y364" s="345" t="s">
        <v>196</v>
      </c>
      <c r="AA364" s="48">
        <v>0</v>
      </c>
      <c r="AB364" s="47"/>
      <c r="AC364" s="47">
        <v>0</v>
      </c>
      <c r="AD364" s="47">
        <v>0</v>
      </c>
      <c r="AE364" s="47">
        <v>0</v>
      </c>
      <c r="AF364" s="47">
        <v>0</v>
      </c>
      <c r="AG364" s="47">
        <v>0</v>
      </c>
      <c r="AH364" s="47">
        <v>0</v>
      </c>
      <c r="AI364" s="47">
        <v>0</v>
      </c>
      <c r="AJ364" s="47">
        <v>0</v>
      </c>
      <c r="AK364" s="47">
        <v>0</v>
      </c>
      <c r="AL364" s="47">
        <v>0</v>
      </c>
      <c r="AM364" s="47">
        <v>0</v>
      </c>
      <c r="AN364" s="47">
        <v>0</v>
      </c>
      <c r="AO364" s="47"/>
      <c r="AP364" s="47">
        <v>0</v>
      </c>
      <c r="AQ364" s="47">
        <v>2025</v>
      </c>
      <c r="AR364" s="47">
        <v>15142.5</v>
      </c>
      <c r="AS364" s="47">
        <v>5985.1500000000005</v>
      </c>
      <c r="AT364" s="47">
        <v>3917.3</v>
      </c>
      <c r="AU364" s="47">
        <v>0</v>
      </c>
      <c r="AV364" s="47">
        <v>0</v>
      </c>
      <c r="AW364" s="47">
        <v>0</v>
      </c>
      <c r="AX364" s="47">
        <v>0</v>
      </c>
      <c r="AY364" s="47">
        <v>0</v>
      </c>
      <c r="AZ364" s="47">
        <v>0</v>
      </c>
      <c r="BA364" s="47">
        <v>0</v>
      </c>
    </row>
    <row r="365" spans="1:53" outlineLevel="2" x14ac:dyDescent="0.25">
      <c r="A365" s="339" t="s">
        <v>1111</v>
      </c>
      <c r="B365" s="340" t="s">
        <v>1112</v>
      </c>
      <c r="C365" s="341" t="s">
        <v>1113</v>
      </c>
      <c r="D365" s="342"/>
      <c r="E365" s="343"/>
      <c r="F365" s="47">
        <v>483.76</v>
      </c>
      <c r="G365" s="47">
        <v>0</v>
      </c>
      <c r="H365" s="344">
        <v>483.76</v>
      </c>
      <c r="I365" s="345" t="s">
        <v>196</v>
      </c>
      <c r="K365" s="47">
        <v>1124.18</v>
      </c>
      <c r="L365" s="47">
        <v>0</v>
      </c>
      <c r="M365" s="344">
        <v>1124.18</v>
      </c>
      <c r="N365" s="345" t="s">
        <v>196</v>
      </c>
      <c r="Q365" s="47">
        <v>813.91</v>
      </c>
      <c r="R365" s="47">
        <v>0</v>
      </c>
      <c r="S365" s="344">
        <v>813.91</v>
      </c>
      <c r="T365" s="345" t="s">
        <v>196</v>
      </c>
      <c r="V365" s="47">
        <v>1124.18</v>
      </c>
      <c r="W365" s="47">
        <v>0</v>
      </c>
      <c r="X365" s="344">
        <v>1124.18</v>
      </c>
      <c r="Y365" s="345" t="s">
        <v>196</v>
      </c>
      <c r="AA365" s="48">
        <v>0</v>
      </c>
      <c r="AB365" s="47"/>
      <c r="AC365" s="47">
        <v>0</v>
      </c>
      <c r="AD365" s="47">
        <v>0</v>
      </c>
      <c r="AE365" s="47">
        <v>0</v>
      </c>
      <c r="AF365" s="47">
        <v>0</v>
      </c>
      <c r="AG365" s="47">
        <v>0</v>
      </c>
      <c r="AH365" s="47">
        <v>0</v>
      </c>
      <c r="AI365" s="47">
        <v>0</v>
      </c>
      <c r="AJ365" s="47">
        <v>0</v>
      </c>
      <c r="AK365" s="47">
        <v>0</v>
      </c>
      <c r="AL365" s="47">
        <v>0</v>
      </c>
      <c r="AM365" s="47">
        <v>0</v>
      </c>
      <c r="AN365" s="47">
        <v>0</v>
      </c>
      <c r="AO365" s="47"/>
      <c r="AP365" s="47">
        <v>0</v>
      </c>
      <c r="AQ365" s="47">
        <v>310.27</v>
      </c>
      <c r="AR365" s="47">
        <v>101.59</v>
      </c>
      <c r="AS365" s="47">
        <v>228.56</v>
      </c>
      <c r="AT365" s="47">
        <v>483.76</v>
      </c>
      <c r="AU365" s="47">
        <v>0</v>
      </c>
      <c r="AV365" s="47">
        <v>0</v>
      </c>
      <c r="AW365" s="47">
        <v>0</v>
      </c>
      <c r="AX365" s="47">
        <v>0</v>
      </c>
      <c r="AY365" s="47">
        <v>0</v>
      </c>
      <c r="AZ365" s="47">
        <v>0</v>
      </c>
      <c r="BA365" s="47">
        <v>0</v>
      </c>
    </row>
    <row r="366" spans="1:53" outlineLevel="2" x14ac:dyDescent="0.25">
      <c r="A366" s="339" t="s">
        <v>1114</v>
      </c>
      <c r="B366" s="340" t="s">
        <v>1115</v>
      </c>
      <c r="C366" s="341" t="s">
        <v>1116</v>
      </c>
      <c r="D366" s="342"/>
      <c r="E366" s="343"/>
      <c r="F366" s="47">
        <v>-22487.8</v>
      </c>
      <c r="G366" s="47">
        <v>159583.42000000001</v>
      </c>
      <c r="H366" s="344">
        <v>-182071.22</v>
      </c>
      <c r="I366" s="345">
        <v>-1.1409156414870667</v>
      </c>
      <c r="K366" s="47">
        <v>564594.94000000006</v>
      </c>
      <c r="L366" s="47">
        <v>693143.24</v>
      </c>
      <c r="M366" s="344">
        <v>-128548.29999999993</v>
      </c>
      <c r="N366" s="345">
        <v>-0.18545704925290757</v>
      </c>
      <c r="Q366" s="47">
        <v>376998.26</v>
      </c>
      <c r="R366" s="47">
        <v>433033.55</v>
      </c>
      <c r="S366" s="344">
        <v>-56035.289999999979</v>
      </c>
      <c r="T366" s="345">
        <v>-0.12940172880369197</v>
      </c>
      <c r="V366" s="47">
        <v>1406936.23</v>
      </c>
      <c r="W366" s="47">
        <v>1788892.81</v>
      </c>
      <c r="X366" s="344">
        <v>-381956.58000000007</v>
      </c>
      <c r="Y366" s="345">
        <v>-0.21351563261076556</v>
      </c>
      <c r="AA366" s="48">
        <v>330971.11</v>
      </c>
      <c r="AB366" s="47"/>
      <c r="AC366" s="47">
        <v>130678.22</v>
      </c>
      <c r="AD366" s="47">
        <v>129431.47</v>
      </c>
      <c r="AE366" s="47">
        <v>127297.72</v>
      </c>
      <c r="AF366" s="47">
        <v>146152.41</v>
      </c>
      <c r="AG366" s="47">
        <v>159583.42000000001</v>
      </c>
      <c r="AH366" s="47">
        <v>124535.06</v>
      </c>
      <c r="AI366" s="47">
        <v>171026.16</v>
      </c>
      <c r="AJ366" s="47">
        <v>134458.42000000001</v>
      </c>
      <c r="AK366" s="47">
        <v>87555.27</v>
      </c>
      <c r="AL366" s="47">
        <v>101290.85</v>
      </c>
      <c r="AM366" s="47">
        <v>150343.49</v>
      </c>
      <c r="AN366" s="47">
        <v>73132.040000000008</v>
      </c>
      <c r="AO366" s="47"/>
      <c r="AP366" s="47">
        <v>109604.86</v>
      </c>
      <c r="AQ366" s="47">
        <v>77991.820000000007</v>
      </c>
      <c r="AR366" s="47">
        <v>217748.98</v>
      </c>
      <c r="AS366" s="47">
        <v>181737.08000000002</v>
      </c>
      <c r="AT366" s="47">
        <v>-22487.8</v>
      </c>
      <c r="AU366" s="47">
        <v>153.35</v>
      </c>
      <c r="AV366" s="47">
        <v>0</v>
      </c>
      <c r="AW366" s="47">
        <v>0</v>
      </c>
      <c r="AX366" s="47">
        <v>0</v>
      </c>
      <c r="AY366" s="47">
        <v>0</v>
      </c>
      <c r="AZ366" s="47">
        <v>0</v>
      </c>
      <c r="BA366" s="47">
        <v>0</v>
      </c>
    </row>
    <row r="367" spans="1:53" outlineLevel="2" x14ac:dyDescent="0.25">
      <c r="A367" s="339" t="s">
        <v>1117</v>
      </c>
      <c r="B367" s="340" t="s">
        <v>1118</v>
      </c>
      <c r="C367" s="341" t="s">
        <v>1119</v>
      </c>
      <c r="D367" s="342"/>
      <c r="E367" s="343"/>
      <c r="F367" s="47">
        <v>0</v>
      </c>
      <c r="G367" s="47">
        <v>0</v>
      </c>
      <c r="H367" s="344">
        <v>0</v>
      </c>
      <c r="I367" s="345">
        <v>0</v>
      </c>
      <c r="K367" s="47">
        <v>0</v>
      </c>
      <c r="L367" s="47">
        <v>-13.57</v>
      </c>
      <c r="M367" s="344">
        <v>13.57</v>
      </c>
      <c r="N367" s="345" t="s">
        <v>196</v>
      </c>
      <c r="Q367" s="47">
        <v>0</v>
      </c>
      <c r="R367" s="47">
        <v>0</v>
      </c>
      <c r="S367" s="344">
        <v>0</v>
      </c>
      <c r="T367" s="345">
        <v>0</v>
      </c>
      <c r="V367" s="47">
        <v>0</v>
      </c>
      <c r="W367" s="47">
        <v>0</v>
      </c>
      <c r="X367" s="344">
        <v>0</v>
      </c>
      <c r="Y367" s="345">
        <v>0</v>
      </c>
      <c r="AA367" s="48">
        <v>13.57</v>
      </c>
      <c r="AB367" s="47"/>
      <c r="AC367" s="47">
        <v>-13.57</v>
      </c>
      <c r="AD367" s="47">
        <v>0</v>
      </c>
      <c r="AE367" s="47">
        <v>0</v>
      </c>
      <c r="AF367" s="47">
        <v>0</v>
      </c>
      <c r="AG367" s="47">
        <v>0</v>
      </c>
      <c r="AH367" s="47">
        <v>0</v>
      </c>
      <c r="AI367" s="47">
        <v>0</v>
      </c>
      <c r="AJ367" s="47">
        <v>0</v>
      </c>
      <c r="AK367" s="47">
        <v>0</v>
      </c>
      <c r="AL367" s="47">
        <v>0</v>
      </c>
      <c r="AM367" s="47">
        <v>0</v>
      </c>
      <c r="AN367" s="47">
        <v>0</v>
      </c>
      <c r="AO367" s="47"/>
      <c r="AP367" s="47">
        <v>0</v>
      </c>
      <c r="AQ367" s="47">
        <v>0</v>
      </c>
      <c r="AR367" s="47">
        <v>0</v>
      </c>
      <c r="AS367" s="47">
        <v>0</v>
      </c>
      <c r="AT367" s="47">
        <v>0</v>
      </c>
      <c r="AU367" s="47">
        <v>0</v>
      </c>
      <c r="AV367" s="47">
        <v>0</v>
      </c>
      <c r="AW367" s="47">
        <v>0</v>
      </c>
      <c r="AX367" s="47">
        <v>0</v>
      </c>
      <c r="AY367" s="47">
        <v>0</v>
      </c>
      <c r="AZ367" s="47">
        <v>0</v>
      </c>
      <c r="BA367" s="47">
        <v>0</v>
      </c>
    </row>
    <row r="368" spans="1:53" outlineLevel="1" x14ac:dyDescent="0.25">
      <c r="A368" s="339" t="s">
        <v>1120</v>
      </c>
      <c r="B368" s="397"/>
      <c r="C368" s="398" t="s">
        <v>1121</v>
      </c>
      <c r="D368" s="407"/>
      <c r="E368" s="407"/>
      <c r="F368" s="399">
        <v>1589991.05</v>
      </c>
      <c r="G368" s="399">
        <v>2731707.0999999996</v>
      </c>
      <c r="H368" s="393">
        <v>-1141716.0499999996</v>
      </c>
      <c r="I368" s="41">
        <v>-0.41794965865849959</v>
      </c>
      <c r="J368" s="339"/>
      <c r="K368" s="399">
        <v>11144890.789999997</v>
      </c>
      <c r="L368" s="399">
        <v>9585793.0999999996</v>
      </c>
      <c r="M368" s="393">
        <v>1559097.6899999976</v>
      </c>
      <c r="N368" s="41">
        <v>0.16264670786603955</v>
      </c>
      <c r="O368" s="418"/>
      <c r="P368" s="418"/>
      <c r="Q368" s="399">
        <v>7478820.6900000004</v>
      </c>
      <c r="R368" s="399">
        <v>6487115.0100000007</v>
      </c>
      <c r="S368" s="393">
        <v>991705.6799999997</v>
      </c>
      <c r="T368" s="41">
        <v>0.15287314599344518</v>
      </c>
      <c r="U368" s="418"/>
      <c r="V368" s="399">
        <v>23997093.890000001</v>
      </c>
      <c r="W368" s="399">
        <v>22482076.459999997</v>
      </c>
      <c r="X368" s="393">
        <v>1515017.4300000034</v>
      </c>
      <c r="Y368" s="41">
        <v>6.7387789232703443E-2</v>
      </c>
      <c r="Z368" s="339"/>
      <c r="AA368" s="412">
        <v>1206878.18</v>
      </c>
      <c r="AB368" s="339"/>
      <c r="AC368" s="399">
        <v>1648209.22</v>
      </c>
      <c r="AD368" s="399">
        <v>1450468.8699999999</v>
      </c>
      <c r="AE368" s="399">
        <v>1508483.63</v>
      </c>
      <c r="AF368" s="399">
        <v>2246924.2800000003</v>
      </c>
      <c r="AG368" s="399">
        <v>2731707.0999999996</v>
      </c>
      <c r="AH368" s="399">
        <v>1082707.1500000001</v>
      </c>
      <c r="AI368" s="399">
        <v>1388726.95</v>
      </c>
      <c r="AJ368" s="399">
        <v>1550597.94</v>
      </c>
      <c r="AK368" s="399">
        <v>2599349.02</v>
      </c>
      <c r="AL368" s="399">
        <v>3122912.2700000005</v>
      </c>
      <c r="AM368" s="399">
        <v>1802065.4799999997</v>
      </c>
      <c r="AN368" s="399">
        <v>1305844.29</v>
      </c>
      <c r="AO368" s="339"/>
      <c r="AP368" s="399">
        <v>1515919.0099999998</v>
      </c>
      <c r="AQ368" s="399">
        <v>2150151.09</v>
      </c>
      <c r="AR368" s="399">
        <v>2658668.8499999996</v>
      </c>
      <c r="AS368" s="399">
        <v>3230160.79</v>
      </c>
      <c r="AT368" s="399">
        <v>1589991.05</v>
      </c>
      <c r="AU368" s="399">
        <v>1338.2899999999986</v>
      </c>
      <c r="AV368" s="399">
        <v>0</v>
      </c>
      <c r="AW368" s="399">
        <v>0</v>
      </c>
      <c r="AX368" s="399">
        <v>0</v>
      </c>
      <c r="AY368" s="399">
        <v>0</v>
      </c>
      <c r="AZ368" s="399">
        <v>0</v>
      </c>
      <c r="BA368" s="399">
        <v>0</v>
      </c>
    </row>
    <row r="369" spans="1:53" ht="0.75" customHeight="1" outlineLevel="2" x14ac:dyDescent="0.25">
      <c r="B369" s="397"/>
      <c r="C369" s="398"/>
      <c r="D369" s="407"/>
      <c r="E369" s="407"/>
      <c r="F369" s="399"/>
      <c r="G369" s="399"/>
      <c r="H369" s="399"/>
      <c r="I369" s="408"/>
      <c r="J369" s="339"/>
      <c r="K369" s="399"/>
      <c r="L369" s="399"/>
      <c r="M369" s="393"/>
      <c r="N369" s="41"/>
      <c r="O369" s="418"/>
      <c r="P369" s="418"/>
      <c r="Q369" s="399"/>
      <c r="R369" s="399"/>
      <c r="S369" s="399"/>
      <c r="T369" s="408"/>
      <c r="U369" s="418"/>
      <c r="V369" s="399"/>
      <c r="W369" s="399"/>
      <c r="X369" s="399"/>
      <c r="Y369" s="408"/>
      <c r="Z369" s="339"/>
      <c r="AA369" s="412"/>
      <c r="AB369" s="339"/>
      <c r="AC369" s="399"/>
      <c r="AD369" s="399"/>
      <c r="AE369" s="399"/>
      <c r="AF369" s="399"/>
      <c r="AG369" s="399"/>
      <c r="AH369" s="399"/>
      <c r="AI369" s="399"/>
      <c r="AJ369" s="399"/>
      <c r="AK369" s="399"/>
      <c r="AL369" s="399"/>
      <c r="AM369" s="399"/>
      <c r="AN369" s="399"/>
      <c r="AO369" s="339"/>
      <c r="AP369" s="399"/>
      <c r="AQ369" s="399"/>
      <c r="AR369" s="399"/>
      <c r="AS369" s="399"/>
      <c r="AT369" s="399"/>
      <c r="AU369" s="399"/>
      <c r="AV369" s="399"/>
      <c r="AW369" s="399"/>
      <c r="AX369" s="399"/>
      <c r="AY369" s="399"/>
      <c r="AZ369" s="399"/>
      <c r="BA369" s="399"/>
    </row>
    <row r="370" spans="1:53" outlineLevel="2" x14ac:dyDescent="0.25">
      <c r="A370" s="339" t="s">
        <v>1122</v>
      </c>
      <c r="B370" s="340" t="s">
        <v>1123</v>
      </c>
      <c r="C370" s="341" t="s">
        <v>1124</v>
      </c>
      <c r="D370" s="342"/>
      <c r="E370" s="343"/>
      <c r="F370" s="47">
        <v>-14.63</v>
      </c>
      <c r="G370" s="47">
        <v>0</v>
      </c>
      <c r="H370" s="344">
        <v>-14.63</v>
      </c>
      <c r="I370" s="345" t="s">
        <v>196</v>
      </c>
      <c r="K370" s="47">
        <v>0</v>
      </c>
      <c r="L370" s="47">
        <v>0</v>
      </c>
      <c r="M370" s="344">
        <v>0</v>
      </c>
      <c r="N370" s="345">
        <v>0</v>
      </c>
      <c r="Q370" s="47">
        <v>0</v>
      </c>
      <c r="R370" s="47">
        <v>0</v>
      </c>
      <c r="S370" s="344">
        <v>0</v>
      </c>
      <c r="T370" s="345">
        <v>0</v>
      </c>
      <c r="V370" s="47">
        <v>0</v>
      </c>
      <c r="W370" s="47">
        <v>0</v>
      </c>
      <c r="X370" s="344">
        <v>0</v>
      </c>
      <c r="Y370" s="345">
        <v>0</v>
      </c>
      <c r="AA370" s="48">
        <v>0</v>
      </c>
      <c r="AB370" s="47"/>
      <c r="AC370" s="47">
        <v>0</v>
      </c>
      <c r="AD370" s="47">
        <v>0</v>
      </c>
      <c r="AE370" s="47">
        <v>0</v>
      </c>
      <c r="AF370" s="47">
        <v>0</v>
      </c>
      <c r="AG370" s="47">
        <v>0</v>
      </c>
      <c r="AH370" s="47">
        <v>0</v>
      </c>
      <c r="AI370" s="47">
        <v>0</v>
      </c>
      <c r="AJ370" s="47">
        <v>0</v>
      </c>
      <c r="AK370" s="47">
        <v>0</v>
      </c>
      <c r="AL370" s="47">
        <v>0</v>
      </c>
      <c r="AM370" s="47">
        <v>0</v>
      </c>
      <c r="AN370" s="47">
        <v>0</v>
      </c>
      <c r="AO370" s="47"/>
      <c r="AP370" s="47">
        <v>0</v>
      </c>
      <c r="AQ370" s="47">
        <v>0</v>
      </c>
      <c r="AR370" s="47">
        <v>0</v>
      </c>
      <c r="AS370" s="47">
        <v>14.63</v>
      </c>
      <c r="AT370" s="47">
        <v>-14.63</v>
      </c>
      <c r="AU370" s="47">
        <v>0</v>
      </c>
      <c r="AV370" s="47">
        <v>14.63</v>
      </c>
      <c r="AW370" s="47">
        <v>0</v>
      </c>
      <c r="AX370" s="47">
        <v>0</v>
      </c>
      <c r="AY370" s="47">
        <v>0</v>
      </c>
      <c r="AZ370" s="47">
        <v>0</v>
      </c>
      <c r="BA370" s="47">
        <v>0</v>
      </c>
    </row>
    <row r="371" spans="1:53" outlineLevel="1" x14ac:dyDescent="0.25">
      <c r="A371" s="339" t="s">
        <v>1125</v>
      </c>
      <c r="B371" s="397"/>
      <c r="C371" s="398" t="s">
        <v>1126</v>
      </c>
      <c r="D371" s="407"/>
      <c r="E371" s="407"/>
      <c r="F371" s="399">
        <v>-14.63</v>
      </c>
      <c r="G371" s="399">
        <v>0</v>
      </c>
      <c r="H371" s="393">
        <v>-14.63</v>
      </c>
      <c r="I371" s="41" t="s">
        <v>196</v>
      </c>
      <c r="J371" s="339"/>
      <c r="K371" s="399">
        <v>0</v>
      </c>
      <c r="L371" s="399">
        <v>0</v>
      </c>
      <c r="M371" s="393">
        <v>0</v>
      </c>
      <c r="N371" s="41">
        <v>0</v>
      </c>
      <c r="O371" s="418"/>
      <c r="P371" s="418"/>
      <c r="Q371" s="399">
        <v>0</v>
      </c>
      <c r="R371" s="399">
        <v>0</v>
      </c>
      <c r="S371" s="393">
        <v>0</v>
      </c>
      <c r="T371" s="41">
        <v>0</v>
      </c>
      <c r="U371" s="418"/>
      <c r="V371" s="399">
        <v>0</v>
      </c>
      <c r="W371" s="399">
        <v>0</v>
      </c>
      <c r="X371" s="393">
        <v>0</v>
      </c>
      <c r="Y371" s="41">
        <v>0</v>
      </c>
      <c r="Z371" s="339"/>
      <c r="AA371" s="412">
        <v>0</v>
      </c>
      <c r="AB371" s="339"/>
      <c r="AC371" s="399">
        <v>0</v>
      </c>
      <c r="AD371" s="399">
        <v>0</v>
      </c>
      <c r="AE371" s="399">
        <v>0</v>
      </c>
      <c r="AF371" s="399">
        <v>0</v>
      </c>
      <c r="AG371" s="399">
        <v>0</v>
      </c>
      <c r="AH371" s="399">
        <v>0</v>
      </c>
      <c r="AI371" s="399">
        <v>0</v>
      </c>
      <c r="AJ371" s="399">
        <v>0</v>
      </c>
      <c r="AK371" s="399">
        <v>0</v>
      </c>
      <c r="AL371" s="399">
        <v>0</v>
      </c>
      <c r="AM371" s="399">
        <v>0</v>
      </c>
      <c r="AN371" s="399">
        <v>0</v>
      </c>
      <c r="AO371" s="339"/>
      <c r="AP371" s="399">
        <v>0</v>
      </c>
      <c r="AQ371" s="399">
        <v>0</v>
      </c>
      <c r="AR371" s="399">
        <v>0</v>
      </c>
      <c r="AS371" s="399">
        <v>14.63</v>
      </c>
      <c r="AT371" s="399">
        <v>-14.63</v>
      </c>
      <c r="AU371" s="399">
        <v>0</v>
      </c>
      <c r="AV371" s="399">
        <v>14.63</v>
      </c>
      <c r="AW371" s="399">
        <v>0</v>
      </c>
      <c r="AX371" s="399">
        <v>0</v>
      </c>
      <c r="AY371" s="399">
        <v>0</v>
      </c>
      <c r="AZ371" s="399">
        <v>0</v>
      </c>
      <c r="BA371" s="399">
        <v>0</v>
      </c>
    </row>
    <row r="372" spans="1:53" ht="0.75" customHeight="1" outlineLevel="2" x14ac:dyDescent="0.25">
      <c r="B372" s="397"/>
      <c r="C372" s="398"/>
      <c r="D372" s="407"/>
      <c r="E372" s="407"/>
      <c r="F372" s="399"/>
      <c r="G372" s="399"/>
      <c r="H372" s="399"/>
      <c r="I372" s="408"/>
      <c r="J372" s="409"/>
      <c r="K372" s="399"/>
      <c r="L372" s="399"/>
      <c r="M372" s="399"/>
      <c r="N372" s="41"/>
      <c r="O372" s="418"/>
      <c r="P372" s="410"/>
      <c r="Q372" s="399"/>
      <c r="R372" s="399"/>
      <c r="S372" s="399"/>
      <c r="T372" s="408"/>
      <c r="U372" s="410"/>
      <c r="V372" s="399"/>
      <c r="W372" s="399"/>
      <c r="X372" s="399"/>
      <c r="Y372" s="411"/>
      <c r="Z372" s="339"/>
      <c r="AA372" s="412"/>
      <c r="AB372" s="339"/>
      <c r="AC372" s="399"/>
      <c r="AD372" s="399"/>
      <c r="AE372" s="399"/>
      <c r="AF372" s="399"/>
      <c r="AG372" s="399"/>
      <c r="AH372" s="399"/>
      <c r="AI372" s="399"/>
      <c r="AJ372" s="399"/>
      <c r="AK372" s="399"/>
      <c r="AL372" s="399"/>
      <c r="AM372" s="399"/>
      <c r="AN372" s="399"/>
      <c r="AO372" s="339"/>
      <c r="AP372" s="399"/>
      <c r="AQ372" s="399"/>
      <c r="AR372" s="399"/>
      <c r="AS372" s="399"/>
      <c r="AT372" s="399"/>
      <c r="AU372" s="399"/>
      <c r="AV372" s="399"/>
      <c r="AW372" s="399"/>
      <c r="AX372" s="399"/>
      <c r="AY372" s="399"/>
      <c r="AZ372" s="399"/>
      <c r="BA372" s="399"/>
    </row>
    <row r="373" spans="1:53" outlineLevel="1" x14ac:dyDescent="0.25">
      <c r="A373" s="339" t="s">
        <v>1127</v>
      </c>
      <c r="B373" s="397"/>
      <c r="C373" s="398" t="s">
        <v>1128</v>
      </c>
      <c r="D373" s="407"/>
      <c r="E373" s="407"/>
      <c r="F373" s="399">
        <v>0</v>
      </c>
      <c r="G373" s="399">
        <v>0</v>
      </c>
      <c r="H373" s="393">
        <v>0</v>
      </c>
      <c r="I373" s="41">
        <v>0</v>
      </c>
      <c r="J373" s="409"/>
      <c r="K373" s="399">
        <v>0</v>
      </c>
      <c r="L373" s="399">
        <v>0</v>
      </c>
      <c r="M373" s="393">
        <v>0</v>
      </c>
      <c r="N373" s="41">
        <v>0</v>
      </c>
      <c r="O373" s="418"/>
      <c r="P373" s="410"/>
      <c r="Q373" s="399">
        <v>0</v>
      </c>
      <c r="R373" s="399">
        <v>0</v>
      </c>
      <c r="S373" s="393">
        <v>0</v>
      </c>
      <c r="T373" s="41">
        <v>0</v>
      </c>
      <c r="U373" s="410"/>
      <c r="V373" s="399">
        <v>0</v>
      </c>
      <c r="W373" s="399">
        <v>0</v>
      </c>
      <c r="X373" s="393">
        <v>0</v>
      </c>
      <c r="Y373" s="40">
        <v>0</v>
      </c>
      <c r="Z373" s="339"/>
      <c r="AA373" s="412">
        <v>0</v>
      </c>
      <c r="AB373" s="339"/>
      <c r="AC373" s="399">
        <v>0</v>
      </c>
      <c r="AD373" s="399">
        <v>0</v>
      </c>
      <c r="AE373" s="399">
        <v>0</v>
      </c>
      <c r="AF373" s="399">
        <v>0</v>
      </c>
      <c r="AG373" s="399">
        <v>0</v>
      </c>
      <c r="AH373" s="399">
        <v>0</v>
      </c>
      <c r="AI373" s="399">
        <v>0</v>
      </c>
      <c r="AJ373" s="399">
        <v>0</v>
      </c>
      <c r="AK373" s="399">
        <v>0</v>
      </c>
      <c r="AL373" s="399">
        <v>0</v>
      </c>
      <c r="AM373" s="399">
        <v>0</v>
      </c>
      <c r="AN373" s="399">
        <v>0</v>
      </c>
      <c r="AO373" s="339"/>
      <c r="AP373" s="399">
        <v>0</v>
      </c>
      <c r="AQ373" s="399">
        <v>0</v>
      </c>
      <c r="AR373" s="399">
        <v>0</v>
      </c>
      <c r="AS373" s="399">
        <v>0</v>
      </c>
      <c r="AT373" s="399">
        <v>0</v>
      </c>
      <c r="AU373" s="399">
        <v>0</v>
      </c>
      <c r="AV373" s="399">
        <v>0</v>
      </c>
      <c r="AW373" s="399">
        <v>0</v>
      </c>
      <c r="AX373" s="399">
        <v>0</v>
      </c>
      <c r="AY373" s="399">
        <v>0</v>
      </c>
      <c r="AZ373" s="399">
        <v>0</v>
      </c>
      <c r="BA373" s="399">
        <v>0</v>
      </c>
    </row>
    <row r="374" spans="1:53" ht="0.75" customHeight="1" outlineLevel="2" x14ac:dyDescent="0.25">
      <c r="B374" s="397"/>
      <c r="C374" s="398"/>
      <c r="D374" s="407"/>
      <c r="E374" s="407"/>
      <c r="F374" s="399"/>
      <c r="G374" s="399"/>
      <c r="H374" s="399"/>
      <c r="I374" s="408"/>
      <c r="J374" s="409"/>
      <c r="K374" s="399"/>
      <c r="L374" s="399"/>
      <c r="M374" s="399"/>
      <c r="N374" s="41"/>
      <c r="O374" s="418"/>
      <c r="P374" s="410"/>
      <c r="Q374" s="399"/>
      <c r="R374" s="399"/>
      <c r="S374" s="399"/>
      <c r="T374" s="408"/>
      <c r="U374" s="410"/>
      <c r="V374" s="399"/>
      <c r="W374" s="399"/>
      <c r="X374" s="399"/>
      <c r="Y374" s="411"/>
      <c r="Z374" s="339"/>
      <c r="AA374" s="412"/>
      <c r="AB374" s="339"/>
      <c r="AC374" s="399"/>
      <c r="AD374" s="399"/>
      <c r="AE374" s="399"/>
      <c r="AF374" s="399"/>
      <c r="AG374" s="399"/>
      <c r="AH374" s="399"/>
      <c r="AI374" s="399"/>
      <c r="AJ374" s="399"/>
      <c r="AK374" s="399"/>
      <c r="AL374" s="399"/>
      <c r="AM374" s="399"/>
      <c r="AN374" s="399"/>
      <c r="AO374" s="339"/>
      <c r="AP374" s="399"/>
      <c r="AQ374" s="399"/>
      <c r="AR374" s="399"/>
      <c r="AS374" s="399"/>
      <c r="AT374" s="399"/>
      <c r="AU374" s="399"/>
      <c r="AV374" s="399"/>
      <c r="AW374" s="399"/>
      <c r="AX374" s="399"/>
      <c r="AY374" s="399"/>
      <c r="AZ374" s="399"/>
      <c r="BA374" s="399"/>
    </row>
    <row r="375" spans="1:53" outlineLevel="1" x14ac:dyDescent="0.25">
      <c r="A375" s="339" t="s">
        <v>1129</v>
      </c>
      <c r="B375" s="397"/>
      <c r="C375" s="398" t="s">
        <v>1130</v>
      </c>
      <c r="D375" s="407"/>
      <c r="E375" s="407"/>
      <c r="F375" s="399">
        <v>0</v>
      </c>
      <c r="G375" s="399">
        <v>0</v>
      </c>
      <c r="H375" s="393">
        <v>0</v>
      </c>
      <c r="I375" s="41">
        <v>0</v>
      </c>
      <c r="J375" s="409"/>
      <c r="K375" s="399">
        <v>0</v>
      </c>
      <c r="L375" s="399">
        <v>0</v>
      </c>
      <c r="M375" s="393">
        <v>0</v>
      </c>
      <c r="N375" s="41">
        <v>0</v>
      </c>
      <c r="O375" s="418"/>
      <c r="P375" s="410"/>
      <c r="Q375" s="399">
        <v>0</v>
      </c>
      <c r="R375" s="399">
        <v>0</v>
      </c>
      <c r="S375" s="393">
        <v>0</v>
      </c>
      <c r="T375" s="41">
        <v>0</v>
      </c>
      <c r="U375" s="410"/>
      <c r="V375" s="399">
        <v>0</v>
      </c>
      <c r="W375" s="399">
        <v>0</v>
      </c>
      <c r="X375" s="393">
        <v>0</v>
      </c>
      <c r="Y375" s="40">
        <v>0</v>
      </c>
      <c r="Z375" s="339"/>
      <c r="AA375" s="412">
        <v>0</v>
      </c>
      <c r="AB375" s="339"/>
      <c r="AC375" s="399">
        <v>0</v>
      </c>
      <c r="AD375" s="399">
        <v>0</v>
      </c>
      <c r="AE375" s="399">
        <v>0</v>
      </c>
      <c r="AF375" s="399">
        <v>0</v>
      </c>
      <c r="AG375" s="399">
        <v>0</v>
      </c>
      <c r="AH375" s="399">
        <v>0</v>
      </c>
      <c r="AI375" s="399">
        <v>0</v>
      </c>
      <c r="AJ375" s="399">
        <v>0</v>
      </c>
      <c r="AK375" s="399">
        <v>0</v>
      </c>
      <c r="AL375" s="399">
        <v>0</v>
      </c>
      <c r="AM375" s="399">
        <v>0</v>
      </c>
      <c r="AN375" s="399">
        <v>0</v>
      </c>
      <c r="AO375" s="339"/>
      <c r="AP375" s="399">
        <v>0</v>
      </c>
      <c r="AQ375" s="399">
        <v>0</v>
      </c>
      <c r="AR375" s="399">
        <v>0</v>
      </c>
      <c r="AS375" s="399">
        <v>0</v>
      </c>
      <c r="AT375" s="399">
        <v>0</v>
      </c>
      <c r="AU375" s="399">
        <v>0</v>
      </c>
      <c r="AV375" s="399">
        <v>0</v>
      </c>
      <c r="AW375" s="399">
        <v>0</v>
      </c>
      <c r="AX375" s="399">
        <v>0</v>
      </c>
      <c r="AY375" s="399">
        <v>0</v>
      </c>
      <c r="AZ375" s="399">
        <v>0</v>
      </c>
      <c r="BA375" s="399">
        <v>0</v>
      </c>
    </row>
    <row r="376" spans="1:53" ht="0.75" customHeight="1" outlineLevel="2" x14ac:dyDescent="0.25">
      <c r="B376" s="397"/>
      <c r="C376" s="398"/>
      <c r="D376" s="407"/>
      <c r="E376" s="407"/>
      <c r="F376" s="399"/>
      <c r="G376" s="399"/>
      <c r="H376" s="399"/>
      <c r="I376" s="408"/>
      <c r="J376" s="409"/>
      <c r="K376" s="399"/>
      <c r="L376" s="399"/>
      <c r="M376" s="399"/>
      <c r="N376" s="41"/>
      <c r="O376" s="418"/>
      <c r="P376" s="410"/>
      <c r="Q376" s="399"/>
      <c r="R376" s="399"/>
      <c r="S376" s="399"/>
      <c r="T376" s="408"/>
      <c r="U376" s="410"/>
      <c r="V376" s="399"/>
      <c r="W376" s="399"/>
      <c r="X376" s="399"/>
      <c r="Y376" s="411"/>
      <c r="Z376" s="339"/>
      <c r="AA376" s="412"/>
      <c r="AB376" s="339"/>
      <c r="AC376" s="399"/>
      <c r="AD376" s="399"/>
      <c r="AE376" s="399"/>
      <c r="AF376" s="399"/>
      <c r="AG376" s="399"/>
      <c r="AH376" s="399"/>
      <c r="AI376" s="399"/>
      <c r="AJ376" s="399"/>
      <c r="AK376" s="399"/>
      <c r="AL376" s="399"/>
      <c r="AM376" s="399"/>
      <c r="AN376" s="399"/>
      <c r="AO376" s="339"/>
      <c r="AP376" s="399"/>
      <c r="AQ376" s="399"/>
      <c r="AR376" s="399"/>
      <c r="AS376" s="399"/>
      <c r="AT376" s="399"/>
      <c r="AU376" s="399"/>
      <c r="AV376" s="399"/>
      <c r="AW376" s="399"/>
      <c r="AX376" s="399"/>
      <c r="AY376" s="399"/>
      <c r="AZ376" s="399"/>
      <c r="BA376" s="399"/>
    </row>
    <row r="377" spans="1:53" outlineLevel="1" x14ac:dyDescent="0.25">
      <c r="A377" s="339" t="s">
        <v>1131</v>
      </c>
      <c r="B377" s="397"/>
      <c r="C377" s="398" t="s">
        <v>1132</v>
      </c>
      <c r="D377" s="407"/>
      <c r="E377" s="407"/>
      <c r="F377" s="399">
        <v>0</v>
      </c>
      <c r="G377" s="399">
        <v>0</v>
      </c>
      <c r="H377" s="393">
        <v>0</v>
      </c>
      <c r="I377" s="41">
        <v>0</v>
      </c>
      <c r="J377" s="409"/>
      <c r="K377" s="399">
        <v>0</v>
      </c>
      <c r="L377" s="399">
        <v>0</v>
      </c>
      <c r="M377" s="393">
        <v>0</v>
      </c>
      <c r="N377" s="41">
        <v>0</v>
      </c>
      <c r="O377" s="418"/>
      <c r="P377" s="410"/>
      <c r="Q377" s="399">
        <v>0</v>
      </c>
      <c r="R377" s="399">
        <v>0</v>
      </c>
      <c r="S377" s="393">
        <v>0</v>
      </c>
      <c r="T377" s="41">
        <v>0</v>
      </c>
      <c r="U377" s="410"/>
      <c r="V377" s="399">
        <v>0</v>
      </c>
      <c r="W377" s="399">
        <v>0</v>
      </c>
      <c r="X377" s="393">
        <v>0</v>
      </c>
      <c r="Y377" s="40">
        <v>0</v>
      </c>
      <c r="Z377" s="339"/>
      <c r="AA377" s="412">
        <v>0</v>
      </c>
      <c r="AB377" s="339"/>
      <c r="AC377" s="399">
        <v>0</v>
      </c>
      <c r="AD377" s="399">
        <v>0</v>
      </c>
      <c r="AE377" s="399">
        <v>0</v>
      </c>
      <c r="AF377" s="399">
        <v>0</v>
      </c>
      <c r="AG377" s="399">
        <v>0</v>
      </c>
      <c r="AH377" s="399">
        <v>0</v>
      </c>
      <c r="AI377" s="399">
        <v>0</v>
      </c>
      <c r="AJ377" s="399">
        <v>0</v>
      </c>
      <c r="AK377" s="399">
        <v>0</v>
      </c>
      <c r="AL377" s="399">
        <v>0</v>
      </c>
      <c r="AM377" s="399">
        <v>0</v>
      </c>
      <c r="AN377" s="399">
        <v>0</v>
      </c>
      <c r="AO377" s="339"/>
      <c r="AP377" s="399">
        <v>0</v>
      </c>
      <c r="AQ377" s="399">
        <v>0</v>
      </c>
      <c r="AR377" s="399">
        <v>0</v>
      </c>
      <c r="AS377" s="399">
        <v>0</v>
      </c>
      <c r="AT377" s="399">
        <v>0</v>
      </c>
      <c r="AU377" s="399">
        <v>0</v>
      </c>
      <c r="AV377" s="399">
        <v>0</v>
      </c>
      <c r="AW377" s="399">
        <v>0</v>
      </c>
      <c r="AX377" s="399">
        <v>0</v>
      </c>
      <c r="AY377" s="399">
        <v>0</v>
      </c>
      <c r="AZ377" s="399">
        <v>0</v>
      </c>
      <c r="BA377" s="399">
        <v>0</v>
      </c>
    </row>
    <row r="378" spans="1:53" ht="0.75" customHeight="1" outlineLevel="2" x14ac:dyDescent="0.25">
      <c r="B378" s="397"/>
      <c r="C378" s="398"/>
      <c r="D378" s="407"/>
      <c r="E378" s="407"/>
      <c r="F378" s="399"/>
      <c r="G378" s="399"/>
      <c r="H378" s="399"/>
      <c r="I378" s="408"/>
      <c r="J378" s="409"/>
      <c r="K378" s="399"/>
      <c r="L378" s="399"/>
      <c r="M378" s="399"/>
      <c r="N378" s="41"/>
      <c r="O378" s="418"/>
      <c r="P378" s="410"/>
      <c r="Q378" s="399"/>
      <c r="R378" s="399"/>
      <c r="S378" s="399"/>
      <c r="T378" s="408"/>
      <c r="U378" s="410"/>
      <c r="V378" s="399"/>
      <c r="W378" s="399"/>
      <c r="X378" s="399"/>
      <c r="Y378" s="411"/>
      <c r="Z378" s="339"/>
      <c r="AA378" s="412"/>
      <c r="AB378" s="339"/>
      <c r="AC378" s="399"/>
      <c r="AD378" s="399"/>
      <c r="AE378" s="399"/>
      <c r="AF378" s="399"/>
      <c r="AG378" s="399"/>
      <c r="AH378" s="399"/>
      <c r="AI378" s="399"/>
      <c r="AJ378" s="399"/>
      <c r="AK378" s="399"/>
      <c r="AL378" s="399"/>
      <c r="AM378" s="399"/>
      <c r="AN378" s="399"/>
      <c r="AO378" s="339"/>
      <c r="AP378" s="399"/>
      <c r="AQ378" s="399"/>
      <c r="AR378" s="399"/>
      <c r="AS378" s="399"/>
      <c r="AT378" s="399"/>
      <c r="AU378" s="399"/>
      <c r="AV378" s="399"/>
      <c r="AW378" s="399"/>
      <c r="AX378" s="399"/>
      <c r="AY378" s="399"/>
      <c r="AZ378" s="399"/>
      <c r="BA378" s="399"/>
    </row>
    <row r="379" spans="1:53" outlineLevel="2" x14ac:dyDescent="0.25">
      <c r="A379" s="339" t="s">
        <v>1133</v>
      </c>
      <c r="B379" s="340" t="s">
        <v>1134</v>
      </c>
      <c r="C379" s="341" t="s">
        <v>1089</v>
      </c>
      <c r="D379" s="342"/>
      <c r="E379" s="343"/>
      <c r="F379" s="47">
        <v>-990.58</v>
      </c>
      <c r="G379" s="47">
        <v>1725.16</v>
      </c>
      <c r="H379" s="344">
        <v>-2715.7400000000002</v>
      </c>
      <c r="I379" s="345">
        <v>-1.5741960166013589</v>
      </c>
      <c r="K379" s="47">
        <v>3214.56</v>
      </c>
      <c r="L379" s="47">
        <v>10417.44</v>
      </c>
      <c r="M379" s="344">
        <v>-7202.880000000001</v>
      </c>
      <c r="N379" s="345">
        <v>-0.69142514859696824</v>
      </c>
      <c r="Q379" s="47">
        <v>1275.08</v>
      </c>
      <c r="R379" s="47">
        <v>5004.7</v>
      </c>
      <c r="S379" s="344">
        <v>-3729.62</v>
      </c>
      <c r="T379" s="345">
        <v>-0.74522348991947573</v>
      </c>
      <c r="V379" s="47">
        <v>15020.86</v>
      </c>
      <c r="W379" s="47">
        <v>11928.2</v>
      </c>
      <c r="X379" s="344">
        <v>3092.66</v>
      </c>
      <c r="Y379" s="345">
        <v>0.25927298335037974</v>
      </c>
      <c r="AA379" s="48">
        <v>670.43000000000006</v>
      </c>
      <c r="AB379" s="47"/>
      <c r="AC379" s="47">
        <v>2524.38</v>
      </c>
      <c r="AD379" s="47">
        <v>2888.36</v>
      </c>
      <c r="AE379" s="47">
        <v>2210.75</v>
      </c>
      <c r="AF379" s="47">
        <v>1068.79</v>
      </c>
      <c r="AG379" s="47">
        <v>1725.16</v>
      </c>
      <c r="AH379" s="47">
        <v>4557.01</v>
      </c>
      <c r="AI379" s="47">
        <v>2982.58</v>
      </c>
      <c r="AJ379" s="47">
        <v>735.15</v>
      </c>
      <c r="AK379" s="47">
        <v>1007.2</v>
      </c>
      <c r="AL379" s="47">
        <v>1004.15</v>
      </c>
      <c r="AM379" s="47">
        <v>517.54999999999995</v>
      </c>
      <c r="AN379" s="47">
        <v>1002.66</v>
      </c>
      <c r="AO379" s="47"/>
      <c r="AP379" s="47">
        <v>912</v>
      </c>
      <c r="AQ379" s="47">
        <v>1027.48</v>
      </c>
      <c r="AR379" s="47">
        <v>810.09</v>
      </c>
      <c r="AS379" s="47">
        <v>1455.57</v>
      </c>
      <c r="AT379" s="47">
        <v>-990.58</v>
      </c>
      <c r="AU379" s="47">
        <v>0</v>
      </c>
      <c r="AV379" s="47">
        <v>0</v>
      </c>
      <c r="AW379" s="47">
        <v>0</v>
      </c>
      <c r="AX379" s="47">
        <v>0</v>
      </c>
      <c r="AY379" s="47">
        <v>0</v>
      </c>
      <c r="AZ379" s="47">
        <v>0</v>
      </c>
      <c r="BA379" s="47">
        <v>0</v>
      </c>
    </row>
    <row r="380" spans="1:53" outlineLevel="2" x14ac:dyDescent="0.25">
      <c r="A380" s="339" t="s">
        <v>1135</v>
      </c>
      <c r="B380" s="340" t="s">
        <v>1136</v>
      </c>
      <c r="C380" s="341" t="s">
        <v>1092</v>
      </c>
      <c r="D380" s="342"/>
      <c r="E380" s="343"/>
      <c r="F380" s="47">
        <v>1465.76</v>
      </c>
      <c r="G380" s="47">
        <v>322.48</v>
      </c>
      <c r="H380" s="344">
        <v>1143.28</v>
      </c>
      <c r="I380" s="345">
        <v>3.5452741255271643</v>
      </c>
      <c r="K380" s="47">
        <v>19858.150000000001</v>
      </c>
      <c r="L380" s="47">
        <v>23831.760000000002</v>
      </c>
      <c r="M380" s="344">
        <v>-3973.6100000000006</v>
      </c>
      <c r="N380" s="345">
        <v>-0.16673590200639821</v>
      </c>
      <c r="Q380" s="47">
        <v>13905.630000000001</v>
      </c>
      <c r="R380" s="47">
        <v>16933.2</v>
      </c>
      <c r="S380" s="344">
        <v>-3027.5699999999997</v>
      </c>
      <c r="T380" s="345">
        <v>-0.1787949117709588</v>
      </c>
      <c r="V380" s="47">
        <v>28312.61</v>
      </c>
      <c r="W380" s="47">
        <v>29721.200000000004</v>
      </c>
      <c r="X380" s="344">
        <v>-1408.5900000000038</v>
      </c>
      <c r="Y380" s="345">
        <v>-4.7393443064210179E-2</v>
      </c>
      <c r="AA380" s="48">
        <v>2250.7200000000003</v>
      </c>
      <c r="AB380" s="47"/>
      <c r="AC380" s="47">
        <v>96.8</v>
      </c>
      <c r="AD380" s="47">
        <v>6801.76</v>
      </c>
      <c r="AE380" s="47">
        <v>6479.96</v>
      </c>
      <c r="AF380" s="47">
        <v>10130.76</v>
      </c>
      <c r="AG380" s="47">
        <v>322.48</v>
      </c>
      <c r="AH380" s="47">
        <v>4584.75</v>
      </c>
      <c r="AI380" s="47">
        <v>1606.27</v>
      </c>
      <c r="AJ380" s="47">
        <v>2291.06</v>
      </c>
      <c r="AK380" s="47">
        <v>32.730000000000004</v>
      </c>
      <c r="AL380" s="47">
        <v>8.11</v>
      </c>
      <c r="AM380" s="47">
        <v>-141.55000000000001</v>
      </c>
      <c r="AN380" s="47">
        <v>73.09</v>
      </c>
      <c r="AO380" s="47"/>
      <c r="AP380" s="47">
        <v>4280.8500000000004</v>
      </c>
      <c r="AQ380" s="47">
        <v>1671.67</v>
      </c>
      <c r="AR380" s="47">
        <v>8251.56</v>
      </c>
      <c r="AS380" s="47">
        <v>4188.3100000000004</v>
      </c>
      <c r="AT380" s="47">
        <v>1465.76</v>
      </c>
      <c r="AU380" s="47">
        <v>0</v>
      </c>
      <c r="AV380" s="47">
        <v>0</v>
      </c>
      <c r="AW380" s="47">
        <v>0</v>
      </c>
      <c r="AX380" s="47">
        <v>0</v>
      </c>
      <c r="AY380" s="47">
        <v>0</v>
      </c>
      <c r="AZ380" s="47">
        <v>0</v>
      </c>
      <c r="BA380" s="47">
        <v>0</v>
      </c>
    </row>
    <row r="381" spans="1:53" outlineLevel="2" x14ac:dyDescent="0.25">
      <c r="A381" s="339" t="s">
        <v>1137</v>
      </c>
      <c r="B381" s="340" t="s">
        <v>1138</v>
      </c>
      <c r="C381" s="341" t="s">
        <v>1139</v>
      </c>
      <c r="D381" s="342"/>
      <c r="E381" s="343"/>
      <c r="F381" s="47">
        <v>-72.59</v>
      </c>
      <c r="G381" s="47">
        <v>193.17000000000002</v>
      </c>
      <c r="H381" s="344">
        <v>-265.76</v>
      </c>
      <c r="I381" s="345">
        <v>-1.3757829890769786</v>
      </c>
      <c r="K381" s="47">
        <v>1202.21</v>
      </c>
      <c r="L381" s="47">
        <v>2095.69</v>
      </c>
      <c r="M381" s="344">
        <v>-893.48</v>
      </c>
      <c r="N381" s="345">
        <v>-0.42634168221444968</v>
      </c>
      <c r="Q381" s="47">
        <v>102.15</v>
      </c>
      <c r="R381" s="47">
        <v>1123</v>
      </c>
      <c r="S381" s="344">
        <v>-1020.85</v>
      </c>
      <c r="T381" s="345">
        <v>-0.90903829029385574</v>
      </c>
      <c r="V381" s="47">
        <v>7007.1100000000006</v>
      </c>
      <c r="W381" s="47">
        <v>6886.01</v>
      </c>
      <c r="X381" s="344">
        <v>121.10000000000036</v>
      </c>
      <c r="Y381" s="345">
        <v>1.7586381663692089E-2</v>
      </c>
      <c r="AA381" s="48">
        <v>368.22</v>
      </c>
      <c r="AB381" s="47"/>
      <c r="AC381" s="47">
        <v>478.09000000000003</v>
      </c>
      <c r="AD381" s="47">
        <v>494.6</v>
      </c>
      <c r="AE381" s="47">
        <v>395.56</v>
      </c>
      <c r="AF381" s="47">
        <v>534.27</v>
      </c>
      <c r="AG381" s="47">
        <v>193.17000000000002</v>
      </c>
      <c r="AH381" s="47">
        <v>370.47</v>
      </c>
      <c r="AI381" s="47">
        <v>938.47</v>
      </c>
      <c r="AJ381" s="47">
        <v>1195.6100000000001</v>
      </c>
      <c r="AK381" s="47">
        <v>787.84</v>
      </c>
      <c r="AL381" s="47">
        <v>1135.9100000000001</v>
      </c>
      <c r="AM381" s="47">
        <v>652</v>
      </c>
      <c r="AN381" s="47">
        <v>724.6</v>
      </c>
      <c r="AO381" s="47"/>
      <c r="AP381" s="47">
        <v>590.94000000000005</v>
      </c>
      <c r="AQ381" s="47">
        <v>509.12</v>
      </c>
      <c r="AR381" s="47">
        <v>105.13</v>
      </c>
      <c r="AS381" s="47">
        <v>69.61</v>
      </c>
      <c r="AT381" s="47">
        <v>-72.59</v>
      </c>
      <c r="AU381" s="47">
        <v>0</v>
      </c>
      <c r="AV381" s="47">
        <v>0</v>
      </c>
      <c r="AW381" s="47">
        <v>0</v>
      </c>
      <c r="AX381" s="47">
        <v>0</v>
      </c>
      <c r="AY381" s="47">
        <v>0</v>
      </c>
      <c r="AZ381" s="47">
        <v>0</v>
      </c>
      <c r="BA381" s="47">
        <v>0</v>
      </c>
    </row>
    <row r="382" spans="1:53" outlineLevel="2" x14ac:dyDescent="0.25">
      <c r="A382" s="339" t="s">
        <v>1140</v>
      </c>
      <c r="B382" s="340" t="s">
        <v>1141</v>
      </c>
      <c r="C382" s="341" t="s">
        <v>1124</v>
      </c>
      <c r="D382" s="342"/>
      <c r="E382" s="343"/>
      <c r="F382" s="47">
        <v>9170.2100000000009</v>
      </c>
      <c r="G382" s="47">
        <v>19289.900000000001</v>
      </c>
      <c r="H382" s="344">
        <v>-10119.69</v>
      </c>
      <c r="I382" s="345">
        <v>-0.52461080669158466</v>
      </c>
      <c r="K382" s="47">
        <v>48252.9</v>
      </c>
      <c r="L382" s="47">
        <v>88194.97</v>
      </c>
      <c r="M382" s="344">
        <v>-39942.07</v>
      </c>
      <c r="N382" s="345">
        <v>-0.45288376423281279</v>
      </c>
      <c r="Q382" s="47">
        <v>27609.9</v>
      </c>
      <c r="R382" s="47">
        <v>52617.87</v>
      </c>
      <c r="S382" s="344">
        <v>-25007.97</v>
      </c>
      <c r="T382" s="345">
        <v>-0.47527522493783958</v>
      </c>
      <c r="V382" s="47">
        <v>183984</v>
      </c>
      <c r="W382" s="47">
        <v>201436.91</v>
      </c>
      <c r="X382" s="344">
        <v>-17452.910000000003</v>
      </c>
      <c r="Y382" s="345">
        <v>-8.6642065746540708E-2</v>
      </c>
      <c r="AA382" s="48">
        <v>16217.37</v>
      </c>
      <c r="AB382" s="47"/>
      <c r="AC382" s="47">
        <v>14868.19</v>
      </c>
      <c r="AD382" s="47">
        <v>20708.91</v>
      </c>
      <c r="AE382" s="47">
        <v>16421.760000000002</v>
      </c>
      <c r="AF382" s="47">
        <v>16906.21</v>
      </c>
      <c r="AG382" s="47">
        <v>19289.900000000001</v>
      </c>
      <c r="AH382" s="47">
        <v>20315.68</v>
      </c>
      <c r="AI382" s="47">
        <v>16508.07</v>
      </c>
      <c r="AJ382" s="47">
        <v>18559.02</v>
      </c>
      <c r="AK382" s="47">
        <v>17635.600000000002</v>
      </c>
      <c r="AL382" s="47">
        <v>23068.71</v>
      </c>
      <c r="AM382" s="47">
        <v>19615.760000000002</v>
      </c>
      <c r="AN382" s="47">
        <v>20028.260000000002</v>
      </c>
      <c r="AO382" s="47"/>
      <c r="AP382" s="47">
        <v>12378.39</v>
      </c>
      <c r="AQ382" s="47">
        <v>8264.61</v>
      </c>
      <c r="AR382" s="47">
        <v>9301.8700000000008</v>
      </c>
      <c r="AS382" s="47">
        <v>9137.82</v>
      </c>
      <c r="AT382" s="47">
        <v>9170.2100000000009</v>
      </c>
      <c r="AU382" s="47">
        <v>0</v>
      </c>
      <c r="AV382" s="47">
        <v>0</v>
      </c>
      <c r="AW382" s="47">
        <v>0</v>
      </c>
      <c r="AX382" s="47">
        <v>0</v>
      </c>
      <c r="AY382" s="47">
        <v>0</v>
      </c>
      <c r="AZ382" s="47">
        <v>0</v>
      </c>
      <c r="BA382" s="47">
        <v>0</v>
      </c>
    </row>
    <row r="383" spans="1:53" outlineLevel="2" x14ac:dyDescent="0.25">
      <c r="A383" s="339" t="s">
        <v>1142</v>
      </c>
      <c r="B383" s="340" t="s">
        <v>1143</v>
      </c>
      <c r="C383" s="341" t="s">
        <v>1144</v>
      </c>
      <c r="D383" s="342"/>
      <c r="E383" s="343"/>
      <c r="F383" s="47">
        <v>-2214.52</v>
      </c>
      <c r="G383" s="47">
        <v>-3674.7000000000003</v>
      </c>
      <c r="H383" s="344">
        <v>1460.1800000000003</v>
      </c>
      <c r="I383" s="345">
        <v>0.39736032873431848</v>
      </c>
      <c r="K383" s="47">
        <v>308.7</v>
      </c>
      <c r="L383" s="47">
        <v>3829.73</v>
      </c>
      <c r="M383" s="344">
        <v>-3521.03</v>
      </c>
      <c r="N383" s="345">
        <v>-0.91939379538505328</v>
      </c>
      <c r="Q383" s="47">
        <v>-2204.4299999999998</v>
      </c>
      <c r="R383" s="47">
        <v>-1421.31</v>
      </c>
      <c r="S383" s="344">
        <v>-783.11999999999989</v>
      </c>
      <c r="T383" s="345">
        <v>-0.55098465500137195</v>
      </c>
      <c r="V383" s="47">
        <v>4217.9000000000005</v>
      </c>
      <c r="W383" s="47">
        <v>1034.04</v>
      </c>
      <c r="X383" s="344">
        <v>3183.8600000000006</v>
      </c>
      <c r="Y383" s="345">
        <v>3.0790491663765431</v>
      </c>
      <c r="AA383" s="48">
        <v>-4028.29</v>
      </c>
      <c r="AB383" s="47"/>
      <c r="AC383" s="47">
        <v>4329.66</v>
      </c>
      <c r="AD383" s="47">
        <v>921.38</v>
      </c>
      <c r="AE383" s="47">
        <v>625.79</v>
      </c>
      <c r="AF383" s="47">
        <v>1627.6000000000001</v>
      </c>
      <c r="AG383" s="47">
        <v>-3674.7000000000003</v>
      </c>
      <c r="AH383" s="47">
        <v>886.02</v>
      </c>
      <c r="AI383" s="47">
        <v>1681.95</v>
      </c>
      <c r="AJ383" s="47">
        <v>1744.29</v>
      </c>
      <c r="AK383" s="47">
        <v>420.02</v>
      </c>
      <c r="AL383" s="47">
        <v>1698.77</v>
      </c>
      <c r="AM383" s="47">
        <v>-3822.76</v>
      </c>
      <c r="AN383" s="47">
        <v>1300.9100000000001</v>
      </c>
      <c r="AO383" s="47"/>
      <c r="AP383" s="47">
        <v>3000.94</v>
      </c>
      <c r="AQ383" s="47">
        <v>-487.81</v>
      </c>
      <c r="AR383" s="47">
        <v>-387.11</v>
      </c>
      <c r="AS383" s="47">
        <v>397.2</v>
      </c>
      <c r="AT383" s="47">
        <v>-2214.52</v>
      </c>
      <c r="AU383" s="47">
        <v>0</v>
      </c>
      <c r="AV383" s="47">
        <v>0</v>
      </c>
      <c r="AW383" s="47">
        <v>0</v>
      </c>
      <c r="AX383" s="47">
        <v>0</v>
      </c>
      <c r="AY383" s="47">
        <v>0</v>
      </c>
      <c r="AZ383" s="47">
        <v>0</v>
      </c>
      <c r="BA383" s="47">
        <v>0</v>
      </c>
    </row>
    <row r="384" spans="1:53" outlineLevel="2" x14ac:dyDescent="0.25">
      <c r="A384" s="339" t="s">
        <v>1145</v>
      </c>
      <c r="B384" s="340" t="s">
        <v>1146</v>
      </c>
      <c r="C384" s="341" t="s">
        <v>1147</v>
      </c>
      <c r="D384" s="342"/>
      <c r="E384" s="343"/>
      <c r="F384" s="47">
        <v>58828.800000000003</v>
      </c>
      <c r="G384" s="47">
        <v>69245.64</v>
      </c>
      <c r="H384" s="344">
        <v>-10416.839999999997</v>
      </c>
      <c r="I384" s="345">
        <v>-0.15043315362526791</v>
      </c>
      <c r="K384" s="47">
        <v>317767.86</v>
      </c>
      <c r="L384" s="47">
        <v>265492.53999999998</v>
      </c>
      <c r="M384" s="344">
        <v>52275.320000000007</v>
      </c>
      <c r="N384" s="345">
        <v>0.19689939310535812</v>
      </c>
      <c r="Q384" s="47">
        <v>169031.2</v>
      </c>
      <c r="R384" s="47">
        <v>165230.58000000002</v>
      </c>
      <c r="S384" s="344">
        <v>3800.6199999999953</v>
      </c>
      <c r="T384" s="345">
        <v>2.3001916473330754E-2</v>
      </c>
      <c r="V384" s="47">
        <v>513673.12</v>
      </c>
      <c r="W384" s="47">
        <v>813631.26</v>
      </c>
      <c r="X384" s="344">
        <v>-299958.14</v>
      </c>
      <c r="Y384" s="345">
        <v>-0.36866594825769111</v>
      </c>
      <c r="AA384" s="48">
        <v>279.28000000000003</v>
      </c>
      <c r="AB384" s="47"/>
      <c r="AC384" s="47">
        <v>45204.17</v>
      </c>
      <c r="AD384" s="47">
        <v>55057.79</v>
      </c>
      <c r="AE384" s="47">
        <v>47497.090000000004</v>
      </c>
      <c r="AF384" s="47">
        <v>48487.85</v>
      </c>
      <c r="AG384" s="47">
        <v>69245.64</v>
      </c>
      <c r="AH384" s="47">
        <v>32709.57</v>
      </c>
      <c r="AI384" s="47">
        <v>54192.25</v>
      </c>
      <c r="AJ384" s="47">
        <v>23155.74</v>
      </c>
      <c r="AK384" s="47">
        <v>7008.85</v>
      </c>
      <c r="AL384" s="47">
        <v>34430.879999999997</v>
      </c>
      <c r="AM384" s="47">
        <v>6645.54</v>
      </c>
      <c r="AN384" s="47">
        <v>37762.43</v>
      </c>
      <c r="AO384" s="47"/>
      <c r="AP384" s="47">
        <v>98276.42</v>
      </c>
      <c r="AQ384" s="47">
        <v>50460.24</v>
      </c>
      <c r="AR384" s="47">
        <v>40258.78</v>
      </c>
      <c r="AS384" s="47">
        <v>69943.62</v>
      </c>
      <c r="AT384" s="47">
        <v>58828.800000000003</v>
      </c>
      <c r="AU384" s="47">
        <v>17455.18</v>
      </c>
      <c r="AV384" s="47">
        <v>0</v>
      </c>
      <c r="AW384" s="47">
        <v>0</v>
      </c>
      <c r="AX384" s="47">
        <v>0</v>
      </c>
      <c r="AY384" s="47">
        <v>0</v>
      </c>
      <c r="AZ384" s="47">
        <v>0</v>
      </c>
      <c r="BA384" s="47">
        <v>0</v>
      </c>
    </row>
    <row r="385" spans="1:53" outlineLevel="2" x14ac:dyDescent="0.25">
      <c r="A385" s="339" t="s">
        <v>1148</v>
      </c>
      <c r="B385" s="340" t="s">
        <v>1149</v>
      </c>
      <c r="C385" s="341" t="s">
        <v>1150</v>
      </c>
      <c r="D385" s="342"/>
      <c r="E385" s="343"/>
      <c r="F385" s="47">
        <v>471132.26</v>
      </c>
      <c r="G385" s="47">
        <v>-10493.460000000001</v>
      </c>
      <c r="H385" s="344">
        <v>481625.72000000003</v>
      </c>
      <c r="I385" s="345" t="s">
        <v>196</v>
      </c>
      <c r="K385" s="47">
        <v>2215152.83</v>
      </c>
      <c r="L385" s="47">
        <v>1343182.6</v>
      </c>
      <c r="M385" s="344">
        <v>871970.23</v>
      </c>
      <c r="N385" s="345">
        <v>0.64918219607669125</v>
      </c>
      <c r="Q385" s="47">
        <v>1360595.27</v>
      </c>
      <c r="R385" s="47">
        <v>739157.33</v>
      </c>
      <c r="S385" s="344">
        <v>621437.94000000006</v>
      </c>
      <c r="T385" s="345">
        <v>0.84073838515543109</v>
      </c>
      <c r="V385" s="47">
        <v>5877447.3799999999</v>
      </c>
      <c r="W385" s="47">
        <v>5100350.0840000007</v>
      </c>
      <c r="X385" s="344">
        <v>777097.29599999916</v>
      </c>
      <c r="Y385" s="345">
        <v>0.15236156012854568</v>
      </c>
      <c r="AA385" s="48">
        <v>424700.59</v>
      </c>
      <c r="AB385" s="47"/>
      <c r="AC385" s="47">
        <v>193245.66</v>
      </c>
      <c r="AD385" s="47">
        <v>410779.61</v>
      </c>
      <c r="AE385" s="47">
        <v>359600.07</v>
      </c>
      <c r="AF385" s="47">
        <v>390050.72000000003</v>
      </c>
      <c r="AG385" s="47">
        <v>-10493.460000000001</v>
      </c>
      <c r="AH385" s="47">
        <v>789465.38</v>
      </c>
      <c r="AI385" s="47">
        <v>1124632.0900000001</v>
      </c>
      <c r="AJ385" s="47">
        <v>813675.26</v>
      </c>
      <c r="AK385" s="47">
        <v>468622.23</v>
      </c>
      <c r="AL385" s="47">
        <v>331887.41000000003</v>
      </c>
      <c r="AM385" s="47">
        <v>-24362.05</v>
      </c>
      <c r="AN385" s="47">
        <v>158374.23000000001</v>
      </c>
      <c r="AO385" s="47"/>
      <c r="AP385" s="47">
        <v>162650.15</v>
      </c>
      <c r="AQ385" s="47">
        <v>691907.41</v>
      </c>
      <c r="AR385" s="47">
        <v>320648.60000000003</v>
      </c>
      <c r="AS385" s="47">
        <v>568814.41</v>
      </c>
      <c r="AT385" s="47">
        <v>471132.26</v>
      </c>
      <c r="AU385" s="47">
        <v>-230849.26</v>
      </c>
      <c r="AV385" s="47">
        <v>0</v>
      </c>
      <c r="AW385" s="47">
        <v>0</v>
      </c>
      <c r="AX385" s="47">
        <v>0</v>
      </c>
      <c r="AY385" s="47">
        <v>0</v>
      </c>
      <c r="AZ385" s="47">
        <v>0</v>
      </c>
      <c r="BA385" s="47">
        <v>0</v>
      </c>
    </row>
    <row r="386" spans="1:53" outlineLevel="2" x14ac:dyDescent="0.25">
      <c r="A386" s="339" t="s">
        <v>1151</v>
      </c>
      <c r="B386" s="340" t="s">
        <v>1152</v>
      </c>
      <c r="C386" s="341" t="s">
        <v>1153</v>
      </c>
      <c r="D386" s="342"/>
      <c r="E386" s="343"/>
      <c r="F386" s="47">
        <v>-168.89000000000001</v>
      </c>
      <c r="G386" s="47">
        <v>-619.21</v>
      </c>
      <c r="H386" s="344">
        <v>450.32000000000005</v>
      </c>
      <c r="I386" s="345">
        <v>0.72724923693092813</v>
      </c>
      <c r="K386" s="47">
        <v>-60.68</v>
      </c>
      <c r="L386" s="47">
        <v>138.6</v>
      </c>
      <c r="M386" s="344">
        <v>-199.28</v>
      </c>
      <c r="N386" s="345">
        <v>-1.4378066378066379</v>
      </c>
      <c r="Q386" s="47">
        <v>-347.84000000000003</v>
      </c>
      <c r="R386" s="47">
        <v>-385.77</v>
      </c>
      <c r="S386" s="344">
        <v>37.92999999999995</v>
      </c>
      <c r="T386" s="345">
        <v>9.8322834849780827E-2</v>
      </c>
      <c r="V386" s="47">
        <v>117.13999999999999</v>
      </c>
      <c r="W386" s="47">
        <v>229.07999999999998</v>
      </c>
      <c r="X386" s="344">
        <v>-111.94</v>
      </c>
      <c r="Y386" s="345">
        <v>-0.48865025318665972</v>
      </c>
      <c r="AA386" s="48">
        <v>-411.88</v>
      </c>
      <c r="AB386" s="47"/>
      <c r="AC386" s="47">
        <v>261.14999999999998</v>
      </c>
      <c r="AD386" s="47">
        <v>263.22000000000003</v>
      </c>
      <c r="AE386" s="47">
        <v>-91.53</v>
      </c>
      <c r="AF386" s="47">
        <v>324.97000000000003</v>
      </c>
      <c r="AG386" s="47">
        <v>-619.21</v>
      </c>
      <c r="AH386" s="47">
        <v>68.06</v>
      </c>
      <c r="AI386" s="47">
        <v>-20.6</v>
      </c>
      <c r="AJ386" s="47">
        <v>225.02</v>
      </c>
      <c r="AK386" s="47">
        <v>168.05</v>
      </c>
      <c r="AL386" s="47">
        <v>-31.69</v>
      </c>
      <c r="AM386" s="47">
        <v>-278.34000000000003</v>
      </c>
      <c r="AN386" s="47">
        <v>47.32</v>
      </c>
      <c r="AO386" s="47"/>
      <c r="AP386" s="47">
        <v>233.5</v>
      </c>
      <c r="AQ386" s="47">
        <v>53.660000000000004</v>
      </c>
      <c r="AR386" s="47">
        <v>-108.05</v>
      </c>
      <c r="AS386" s="47">
        <v>-70.900000000000006</v>
      </c>
      <c r="AT386" s="47">
        <v>-168.89000000000001</v>
      </c>
      <c r="AU386" s="47">
        <v>0</v>
      </c>
      <c r="AV386" s="47">
        <v>0</v>
      </c>
      <c r="AW386" s="47">
        <v>0</v>
      </c>
      <c r="AX386" s="47">
        <v>0</v>
      </c>
      <c r="AY386" s="47">
        <v>0</v>
      </c>
      <c r="AZ386" s="47">
        <v>0</v>
      </c>
      <c r="BA386" s="47">
        <v>0</v>
      </c>
    </row>
    <row r="387" spans="1:53" outlineLevel="2" x14ac:dyDescent="0.25">
      <c r="A387" s="339" t="s">
        <v>1154</v>
      </c>
      <c r="B387" s="340" t="s">
        <v>1155</v>
      </c>
      <c r="C387" s="341" t="s">
        <v>1156</v>
      </c>
      <c r="D387" s="342"/>
      <c r="E387" s="343"/>
      <c r="F387" s="47">
        <v>1930.5900000000001</v>
      </c>
      <c r="G387" s="47">
        <v>-95.95</v>
      </c>
      <c r="H387" s="344">
        <v>2026.5400000000002</v>
      </c>
      <c r="I387" s="345" t="s">
        <v>196</v>
      </c>
      <c r="K387" s="47">
        <v>6911.55</v>
      </c>
      <c r="L387" s="47">
        <v>589.54</v>
      </c>
      <c r="M387" s="344">
        <v>6322.01</v>
      </c>
      <c r="N387" s="345" t="s">
        <v>196</v>
      </c>
      <c r="Q387" s="47">
        <v>4554.47</v>
      </c>
      <c r="R387" s="47">
        <v>127.28</v>
      </c>
      <c r="S387" s="344">
        <v>4427.1900000000005</v>
      </c>
      <c r="T387" s="345" t="s">
        <v>196</v>
      </c>
      <c r="V387" s="47">
        <v>9240.2800000000007</v>
      </c>
      <c r="W387" s="47">
        <v>1855.28</v>
      </c>
      <c r="X387" s="344">
        <v>7385.0000000000009</v>
      </c>
      <c r="Y387" s="345">
        <v>3.980531240567462</v>
      </c>
      <c r="AA387" s="48">
        <v>671.39</v>
      </c>
      <c r="AB387" s="47"/>
      <c r="AC387" s="47">
        <v>540.81000000000006</v>
      </c>
      <c r="AD387" s="47">
        <v>-78.55</v>
      </c>
      <c r="AE387" s="47">
        <v>241.1</v>
      </c>
      <c r="AF387" s="47">
        <v>-17.87</v>
      </c>
      <c r="AG387" s="47">
        <v>-95.95</v>
      </c>
      <c r="AH387" s="47">
        <v>119.06</v>
      </c>
      <c r="AI387" s="47">
        <v>15.3</v>
      </c>
      <c r="AJ387" s="47">
        <v>685.51</v>
      </c>
      <c r="AK387" s="47">
        <v>699.2</v>
      </c>
      <c r="AL387" s="47">
        <v>422.33</v>
      </c>
      <c r="AM387" s="47">
        <v>176.77</v>
      </c>
      <c r="AN387" s="47">
        <v>210.56</v>
      </c>
      <c r="AO387" s="47"/>
      <c r="AP387" s="47">
        <v>452.76</v>
      </c>
      <c r="AQ387" s="47">
        <v>1904.32</v>
      </c>
      <c r="AR387" s="47">
        <v>804.30000000000007</v>
      </c>
      <c r="AS387" s="47">
        <v>1819.58</v>
      </c>
      <c r="AT387" s="47">
        <v>1930.5900000000001</v>
      </c>
      <c r="AU387" s="47">
        <v>0</v>
      </c>
      <c r="AV387" s="47">
        <v>0</v>
      </c>
      <c r="AW387" s="47">
        <v>0</v>
      </c>
      <c r="AX387" s="47">
        <v>0</v>
      </c>
      <c r="AY387" s="47">
        <v>0</v>
      </c>
      <c r="AZ387" s="47">
        <v>0</v>
      </c>
      <c r="BA387" s="47">
        <v>0</v>
      </c>
    </row>
    <row r="388" spans="1:53" outlineLevel="1" x14ac:dyDescent="0.25">
      <c r="A388" s="339" t="s">
        <v>1157</v>
      </c>
      <c r="B388" s="397"/>
      <c r="C388" s="398" t="s">
        <v>1158</v>
      </c>
      <c r="D388" s="407"/>
      <c r="E388" s="407"/>
      <c r="F388" s="399">
        <v>539081.03999999992</v>
      </c>
      <c r="G388" s="399">
        <v>75893.029999999984</v>
      </c>
      <c r="H388" s="393">
        <v>463188.00999999995</v>
      </c>
      <c r="I388" s="41">
        <v>6.1031692897226533</v>
      </c>
      <c r="J388" s="409"/>
      <c r="K388" s="399">
        <v>2612608.0799999996</v>
      </c>
      <c r="L388" s="399">
        <v>1737772.87</v>
      </c>
      <c r="M388" s="393">
        <v>874835.2099999995</v>
      </c>
      <c r="N388" s="41">
        <v>0.50342321778794918</v>
      </c>
      <c r="O388" s="418"/>
      <c r="P388" s="410"/>
      <c r="Q388" s="399">
        <v>1574521.43</v>
      </c>
      <c r="R388" s="399">
        <v>978386.88</v>
      </c>
      <c r="S388" s="393">
        <v>596134.54999999993</v>
      </c>
      <c r="T388" s="41">
        <v>0.60930349965445152</v>
      </c>
      <c r="U388" s="410"/>
      <c r="V388" s="399">
        <v>6639020.4000000004</v>
      </c>
      <c r="W388" s="399">
        <v>6167072.0640000021</v>
      </c>
      <c r="X388" s="393">
        <v>471948.33599999826</v>
      </c>
      <c r="Y388" s="40">
        <v>7.6527131692683603E-2</v>
      </c>
      <c r="Z388" s="339"/>
      <c r="AA388" s="412">
        <v>440717.83</v>
      </c>
      <c r="AB388" s="339"/>
      <c r="AC388" s="399">
        <v>261548.91</v>
      </c>
      <c r="AD388" s="399">
        <v>497837.07999999996</v>
      </c>
      <c r="AE388" s="399">
        <v>433380.54999999993</v>
      </c>
      <c r="AF388" s="399">
        <v>469113.3</v>
      </c>
      <c r="AG388" s="399">
        <v>75893.029999999984</v>
      </c>
      <c r="AH388" s="399">
        <v>853076.00000000012</v>
      </c>
      <c r="AI388" s="399">
        <v>1202536.3800000001</v>
      </c>
      <c r="AJ388" s="399">
        <v>862266.66</v>
      </c>
      <c r="AK388" s="399">
        <v>496381.72</v>
      </c>
      <c r="AL388" s="399">
        <v>393624.58000000007</v>
      </c>
      <c r="AM388" s="399">
        <v>-997.07999999999856</v>
      </c>
      <c r="AN388" s="399">
        <v>219524.06</v>
      </c>
      <c r="AO388" s="339"/>
      <c r="AP388" s="399">
        <v>282775.95</v>
      </c>
      <c r="AQ388" s="399">
        <v>755310.7</v>
      </c>
      <c r="AR388" s="399">
        <v>379685.17000000004</v>
      </c>
      <c r="AS388" s="399">
        <v>655755.22</v>
      </c>
      <c r="AT388" s="399">
        <v>539081.03999999992</v>
      </c>
      <c r="AU388" s="399">
        <v>-213394.08000000002</v>
      </c>
      <c r="AV388" s="399">
        <v>0</v>
      </c>
      <c r="AW388" s="399">
        <v>0</v>
      </c>
      <c r="AX388" s="399">
        <v>0</v>
      </c>
      <c r="AY388" s="399">
        <v>0</v>
      </c>
      <c r="AZ388" s="399">
        <v>0</v>
      </c>
      <c r="BA388" s="399">
        <v>0</v>
      </c>
    </row>
    <row r="389" spans="1:53" outlineLevel="2" x14ac:dyDescent="0.25">
      <c r="B389" s="397"/>
      <c r="C389" s="398"/>
      <c r="D389" s="407"/>
      <c r="E389" s="407"/>
      <c r="F389" s="399"/>
      <c r="G389" s="399"/>
      <c r="H389" s="393"/>
      <c r="I389" s="41"/>
      <c r="J389" s="409"/>
      <c r="K389" s="399"/>
      <c r="L389" s="399"/>
      <c r="M389" s="393"/>
      <c r="N389" s="41"/>
      <c r="O389" s="418"/>
      <c r="P389" s="410"/>
      <c r="Q389" s="399"/>
      <c r="R389" s="399"/>
      <c r="S389" s="393"/>
      <c r="T389" s="41"/>
      <c r="U389" s="410"/>
      <c r="V389" s="399"/>
      <c r="W389" s="399"/>
      <c r="X389" s="393"/>
      <c r="Y389" s="40"/>
      <c r="Z389" s="339"/>
      <c r="AA389" s="412"/>
      <c r="AB389" s="339"/>
      <c r="AC389" s="399"/>
      <c r="AD389" s="399"/>
      <c r="AE389" s="399"/>
      <c r="AF389" s="399"/>
      <c r="AG389" s="399"/>
      <c r="AH389" s="399"/>
      <c r="AI389" s="399"/>
      <c r="AJ389" s="399"/>
      <c r="AK389" s="399"/>
      <c r="AL389" s="399"/>
      <c r="AM389" s="399"/>
      <c r="AN389" s="399"/>
      <c r="AO389" s="339"/>
      <c r="AP389" s="399"/>
      <c r="AQ389" s="399"/>
      <c r="AR389" s="399"/>
      <c r="AS389" s="399"/>
      <c r="AT389" s="399"/>
      <c r="AU389" s="399"/>
      <c r="AV389" s="399"/>
      <c r="AW389" s="399"/>
      <c r="AX389" s="399"/>
      <c r="AY389" s="399"/>
      <c r="AZ389" s="399"/>
      <c r="BA389" s="399"/>
    </row>
    <row r="390" spans="1:53" outlineLevel="2" x14ac:dyDescent="0.25">
      <c r="A390" s="339" t="s">
        <v>1159</v>
      </c>
      <c r="B390" s="340" t="s">
        <v>1160</v>
      </c>
      <c r="C390" s="341" t="s">
        <v>1161</v>
      </c>
      <c r="D390" s="342"/>
      <c r="E390" s="343"/>
      <c r="F390" s="47">
        <v>0</v>
      </c>
      <c r="G390" s="47">
        <v>0</v>
      </c>
      <c r="H390" s="344">
        <v>0</v>
      </c>
      <c r="I390" s="345">
        <v>0</v>
      </c>
      <c r="K390" s="47">
        <v>0</v>
      </c>
      <c r="L390" s="47">
        <v>0</v>
      </c>
      <c r="M390" s="344">
        <v>0</v>
      </c>
      <c r="N390" s="345">
        <v>0</v>
      </c>
      <c r="Q390" s="47">
        <v>-3.59</v>
      </c>
      <c r="R390" s="47">
        <v>0</v>
      </c>
      <c r="S390" s="344">
        <v>-3.59</v>
      </c>
      <c r="V390" s="47">
        <v>0</v>
      </c>
      <c r="W390" s="47">
        <v>0</v>
      </c>
      <c r="X390" s="344">
        <v>0</v>
      </c>
      <c r="Y390" s="345">
        <v>0</v>
      </c>
      <c r="AA390" s="48">
        <v>0</v>
      </c>
      <c r="AB390" s="47"/>
      <c r="AC390" s="47">
        <v>0</v>
      </c>
      <c r="AD390" s="47">
        <v>0</v>
      </c>
      <c r="AE390" s="47">
        <v>0</v>
      </c>
      <c r="AF390" s="47">
        <v>0</v>
      </c>
      <c r="AG390" s="47">
        <v>0</v>
      </c>
      <c r="AH390" s="47">
        <v>0</v>
      </c>
      <c r="AI390" s="47">
        <v>0</v>
      </c>
      <c r="AJ390" s="47">
        <v>0</v>
      </c>
      <c r="AK390" s="47">
        <v>0</v>
      </c>
      <c r="AL390" s="47">
        <v>0</v>
      </c>
      <c r="AM390" s="47">
        <v>0</v>
      </c>
      <c r="AN390" s="47">
        <v>0</v>
      </c>
      <c r="AO390" s="47"/>
      <c r="AP390" s="47">
        <v>1.79</v>
      </c>
      <c r="AQ390" s="47">
        <v>1.8</v>
      </c>
      <c r="AR390" s="47">
        <v>-3.59</v>
      </c>
      <c r="AS390" s="47">
        <v>0</v>
      </c>
      <c r="AT390" s="47">
        <v>0</v>
      </c>
      <c r="AU390" s="47">
        <v>0</v>
      </c>
      <c r="AV390" s="47">
        <v>0</v>
      </c>
      <c r="AW390" s="47">
        <v>0</v>
      </c>
      <c r="AX390" s="47">
        <v>0</v>
      </c>
      <c r="AY390" s="47">
        <v>0</v>
      </c>
      <c r="AZ390" s="47">
        <v>0</v>
      </c>
      <c r="BA390" s="47">
        <v>0</v>
      </c>
    </row>
    <row r="391" spans="1:53" outlineLevel="2" x14ac:dyDescent="0.25">
      <c r="A391" s="339" t="s">
        <v>1162</v>
      </c>
      <c r="B391" s="340" t="s">
        <v>1163</v>
      </c>
      <c r="C391" s="341" t="s">
        <v>1164</v>
      </c>
      <c r="D391" s="342"/>
      <c r="E391" s="343"/>
      <c r="F391" s="47">
        <v>-4.79</v>
      </c>
      <c r="G391" s="47">
        <v>0</v>
      </c>
      <c r="H391" s="344">
        <v>-4.79</v>
      </c>
      <c r="I391" s="345" t="s">
        <v>196</v>
      </c>
      <c r="K391" s="47">
        <v>3.5100000000000002</v>
      </c>
      <c r="L391" s="47">
        <v>0</v>
      </c>
      <c r="M391" s="344">
        <v>3.5100000000000002</v>
      </c>
      <c r="N391" s="345" t="s">
        <v>196</v>
      </c>
      <c r="Q391" s="47">
        <v>3.5100000000000002</v>
      </c>
      <c r="R391" s="47">
        <v>0</v>
      </c>
      <c r="S391" s="344">
        <v>3.5100000000000002</v>
      </c>
      <c r="V391" s="47">
        <v>3.5100000000000002</v>
      </c>
      <c r="W391" s="47">
        <v>0</v>
      </c>
      <c r="X391" s="344">
        <v>3.5100000000000002</v>
      </c>
      <c r="Y391" s="345" t="s">
        <v>196</v>
      </c>
      <c r="AA391" s="48">
        <v>0</v>
      </c>
      <c r="AB391" s="47"/>
      <c r="AC391" s="47">
        <v>0</v>
      </c>
      <c r="AD391" s="47">
        <v>0</v>
      </c>
      <c r="AE391" s="47">
        <v>0</v>
      </c>
      <c r="AF391" s="47">
        <v>0</v>
      </c>
      <c r="AG391" s="47">
        <v>0</v>
      </c>
      <c r="AH391" s="47">
        <v>0</v>
      </c>
      <c r="AI391" s="47">
        <v>0</v>
      </c>
      <c r="AJ391" s="47">
        <v>0</v>
      </c>
      <c r="AK391" s="47">
        <v>0</v>
      </c>
      <c r="AL391" s="47">
        <v>0</v>
      </c>
      <c r="AM391" s="47">
        <v>0</v>
      </c>
      <c r="AN391" s="47">
        <v>0</v>
      </c>
      <c r="AO391" s="47"/>
      <c r="AP391" s="47">
        <v>0.75</v>
      </c>
      <c r="AQ391" s="47">
        <v>-0.75</v>
      </c>
      <c r="AR391" s="47">
        <v>41.21</v>
      </c>
      <c r="AS391" s="47">
        <v>-32.910000000000004</v>
      </c>
      <c r="AT391" s="47">
        <v>-4.79</v>
      </c>
      <c r="AU391" s="47">
        <v>0</v>
      </c>
      <c r="AV391" s="47">
        <v>0</v>
      </c>
      <c r="AW391" s="47">
        <v>0</v>
      </c>
      <c r="AX391" s="47">
        <v>0</v>
      </c>
      <c r="AY391" s="47">
        <v>0</v>
      </c>
      <c r="AZ391" s="47">
        <v>0</v>
      </c>
      <c r="BA391" s="47">
        <v>0</v>
      </c>
    </row>
    <row r="392" spans="1:53" outlineLevel="1" x14ac:dyDescent="0.25">
      <c r="A392" s="339" t="s">
        <v>1165</v>
      </c>
      <c r="B392" s="397"/>
      <c r="C392" s="398" t="s">
        <v>1166</v>
      </c>
      <c r="D392" s="407"/>
      <c r="E392" s="407"/>
      <c r="F392" s="399">
        <v>-4.79</v>
      </c>
      <c r="G392" s="399">
        <v>0</v>
      </c>
      <c r="H392" s="393">
        <v>-4.79</v>
      </c>
      <c r="I392" s="41" t="s">
        <v>196</v>
      </c>
      <c r="J392" s="409"/>
      <c r="K392" s="399">
        <v>3.5100000000000002</v>
      </c>
      <c r="L392" s="399">
        <v>0</v>
      </c>
      <c r="M392" s="393">
        <v>3.5100000000000002</v>
      </c>
      <c r="N392" s="41" t="s">
        <v>196</v>
      </c>
      <c r="O392" s="410"/>
      <c r="P392" s="410"/>
      <c r="Q392" s="399">
        <v>-7.9999999999999627E-2</v>
      </c>
      <c r="R392" s="399">
        <v>0</v>
      </c>
      <c r="S392" s="393">
        <v>-7.9999999999999627E-2</v>
      </c>
      <c r="T392" s="41"/>
      <c r="U392" s="410"/>
      <c r="V392" s="399">
        <v>3.5100000000000002</v>
      </c>
      <c r="W392" s="399">
        <v>0</v>
      </c>
      <c r="X392" s="393">
        <v>3.5100000000000002</v>
      </c>
      <c r="Y392" s="40" t="s">
        <v>196</v>
      </c>
      <c r="Z392" s="339"/>
      <c r="AA392" s="412">
        <v>0</v>
      </c>
      <c r="AB392" s="339"/>
      <c r="AC392" s="399">
        <v>0</v>
      </c>
      <c r="AD392" s="399">
        <v>0</v>
      </c>
      <c r="AE392" s="399">
        <v>0</v>
      </c>
      <c r="AF392" s="399">
        <v>0</v>
      </c>
      <c r="AG392" s="399">
        <v>0</v>
      </c>
      <c r="AH392" s="399">
        <v>0</v>
      </c>
      <c r="AI392" s="399">
        <v>0</v>
      </c>
      <c r="AJ392" s="399">
        <v>0</v>
      </c>
      <c r="AK392" s="399">
        <v>0</v>
      </c>
      <c r="AL392" s="399">
        <v>0</v>
      </c>
      <c r="AM392" s="399">
        <v>0</v>
      </c>
      <c r="AN392" s="399">
        <v>0</v>
      </c>
      <c r="AO392" s="339"/>
      <c r="AP392" s="399">
        <v>2.54</v>
      </c>
      <c r="AQ392" s="399">
        <v>1.05</v>
      </c>
      <c r="AR392" s="399">
        <v>37.620000000000005</v>
      </c>
      <c r="AS392" s="399">
        <v>-32.910000000000004</v>
      </c>
      <c r="AT392" s="399">
        <v>-4.79</v>
      </c>
      <c r="AU392" s="399">
        <v>0</v>
      </c>
      <c r="AV392" s="399">
        <v>0</v>
      </c>
      <c r="AW392" s="399">
        <v>0</v>
      </c>
      <c r="AX392" s="399">
        <v>0</v>
      </c>
      <c r="AY392" s="399">
        <v>0</v>
      </c>
      <c r="AZ392" s="399">
        <v>0</v>
      </c>
      <c r="BA392" s="399">
        <v>0</v>
      </c>
    </row>
    <row r="393" spans="1:53" outlineLevel="2" x14ac:dyDescent="0.25">
      <c r="B393" s="397"/>
      <c r="C393" s="398"/>
      <c r="D393" s="407"/>
      <c r="E393" s="407"/>
      <c r="F393" s="399"/>
      <c r="G393" s="399"/>
      <c r="H393" s="393"/>
      <c r="I393" s="41"/>
      <c r="J393" s="409"/>
      <c r="K393" s="399"/>
      <c r="L393" s="399"/>
      <c r="M393" s="393"/>
      <c r="N393" s="40"/>
      <c r="O393" s="410"/>
      <c r="P393" s="410"/>
      <c r="Q393" s="399"/>
      <c r="R393" s="399"/>
      <c r="S393" s="393"/>
      <c r="T393" s="41"/>
      <c r="U393" s="410"/>
      <c r="V393" s="399"/>
      <c r="W393" s="399"/>
      <c r="X393" s="393"/>
      <c r="Y393" s="40"/>
      <c r="Z393" s="339"/>
      <c r="AA393" s="412"/>
      <c r="AB393" s="339"/>
      <c r="AC393" s="399"/>
      <c r="AD393" s="399"/>
      <c r="AE393" s="399"/>
      <c r="AF393" s="399"/>
      <c r="AG393" s="399"/>
      <c r="AH393" s="399"/>
      <c r="AI393" s="399"/>
      <c r="AJ393" s="399"/>
      <c r="AK393" s="399"/>
      <c r="AL393" s="399"/>
      <c r="AM393" s="399"/>
      <c r="AN393" s="399"/>
      <c r="AO393" s="339"/>
      <c r="AP393" s="399"/>
      <c r="AQ393" s="399"/>
      <c r="AR393" s="399"/>
      <c r="AS393" s="399"/>
      <c r="AT393" s="399"/>
      <c r="AU393" s="399"/>
      <c r="AV393" s="399"/>
      <c r="AW393" s="399"/>
      <c r="AX393" s="399"/>
      <c r="AY393" s="399"/>
      <c r="AZ393" s="399"/>
      <c r="BA393" s="399"/>
    </row>
    <row r="394" spans="1:53" outlineLevel="1" x14ac:dyDescent="0.25">
      <c r="A394" s="339" t="s">
        <v>1167</v>
      </c>
      <c r="B394" s="397"/>
      <c r="C394" s="398" t="s">
        <v>1168</v>
      </c>
      <c r="D394" s="407"/>
      <c r="E394" s="407"/>
      <c r="F394" s="399">
        <v>0</v>
      </c>
      <c r="G394" s="399">
        <v>0</v>
      </c>
      <c r="H394" s="393">
        <v>0</v>
      </c>
      <c r="I394" s="41">
        <v>0</v>
      </c>
      <c r="J394" s="409"/>
      <c r="K394" s="399">
        <v>0</v>
      </c>
      <c r="L394" s="399">
        <v>0</v>
      </c>
      <c r="M394" s="393">
        <v>0</v>
      </c>
      <c r="N394" s="41">
        <v>0</v>
      </c>
      <c r="O394" s="410"/>
      <c r="P394" s="410"/>
      <c r="Q394" s="399">
        <v>0</v>
      </c>
      <c r="R394" s="399">
        <v>0</v>
      </c>
      <c r="S394" s="393">
        <v>0</v>
      </c>
      <c r="T394" s="41"/>
      <c r="U394" s="410"/>
      <c r="V394" s="399">
        <v>0</v>
      </c>
      <c r="W394" s="399">
        <v>0</v>
      </c>
      <c r="X394" s="393">
        <v>0</v>
      </c>
      <c r="Y394" s="40">
        <v>0</v>
      </c>
      <c r="Z394" s="339"/>
      <c r="AA394" s="412">
        <v>0</v>
      </c>
      <c r="AB394" s="339"/>
      <c r="AC394" s="399">
        <v>0</v>
      </c>
      <c r="AD394" s="399">
        <v>0</v>
      </c>
      <c r="AE394" s="399">
        <v>0</v>
      </c>
      <c r="AF394" s="399">
        <v>0</v>
      </c>
      <c r="AG394" s="399">
        <v>0</v>
      </c>
      <c r="AH394" s="399">
        <v>0</v>
      </c>
      <c r="AI394" s="399">
        <v>0</v>
      </c>
      <c r="AJ394" s="399">
        <v>0</v>
      </c>
      <c r="AK394" s="399">
        <v>0</v>
      </c>
      <c r="AL394" s="399">
        <v>0</v>
      </c>
      <c r="AM394" s="399">
        <v>0</v>
      </c>
      <c r="AN394" s="399">
        <v>0</v>
      </c>
      <c r="AO394" s="339"/>
      <c r="AP394" s="399">
        <v>0</v>
      </c>
      <c r="AQ394" s="399">
        <v>0</v>
      </c>
      <c r="AR394" s="399">
        <v>0</v>
      </c>
      <c r="AS394" s="399">
        <v>0</v>
      </c>
      <c r="AT394" s="399">
        <v>0</v>
      </c>
      <c r="AU394" s="399">
        <v>0</v>
      </c>
      <c r="AV394" s="399">
        <v>0</v>
      </c>
      <c r="AW394" s="399">
        <v>0</v>
      </c>
      <c r="AX394" s="399">
        <v>0</v>
      </c>
      <c r="AY394" s="399">
        <v>0</v>
      </c>
      <c r="AZ394" s="399">
        <v>0</v>
      </c>
      <c r="BA394" s="399">
        <v>0</v>
      </c>
    </row>
    <row r="395" spans="1:53" outlineLevel="2" x14ac:dyDescent="0.25">
      <c r="B395" s="397"/>
      <c r="C395" s="398"/>
      <c r="D395" s="407"/>
      <c r="E395" s="407"/>
      <c r="F395" s="399"/>
      <c r="G395" s="399"/>
      <c r="H395" s="393"/>
      <c r="I395" s="41"/>
      <c r="J395" s="409"/>
      <c r="K395" s="399"/>
      <c r="L395" s="399"/>
      <c r="M395" s="393"/>
      <c r="N395" s="41"/>
      <c r="O395" s="418"/>
      <c r="P395" s="410"/>
      <c r="Q395" s="399"/>
      <c r="R395" s="399"/>
      <c r="S395" s="393"/>
      <c r="T395" s="41"/>
      <c r="U395" s="410"/>
      <c r="V395" s="399"/>
      <c r="W395" s="399"/>
      <c r="X395" s="393"/>
      <c r="Y395" s="40"/>
      <c r="Z395" s="339"/>
      <c r="AA395" s="412"/>
      <c r="AB395" s="339"/>
      <c r="AC395" s="399"/>
      <c r="AD395" s="399"/>
      <c r="AE395" s="399"/>
      <c r="AF395" s="399"/>
      <c r="AG395" s="399"/>
      <c r="AH395" s="399"/>
      <c r="AI395" s="399"/>
      <c r="AJ395" s="399"/>
      <c r="AK395" s="399"/>
      <c r="AL395" s="399"/>
      <c r="AM395" s="399"/>
      <c r="AN395" s="399"/>
      <c r="AO395" s="339"/>
      <c r="AP395" s="399"/>
      <c r="AQ395" s="399"/>
      <c r="AR395" s="399"/>
      <c r="AS395" s="399"/>
      <c r="AT395" s="399"/>
      <c r="AU395" s="399"/>
      <c r="AV395" s="399"/>
      <c r="AW395" s="399"/>
      <c r="AX395" s="399"/>
      <c r="AY395" s="399"/>
      <c r="AZ395" s="399"/>
      <c r="BA395" s="399"/>
    </row>
    <row r="396" spans="1:53" outlineLevel="1" x14ac:dyDescent="0.25">
      <c r="A396" s="339" t="s">
        <v>1169</v>
      </c>
      <c r="B396" s="397"/>
      <c r="C396" s="398" t="s">
        <v>1170</v>
      </c>
      <c r="D396" s="407"/>
      <c r="E396" s="407"/>
      <c r="F396" s="399">
        <v>0</v>
      </c>
      <c r="G396" s="399">
        <v>0</v>
      </c>
      <c r="H396" s="393">
        <v>0</v>
      </c>
      <c r="I396" s="41">
        <v>0</v>
      </c>
      <c r="J396" s="409"/>
      <c r="K396" s="399">
        <v>0</v>
      </c>
      <c r="L396" s="399">
        <v>0</v>
      </c>
      <c r="M396" s="393">
        <v>0</v>
      </c>
      <c r="N396" s="41">
        <v>0</v>
      </c>
      <c r="O396" s="418"/>
      <c r="P396" s="410"/>
      <c r="Q396" s="399">
        <v>0</v>
      </c>
      <c r="R396" s="399">
        <v>0</v>
      </c>
      <c r="S396" s="393">
        <v>0</v>
      </c>
      <c r="T396" s="408"/>
      <c r="U396" s="410"/>
      <c r="V396" s="399">
        <v>0</v>
      </c>
      <c r="W396" s="399">
        <v>0</v>
      </c>
      <c r="X396" s="393">
        <v>0</v>
      </c>
      <c r="Y396" s="40">
        <v>0</v>
      </c>
      <c r="Z396" s="339"/>
      <c r="AA396" s="412">
        <v>0</v>
      </c>
      <c r="AB396" s="339"/>
      <c r="AC396" s="399">
        <v>0</v>
      </c>
      <c r="AD396" s="399">
        <v>0</v>
      </c>
      <c r="AE396" s="399">
        <v>0</v>
      </c>
      <c r="AF396" s="399">
        <v>0</v>
      </c>
      <c r="AG396" s="399">
        <v>0</v>
      </c>
      <c r="AH396" s="399">
        <v>0</v>
      </c>
      <c r="AI396" s="399">
        <v>0</v>
      </c>
      <c r="AJ396" s="399">
        <v>0</v>
      </c>
      <c r="AK396" s="399">
        <v>0</v>
      </c>
      <c r="AL396" s="399">
        <v>0</v>
      </c>
      <c r="AM396" s="399">
        <v>0</v>
      </c>
      <c r="AN396" s="399">
        <v>0</v>
      </c>
      <c r="AO396" s="339"/>
      <c r="AP396" s="399">
        <v>0</v>
      </c>
      <c r="AQ396" s="399">
        <v>0</v>
      </c>
      <c r="AR396" s="399">
        <v>0</v>
      </c>
      <c r="AS396" s="399">
        <v>0</v>
      </c>
      <c r="AT396" s="399">
        <v>0</v>
      </c>
      <c r="AU396" s="399">
        <v>0</v>
      </c>
      <c r="AV396" s="399">
        <v>0</v>
      </c>
      <c r="AW396" s="399">
        <v>0</v>
      </c>
      <c r="AX396" s="399">
        <v>0</v>
      </c>
      <c r="AY396" s="399">
        <v>0</v>
      </c>
      <c r="AZ396" s="399">
        <v>0</v>
      </c>
      <c r="BA396" s="399">
        <v>0</v>
      </c>
    </row>
    <row r="397" spans="1:53" ht="5.25" customHeight="1" outlineLevel="2" x14ac:dyDescent="0.25">
      <c r="B397" s="397"/>
      <c r="C397" s="398"/>
      <c r="D397" s="407"/>
      <c r="E397" s="407"/>
      <c r="F397" s="399"/>
      <c r="G397" s="399"/>
      <c r="H397" s="393">
        <v>0</v>
      </c>
      <c r="I397" s="41">
        <v>0</v>
      </c>
      <c r="J397" s="409"/>
      <c r="K397" s="399"/>
      <c r="L397" s="399"/>
      <c r="M397" s="399"/>
      <c r="N397" s="41"/>
      <c r="O397" s="418"/>
      <c r="P397" s="410"/>
      <c r="Q397" s="399"/>
      <c r="R397" s="399"/>
      <c r="S397" s="399"/>
      <c r="T397" s="408"/>
      <c r="U397" s="410"/>
      <c r="V397" s="399"/>
      <c r="W397" s="399"/>
      <c r="X397" s="399"/>
      <c r="Y397" s="411"/>
      <c r="Z397" s="339"/>
      <c r="AA397" s="412"/>
      <c r="AB397" s="339"/>
      <c r="AC397" s="399"/>
      <c r="AD397" s="399"/>
      <c r="AE397" s="399"/>
      <c r="AF397" s="399"/>
      <c r="AG397" s="399"/>
      <c r="AH397" s="399"/>
      <c r="AI397" s="399"/>
      <c r="AJ397" s="399"/>
      <c r="AK397" s="399"/>
      <c r="AL397" s="399"/>
      <c r="AM397" s="399"/>
      <c r="AN397" s="399"/>
      <c r="AO397" s="339"/>
      <c r="AP397" s="399"/>
      <c r="AQ397" s="399"/>
      <c r="AR397" s="399"/>
      <c r="AS397" s="399"/>
      <c r="AT397" s="399"/>
      <c r="AU397" s="399"/>
      <c r="AV397" s="399"/>
      <c r="AW397" s="399"/>
      <c r="AX397" s="399"/>
      <c r="AY397" s="399"/>
      <c r="AZ397" s="399"/>
      <c r="BA397" s="399"/>
    </row>
    <row r="398" spans="1:53" outlineLevel="2" x14ac:dyDescent="0.25">
      <c r="A398" s="339" t="s">
        <v>1171</v>
      </c>
      <c r="B398" s="340" t="s">
        <v>1172</v>
      </c>
      <c r="C398" s="341" t="s">
        <v>1089</v>
      </c>
      <c r="D398" s="342"/>
      <c r="E398" s="343"/>
      <c r="F398" s="47">
        <v>16193.16</v>
      </c>
      <c r="G398" s="47">
        <v>2230.61</v>
      </c>
      <c r="H398" s="344">
        <v>13962.55</v>
      </c>
      <c r="I398" s="345">
        <v>6.2595209382186932</v>
      </c>
      <c r="K398" s="47">
        <v>49636.53</v>
      </c>
      <c r="L398" s="47">
        <v>8139.2300000000005</v>
      </c>
      <c r="M398" s="344">
        <v>41497.299999999996</v>
      </c>
      <c r="N398" s="345">
        <v>5.0984306869323008</v>
      </c>
      <c r="Q398" s="47">
        <v>39303.82</v>
      </c>
      <c r="R398" s="47">
        <v>5565.95</v>
      </c>
      <c r="S398" s="344">
        <v>33737.870000000003</v>
      </c>
      <c r="T398" s="345">
        <v>6.0614755791913337</v>
      </c>
      <c r="V398" s="47">
        <v>57090.82</v>
      </c>
      <c r="W398" s="47">
        <v>20267.310000000001</v>
      </c>
      <c r="X398" s="344">
        <v>36823.509999999995</v>
      </c>
      <c r="Y398" s="345">
        <v>1.81689183221651</v>
      </c>
      <c r="AA398" s="48">
        <v>914.23</v>
      </c>
      <c r="AB398" s="47"/>
      <c r="AC398" s="47">
        <v>1076.7</v>
      </c>
      <c r="AD398" s="47">
        <v>1496.58</v>
      </c>
      <c r="AE398" s="47">
        <v>1759.1200000000001</v>
      </c>
      <c r="AF398" s="47">
        <v>1576.22</v>
      </c>
      <c r="AG398" s="47">
        <v>2230.61</v>
      </c>
      <c r="AH398" s="47">
        <v>1092.53</v>
      </c>
      <c r="AI398" s="47">
        <v>709.15</v>
      </c>
      <c r="AJ398" s="47">
        <v>1045.1200000000001</v>
      </c>
      <c r="AK398" s="47">
        <v>668.64</v>
      </c>
      <c r="AL398" s="47">
        <v>1406.31</v>
      </c>
      <c r="AM398" s="47">
        <v>1761.77</v>
      </c>
      <c r="AN398" s="47">
        <v>770.77</v>
      </c>
      <c r="AO398" s="47"/>
      <c r="AP398" s="47">
        <v>2800.96</v>
      </c>
      <c r="AQ398" s="47">
        <v>7531.75</v>
      </c>
      <c r="AR398" s="47">
        <v>8314.48</v>
      </c>
      <c r="AS398" s="47">
        <v>14796.18</v>
      </c>
      <c r="AT398" s="47">
        <v>16193.16</v>
      </c>
      <c r="AU398" s="47">
        <v>-684.74</v>
      </c>
      <c r="AV398" s="47">
        <v>0</v>
      </c>
      <c r="AW398" s="47">
        <v>0</v>
      </c>
      <c r="AX398" s="47">
        <v>0</v>
      </c>
      <c r="AY398" s="47">
        <v>0</v>
      </c>
      <c r="AZ398" s="47">
        <v>0</v>
      </c>
      <c r="BA398" s="47">
        <v>0</v>
      </c>
    </row>
    <row r="399" spans="1:53" outlineLevel="2" x14ac:dyDescent="0.25">
      <c r="A399" s="339" t="s">
        <v>1173</v>
      </c>
      <c r="B399" s="340" t="s">
        <v>1174</v>
      </c>
      <c r="C399" s="341" t="s">
        <v>1092</v>
      </c>
      <c r="D399" s="342"/>
      <c r="E399" s="343"/>
      <c r="F399" s="47">
        <v>-43.24</v>
      </c>
      <c r="G399" s="47">
        <v>438.11</v>
      </c>
      <c r="H399" s="344">
        <v>-481.35</v>
      </c>
      <c r="I399" s="345">
        <v>-1.0986966743511903</v>
      </c>
      <c r="K399" s="47">
        <v>7660.42</v>
      </c>
      <c r="L399" s="47">
        <v>3073.07</v>
      </c>
      <c r="M399" s="344">
        <v>4587.3500000000004</v>
      </c>
      <c r="N399" s="345">
        <v>1.4927580562759717</v>
      </c>
      <c r="Q399" s="47">
        <v>7619.31</v>
      </c>
      <c r="R399" s="47">
        <v>2510.02</v>
      </c>
      <c r="S399" s="344">
        <v>5109.2900000000009</v>
      </c>
      <c r="T399" s="345">
        <v>2.0355574855977245</v>
      </c>
      <c r="V399" s="47">
        <v>14905.810000000001</v>
      </c>
      <c r="W399" s="47">
        <v>6372.0400000000009</v>
      </c>
      <c r="X399" s="344">
        <v>8533.77</v>
      </c>
      <c r="Y399" s="345">
        <v>1.3392524215165</v>
      </c>
      <c r="AA399" s="48">
        <v>562.79</v>
      </c>
      <c r="AB399" s="47"/>
      <c r="AC399" s="47">
        <v>13.870000000000001</v>
      </c>
      <c r="AD399" s="47">
        <v>549.18000000000006</v>
      </c>
      <c r="AE399" s="47">
        <v>1715.22</v>
      </c>
      <c r="AF399" s="47">
        <v>356.69</v>
      </c>
      <c r="AG399" s="47">
        <v>438.11</v>
      </c>
      <c r="AH399" s="47">
        <v>5045.96</v>
      </c>
      <c r="AI399" s="47">
        <v>-26.86</v>
      </c>
      <c r="AJ399" s="47">
        <v>1037.7</v>
      </c>
      <c r="AK399" s="47">
        <v>512.38</v>
      </c>
      <c r="AL399" s="47">
        <v>-1.53</v>
      </c>
      <c r="AM399" s="47">
        <v>677.44</v>
      </c>
      <c r="AN399" s="47">
        <v>0.3</v>
      </c>
      <c r="AO399" s="47"/>
      <c r="AP399" s="47">
        <v>-2.67</v>
      </c>
      <c r="AQ399" s="47">
        <v>43.78</v>
      </c>
      <c r="AR399" s="47">
        <v>7177.05</v>
      </c>
      <c r="AS399" s="47">
        <v>485.5</v>
      </c>
      <c r="AT399" s="47">
        <v>-43.24</v>
      </c>
      <c r="AU399" s="47">
        <v>0</v>
      </c>
      <c r="AV399" s="47">
        <v>0</v>
      </c>
      <c r="AW399" s="47">
        <v>0</v>
      </c>
      <c r="AX399" s="47">
        <v>0</v>
      </c>
      <c r="AY399" s="47">
        <v>0</v>
      </c>
      <c r="AZ399" s="47">
        <v>0</v>
      </c>
      <c r="BA399" s="47">
        <v>0</v>
      </c>
    </row>
    <row r="400" spans="1:53" outlineLevel="2" x14ac:dyDescent="0.25">
      <c r="A400" s="339" t="s">
        <v>1175</v>
      </c>
      <c r="B400" s="340" t="s">
        <v>1176</v>
      </c>
      <c r="C400" s="341" t="s">
        <v>1147</v>
      </c>
      <c r="D400" s="342"/>
      <c r="E400" s="343"/>
      <c r="F400" s="47">
        <v>16450.34</v>
      </c>
      <c r="G400" s="47">
        <v>113530.14</v>
      </c>
      <c r="H400" s="344">
        <v>-97079.8</v>
      </c>
      <c r="I400" s="345">
        <v>-0.85510156157651174</v>
      </c>
      <c r="K400" s="47">
        <v>180169.47</v>
      </c>
      <c r="L400" s="47">
        <v>536543.26</v>
      </c>
      <c r="M400" s="344">
        <v>-356373.79000000004</v>
      </c>
      <c r="N400" s="345">
        <v>-0.66420327412182945</v>
      </c>
      <c r="Q400" s="47">
        <v>80527.990000000005</v>
      </c>
      <c r="R400" s="47">
        <v>418434.27</v>
      </c>
      <c r="S400" s="344">
        <v>-337906.28</v>
      </c>
      <c r="T400" s="345">
        <v>-0.80754924781854032</v>
      </c>
      <c r="V400" s="47">
        <v>531696.82999999996</v>
      </c>
      <c r="W400" s="47">
        <v>1033869.38</v>
      </c>
      <c r="X400" s="344">
        <v>-502172.55000000005</v>
      </c>
      <c r="Y400" s="345">
        <v>-0.485721465123573</v>
      </c>
      <c r="AA400" s="48">
        <v>27247.760000000002</v>
      </c>
      <c r="AB400" s="47"/>
      <c r="AC400" s="47">
        <v>58124.79</v>
      </c>
      <c r="AD400" s="47">
        <v>59984.200000000004</v>
      </c>
      <c r="AE400" s="47">
        <v>159085.09</v>
      </c>
      <c r="AF400" s="47">
        <v>145819.04</v>
      </c>
      <c r="AG400" s="47">
        <v>113530.14</v>
      </c>
      <c r="AH400" s="47">
        <v>83904.71</v>
      </c>
      <c r="AI400" s="47">
        <v>117524.75</v>
      </c>
      <c r="AJ400" s="47">
        <v>37097.440000000002</v>
      </c>
      <c r="AK400" s="47">
        <v>18339.84</v>
      </c>
      <c r="AL400" s="47">
        <v>34162.1</v>
      </c>
      <c r="AM400" s="47">
        <v>43718.26</v>
      </c>
      <c r="AN400" s="47">
        <v>16780.260000000002</v>
      </c>
      <c r="AO400" s="47"/>
      <c r="AP400" s="47">
        <v>43863.71</v>
      </c>
      <c r="AQ400" s="47">
        <v>55777.770000000004</v>
      </c>
      <c r="AR400" s="47">
        <v>43274.29</v>
      </c>
      <c r="AS400" s="47">
        <v>20803.36</v>
      </c>
      <c r="AT400" s="47">
        <v>16450.34</v>
      </c>
      <c r="AU400" s="47">
        <v>334.31</v>
      </c>
      <c r="AV400" s="47">
        <v>0</v>
      </c>
      <c r="AW400" s="47">
        <v>0</v>
      </c>
      <c r="AX400" s="47">
        <v>0</v>
      </c>
      <c r="AY400" s="47">
        <v>0</v>
      </c>
      <c r="AZ400" s="47">
        <v>0</v>
      </c>
      <c r="BA400" s="47">
        <v>0</v>
      </c>
    </row>
    <row r="401" spans="1:53" outlineLevel="2" x14ac:dyDescent="0.25">
      <c r="A401" s="339" t="s">
        <v>1177</v>
      </c>
      <c r="B401" s="340" t="s">
        <v>1178</v>
      </c>
      <c r="C401" s="341" t="s">
        <v>1110</v>
      </c>
      <c r="D401" s="342"/>
      <c r="E401" s="343"/>
      <c r="F401" s="47">
        <v>11504.08</v>
      </c>
      <c r="G401" s="47">
        <v>0</v>
      </c>
      <c r="H401" s="344">
        <v>11504.08</v>
      </c>
      <c r="I401" s="345" t="s">
        <v>196</v>
      </c>
      <c r="K401" s="47">
        <v>46259.81</v>
      </c>
      <c r="L401" s="47">
        <v>0</v>
      </c>
      <c r="M401" s="344">
        <v>46259.81</v>
      </c>
      <c r="N401" s="345" t="s">
        <v>196</v>
      </c>
      <c r="Q401" s="47">
        <v>23525.22</v>
      </c>
      <c r="R401" s="47">
        <v>0</v>
      </c>
      <c r="S401" s="344">
        <v>23525.22</v>
      </c>
      <c r="T401" s="345" t="s">
        <v>196</v>
      </c>
      <c r="V401" s="47">
        <v>46259.81</v>
      </c>
      <c r="W401" s="47">
        <v>0</v>
      </c>
      <c r="X401" s="344">
        <v>46259.81</v>
      </c>
      <c r="Y401" s="345" t="s">
        <v>196</v>
      </c>
      <c r="AA401" s="48">
        <v>0</v>
      </c>
      <c r="AB401" s="47"/>
      <c r="AC401" s="47">
        <v>0</v>
      </c>
      <c r="AD401" s="47">
        <v>0</v>
      </c>
      <c r="AE401" s="47">
        <v>0</v>
      </c>
      <c r="AF401" s="47">
        <v>0</v>
      </c>
      <c r="AG401" s="47">
        <v>0</v>
      </c>
      <c r="AH401" s="47">
        <v>0</v>
      </c>
      <c r="AI401" s="47">
        <v>0</v>
      </c>
      <c r="AJ401" s="47">
        <v>0</v>
      </c>
      <c r="AK401" s="47">
        <v>0</v>
      </c>
      <c r="AL401" s="47">
        <v>0</v>
      </c>
      <c r="AM401" s="47">
        <v>0</v>
      </c>
      <c r="AN401" s="47">
        <v>0</v>
      </c>
      <c r="AO401" s="47"/>
      <c r="AP401" s="47">
        <v>8772.92</v>
      </c>
      <c r="AQ401" s="47">
        <v>13961.67</v>
      </c>
      <c r="AR401" s="47">
        <v>9270.9</v>
      </c>
      <c r="AS401" s="47">
        <v>2750.2400000000002</v>
      </c>
      <c r="AT401" s="47">
        <v>11504.08</v>
      </c>
      <c r="AU401" s="47">
        <v>0</v>
      </c>
      <c r="AV401" s="47">
        <v>0</v>
      </c>
      <c r="AW401" s="47">
        <v>0</v>
      </c>
      <c r="AX401" s="47">
        <v>0</v>
      </c>
      <c r="AY401" s="47">
        <v>0</v>
      </c>
      <c r="AZ401" s="47">
        <v>0</v>
      </c>
      <c r="BA401" s="47">
        <v>0</v>
      </c>
    </row>
    <row r="402" spans="1:53" outlineLevel="2" x14ac:dyDescent="0.25">
      <c r="A402" s="339" t="s">
        <v>1179</v>
      </c>
      <c r="B402" s="340" t="s">
        <v>1180</v>
      </c>
      <c r="C402" s="341" t="s">
        <v>1113</v>
      </c>
      <c r="D402" s="342"/>
      <c r="E402" s="343"/>
      <c r="F402" s="47">
        <v>99585.650000000009</v>
      </c>
      <c r="G402" s="47">
        <v>0</v>
      </c>
      <c r="H402" s="344">
        <v>99585.650000000009</v>
      </c>
      <c r="I402" s="345" t="s">
        <v>196</v>
      </c>
      <c r="K402" s="47">
        <v>374865.34</v>
      </c>
      <c r="L402" s="47">
        <v>0</v>
      </c>
      <c r="M402" s="344">
        <v>374865.34</v>
      </c>
      <c r="N402" s="345" t="s">
        <v>196</v>
      </c>
      <c r="Q402" s="47">
        <v>211830.33000000002</v>
      </c>
      <c r="R402" s="47">
        <v>0</v>
      </c>
      <c r="S402" s="344">
        <v>211830.33000000002</v>
      </c>
      <c r="T402" s="345" t="s">
        <v>196</v>
      </c>
      <c r="V402" s="47">
        <v>374865.34</v>
      </c>
      <c r="W402" s="47">
        <v>0</v>
      </c>
      <c r="X402" s="344">
        <v>374865.34</v>
      </c>
      <c r="Y402" s="345" t="s">
        <v>196</v>
      </c>
      <c r="AA402" s="48">
        <v>0</v>
      </c>
      <c r="AB402" s="47"/>
      <c r="AC402" s="47">
        <v>0</v>
      </c>
      <c r="AD402" s="47">
        <v>0</v>
      </c>
      <c r="AE402" s="47">
        <v>0</v>
      </c>
      <c r="AF402" s="47">
        <v>0</v>
      </c>
      <c r="AG402" s="47">
        <v>0</v>
      </c>
      <c r="AH402" s="47">
        <v>0</v>
      </c>
      <c r="AI402" s="47">
        <v>0</v>
      </c>
      <c r="AJ402" s="47">
        <v>0</v>
      </c>
      <c r="AK402" s="47">
        <v>0</v>
      </c>
      <c r="AL402" s="47">
        <v>0</v>
      </c>
      <c r="AM402" s="47">
        <v>0</v>
      </c>
      <c r="AN402" s="47">
        <v>0</v>
      </c>
      <c r="AO402" s="47"/>
      <c r="AP402" s="47">
        <v>89134.1</v>
      </c>
      <c r="AQ402" s="47">
        <v>73900.91</v>
      </c>
      <c r="AR402" s="47">
        <v>62552.43</v>
      </c>
      <c r="AS402" s="47">
        <v>49692.25</v>
      </c>
      <c r="AT402" s="47">
        <v>99585.650000000009</v>
      </c>
      <c r="AU402" s="47">
        <v>0</v>
      </c>
      <c r="AV402" s="47">
        <v>0</v>
      </c>
      <c r="AW402" s="47">
        <v>0</v>
      </c>
      <c r="AX402" s="47">
        <v>0</v>
      </c>
      <c r="AY402" s="47">
        <v>0</v>
      </c>
      <c r="AZ402" s="47">
        <v>0</v>
      </c>
      <c r="BA402" s="47">
        <v>0</v>
      </c>
    </row>
    <row r="403" spans="1:53" outlineLevel="2" x14ac:dyDescent="0.25">
      <c r="A403" s="339" t="s">
        <v>1181</v>
      </c>
      <c r="B403" s="340" t="s">
        <v>1182</v>
      </c>
      <c r="C403" s="341" t="s">
        <v>1150</v>
      </c>
      <c r="D403" s="342"/>
      <c r="E403" s="343"/>
      <c r="F403" s="47">
        <v>3258252.45</v>
      </c>
      <c r="G403" s="47">
        <v>5455685.6900000004</v>
      </c>
      <c r="H403" s="344">
        <v>-2197433.2400000002</v>
      </c>
      <c r="I403" s="345">
        <v>-0.40277856256048361</v>
      </c>
      <c r="K403" s="47">
        <v>15474255.267999999</v>
      </c>
      <c r="L403" s="47">
        <v>17048400.949999999</v>
      </c>
      <c r="M403" s="344">
        <v>-1574145.682</v>
      </c>
      <c r="N403" s="345">
        <v>-9.2333919563289013E-2</v>
      </c>
      <c r="Q403" s="47">
        <v>512933.41800000001</v>
      </c>
      <c r="R403" s="47">
        <v>11915861.66</v>
      </c>
      <c r="S403" s="344">
        <v>-11402928.242000001</v>
      </c>
      <c r="T403" s="345">
        <v>-0.95695372834665826</v>
      </c>
      <c r="V403" s="47">
        <v>29277229.737999998</v>
      </c>
      <c r="W403" s="47">
        <v>33354571.059</v>
      </c>
      <c r="X403" s="344">
        <v>-4077341.3210000023</v>
      </c>
      <c r="Y403" s="345">
        <v>-0.12224235514189954</v>
      </c>
      <c r="AA403" s="48">
        <v>1896483.4300000002</v>
      </c>
      <c r="AB403" s="47"/>
      <c r="AC403" s="47">
        <v>3016230.42</v>
      </c>
      <c r="AD403" s="47">
        <v>2116308.87</v>
      </c>
      <c r="AE403" s="47">
        <v>2555176.89</v>
      </c>
      <c r="AF403" s="47">
        <v>3904999.08</v>
      </c>
      <c r="AG403" s="47">
        <v>5455685.6900000004</v>
      </c>
      <c r="AH403" s="47">
        <v>523710.07</v>
      </c>
      <c r="AI403" s="47">
        <v>2038838.98</v>
      </c>
      <c r="AJ403" s="47">
        <v>3287996.9</v>
      </c>
      <c r="AK403" s="47">
        <v>6415358.5199999996</v>
      </c>
      <c r="AL403" s="47">
        <v>3618047.2</v>
      </c>
      <c r="AM403" s="47">
        <v>1806654.35</v>
      </c>
      <c r="AN403" s="47">
        <v>-3887631.55</v>
      </c>
      <c r="AO403" s="47"/>
      <c r="AP403" s="47">
        <v>7278915.8300000001</v>
      </c>
      <c r="AQ403" s="47">
        <v>7682406.0199999996</v>
      </c>
      <c r="AR403" s="47">
        <v>-5709241.1299999999</v>
      </c>
      <c r="AS403" s="47">
        <v>2963922.0980000002</v>
      </c>
      <c r="AT403" s="47">
        <v>3258252.45</v>
      </c>
      <c r="AU403" s="47">
        <v>-13819945.539999999</v>
      </c>
      <c r="AV403" s="47">
        <v>0</v>
      </c>
      <c r="AW403" s="47">
        <v>0</v>
      </c>
      <c r="AX403" s="47">
        <v>0</v>
      </c>
      <c r="AY403" s="47">
        <v>0</v>
      </c>
      <c r="AZ403" s="47">
        <v>0</v>
      </c>
      <c r="BA403" s="47">
        <v>0</v>
      </c>
    </row>
    <row r="404" spans="1:53" outlineLevel="2" x14ac:dyDescent="0.25">
      <c r="A404" s="339" t="s">
        <v>1183</v>
      </c>
      <c r="B404" s="340" t="s">
        <v>1184</v>
      </c>
      <c r="C404" s="341" t="s">
        <v>1185</v>
      </c>
      <c r="D404" s="342"/>
      <c r="E404" s="343"/>
      <c r="F404" s="47">
        <v>33854.43</v>
      </c>
      <c r="G404" s="47">
        <v>45226.07</v>
      </c>
      <c r="H404" s="344">
        <v>-11371.64</v>
      </c>
      <c r="I404" s="345">
        <v>-0.25143993276444315</v>
      </c>
      <c r="K404" s="47">
        <v>156842.01</v>
      </c>
      <c r="L404" s="47">
        <v>186144.36000000002</v>
      </c>
      <c r="M404" s="344">
        <v>-29302.350000000006</v>
      </c>
      <c r="N404" s="345">
        <v>-0.15741733996130747</v>
      </c>
      <c r="Q404" s="47">
        <v>95835.95</v>
      </c>
      <c r="R404" s="47">
        <v>121802.51000000001</v>
      </c>
      <c r="S404" s="344">
        <v>-25966.560000000012</v>
      </c>
      <c r="T404" s="345">
        <v>-0.21318575454643759</v>
      </c>
      <c r="V404" s="47">
        <v>400808.07</v>
      </c>
      <c r="W404" s="47">
        <v>373921.83</v>
      </c>
      <c r="X404" s="344">
        <v>26886.239999999991</v>
      </c>
      <c r="Y404" s="345">
        <v>7.1903370819510565E-2</v>
      </c>
      <c r="AA404" s="48">
        <v>7704.76</v>
      </c>
      <c r="AB404" s="47"/>
      <c r="AC404" s="47">
        <v>26758.29</v>
      </c>
      <c r="AD404" s="47">
        <v>37583.56</v>
      </c>
      <c r="AE404" s="47">
        <v>37821.65</v>
      </c>
      <c r="AF404" s="47">
        <v>38754.79</v>
      </c>
      <c r="AG404" s="47">
        <v>45226.07</v>
      </c>
      <c r="AH404" s="47">
        <v>30921.24</v>
      </c>
      <c r="AI404" s="47">
        <v>24848.9</v>
      </c>
      <c r="AJ404" s="47">
        <v>41938.39</v>
      </c>
      <c r="AK404" s="47">
        <v>36418.33</v>
      </c>
      <c r="AL404" s="47">
        <v>31261.72</v>
      </c>
      <c r="AM404" s="47">
        <v>41395.050000000003</v>
      </c>
      <c r="AN404" s="47">
        <v>37182.43</v>
      </c>
      <c r="AO404" s="47"/>
      <c r="AP404" s="47">
        <v>22988.66</v>
      </c>
      <c r="AQ404" s="47">
        <v>38017.4</v>
      </c>
      <c r="AR404" s="47">
        <v>29679.81</v>
      </c>
      <c r="AS404" s="47">
        <v>32301.71</v>
      </c>
      <c r="AT404" s="47">
        <v>33854.43</v>
      </c>
      <c r="AU404" s="47">
        <v>-4447.8500000000004</v>
      </c>
      <c r="AV404" s="47">
        <v>0</v>
      </c>
      <c r="AW404" s="47">
        <v>0</v>
      </c>
      <c r="AX404" s="47">
        <v>0</v>
      </c>
      <c r="AY404" s="47">
        <v>0</v>
      </c>
      <c r="AZ404" s="47">
        <v>0</v>
      </c>
      <c r="BA404" s="47">
        <v>0</v>
      </c>
    </row>
    <row r="405" spans="1:53" outlineLevel="2" x14ac:dyDescent="0.25">
      <c r="A405" s="339" t="s">
        <v>1186</v>
      </c>
      <c r="B405" s="340" t="s">
        <v>1187</v>
      </c>
      <c r="C405" s="341" t="s">
        <v>1153</v>
      </c>
      <c r="D405" s="342"/>
      <c r="E405" s="343"/>
      <c r="F405" s="47">
        <v>5065.51</v>
      </c>
      <c r="G405" s="47">
        <v>5598.9400000000005</v>
      </c>
      <c r="H405" s="344">
        <v>-533.43000000000029</v>
      </c>
      <c r="I405" s="345">
        <v>-9.5273391034731619E-2</v>
      </c>
      <c r="K405" s="47">
        <v>25030.240000000002</v>
      </c>
      <c r="L405" s="47">
        <v>15560.93</v>
      </c>
      <c r="M405" s="344">
        <v>9469.3100000000013</v>
      </c>
      <c r="N405" s="345">
        <v>0.6085311096444751</v>
      </c>
      <c r="Q405" s="47">
        <v>19791.96</v>
      </c>
      <c r="R405" s="47">
        <v>12313.61</v>
      </c>
      <c r="S405" s="344">
        <v>7478.3499999999985</v>
      </c>
      <c r="T405" s="345">
        <v>0.6073239285635974</v>
      </c>
      <c r="V405" s="47">
        <v>33645.07</v>
      </c>
      <c r="W405" s="47">
        <v>20470.440000000002</v>
      </c>
      <c r="X405" s="344">
        <v>13174.629999999997</v>
      </c>
      <c r="Y405" s="345">
        <v>0.6435929076268021</v>
      </c>
      <c r="AA405" s="48">
        <v>212.75</v>
      </c>
      <c r="AB405" s="47"/>
      <c r="AC405" s="47">
        <v>3651.23</v>
      </c>
      <c r="AD405" s="47">
        <v>-403.91</v>
      </c>
      <c r="AE405" s="47">
        <v>8052.9800000000005</v>
      </c>
      <c r="AF405" s="47">
        <v>-1338.31</v>
      </c>
      <c r="AG405" s="47">
        <v>5598.9400000000005</v>
      </c>
      <c r="AH405" s="47">
        <v>-3878.9900000000002</v>
      </c>
      <c r="AI405" s="47">
        <v>19540.82</v>
      </c>
      <c r="AJ405" s="47">
        <v>5282.38</v>
      </c>
      <c r="AK405" s="47">
        <v>-1793.99</v>
      </c>
      <c r="AL405" s="47">
        <v>-12.3</v>
      </c>
      <c r="AM405" s="47">
        <v>-8884.66</v>
      </c>
      <c r="AN405" s="47">
        <v>-1638.43</v>
      </c>
      <c r="AO405" s="47"/>
      <c r="AP405" s="47">
        <v>1720.58</v>
      </c>
      <c r="AQ405" s="47">
        <v>3517.7000000000003</v>
      </c>
      <c r="AR405" s="47">
        <v>8222.19</v>
      </c>
      <c r="AS405" s="47">
        <v>6504.26</v>
      </c>
      <c r="AT405" s="47">
        <v>5065.51</v>
      </c>
      <c r="AU405" s="47">
        <v>-1425.8</v>
      </c>
      <c r="AV405" s="47">
        <v>0</v>
      </c>
      <c r="AW405" s="47">
        <v>0</v>
      </c>
      <c r="AX405" s="47">
        <v>0</v>
      </c>
      <c r="AY405" s="47">
        <v>0</v>
      </c>
      <c r="AZ405" s="47">
        <v>0</v>
      </c>
      <c r="BA405" s="47">
        <v>0</v>
      </c>
    </row>
    <row r="406" spans="1:53" outlineLevel="2" x14ac:dyDescent="0.25">
      <c r="A406" s="339" t="s">
        <v>1188</v>
      </c>
      <c r="B406" s="340" t="s">
        <v>1189</v>
      </c>
      <c r="C406" s="341" t="s">
        <v>1190</v>
      </c>
      <c r="D406" s="342"/>
      <c r="E406" s="343"/>
      <c r="F406" s="47">
        <v>-43.19</v>
      </c>
      <c r="G406" s="47">
        <v>1548.69</v>
      </c>
      <c r="H406" s="344">
        <v>-1591.88</v>
      </c>
      <c r="I406" s="345">
        <v>-1.0278880860598312</v>
      </c>
      <c r="K406" s="47">
        <v>1491.34</v>
      </c>
      <c r="L406" s="47">
        <v>10515.43</v>
      </c>
      <c r="M406" s="344">
        <v>-9024.09</v>
      </c>
      <c r="N406" s="345">
        <v>-0.85817603274426246</v>
      </c>
      <c r="Q406" s="47">
        <v>644.79</v>
      </c>
      <c r="R406" s="47">
        <v>6681.84</v>
      </c>
      <c r="S406" s="344">
        <v>-6037.05</v>
      </c>
      <c r="T406" s="345">
        <v>-0.90350113142487698</v>
      </c>
      <c r="V406" s="47">
        <v>7710.4000000000005</v>
      </c>
      <c r="W406" s="47">
        <v>30000.530000000002</v>
      </c>
      <c r="X406" s="344">
        <v>-22290.13</v>
      </c>
      <c r="Y406" s="345">
        <v>-0.74299120715534028</v>
      </c>
      <c r="AA406" s="48">
        <v>1654.78</v>
      </c>
      <c r="AB406" s="47"/>
      <c r="AC406" s="47">
        <v>2357.29</v>
      </c>
      <c r="AD406" s="47">
        <v>1476.3</v>
      </c>
      <c r="AE406" s="47">
        <v>4486.59</v>
      </c>
      <c r="AF406" s="47">
        <v>646.56000000000006</v>
      </c>
      <c r="AG406" s="47">
        <v>1548.69</v>
      </c>
      <c r="AH406" s="47">
        <v>583.77</v>
      </c>
      <c r="AI406" s="47">
        <v>1997.66</v>
      </c>
      <c r="AJ406" s="47">
        <v>847.62</v>
      </c>
      <c r="AK406" s="47">
        <v>969.84</v>
      </c>
      <c r="AL406" s="47">
        <v>-39.29</v>
      </c>
      <c r="AM406" s="47">
        <v>1194.8700000000001</v>
      </c>
      <c r="AN406" s="47">
        <v>664.59</v>
      </c>
      <c r="AO406" s="47"/>
      <c r="AP406" s="47">
        <v>-87.73</v>
      </c>
      <c r="AQ406" s="47">
        <v>934.28</v>
      </c>
      <c r="AR406" s="47">
        <v>446.79</v>
      </c>
      <c r="AS406" s="47">
        <v>241.19</v>
      </c>
      <c r="AT406" s="47">
        <v>-43.19</v>
      </c>
      <c r="AU406" s="47">
        <v>-1.52</v>
      </c>
      <c r="AV406" s="47">
        <v>0</v>
      </c>
      <c r="AW406" s="47">
        <v>0</v>
      </c>
      <c r="AX406" s="47">
        <v>0</v>
      </c>
      <c r="AY406" s="47">
        <v>0</v>
      </c>
      <c r="AZ406" s="47">
        <v>0</v>
      </c>
      <c r="BA406" s="47">
        <v>0</v>
      </c>
    </row>
    <row r="407" spans="1:53" outlineLevel="2" x14ac:dyDescent="0.25">
      <c r="A407" s="339" t="s">
        <v>1191</v>
      </c>
      <c r="B407" s="340" t="s">
        <v>1192</v>
      </c>
      <c r="C407" s="341" t="s">
        <v>1193</v>
      </c>
      <c r="D407" s="342"/>
      <c r="E407" s="343"/>
      <c r="F407" s="47">
        <v>1832.89</v>
      </c>
      <c r="G407" s="47">
        <v>589.98</v>
      </c>
      <c r="H407" s="344">
        <v>1242.9100000000001</v>
      </c>
      <c r="I407" s="345">
        <v>2.1066985321536325</v>
      </c>
      <c r="K407" s="47">
        <v>3798.79</v>
      </c>
      <c r="L407" s="47">
        <v>5961.68</v>
      </c>
      <c r="M407" s="344">
        <v>-2162.8900000000003</v>
      </c>
      <c r="N407" s="345">
        <v>-0.36279874129440026</v>
      </c>
      <c r="Q407" s="47">
        <v>3340.2200000000003</v>
      </c>
      <c r="R407" s="47">
        <v>3758.33</v>
      </c>
      <c r="S407" s="344">
        <v>-418.10999999999967</v>
      </c>
      <c r="T407" s="345">
        <v>-0.11124887915643375</v>
      </c>
      <c r="V407" s="47">
        <v>7686.97</v>
      </c>
      <c r="W407" s="47">
        <v>24619.87</v>
      </c>
      <c r="X407" s="344">
        <v>-16932.899999999998</v>
      </c>
      <c r="Y407" s="345">
        <v>-0.68777373722931923</v>
      </c>
      <c r="AA407" s="48">
        <v>920.17000000000007</v>
      </c>
      <c r="AB407" s="47"/>
      <c r="AC407" s="47">
        <v>1382.97</v>
      </c>
      <c r="AD407" s="47">
        <v>820.38</v>
      </c>
      <c r="AE407" s="47">
        <v>826.75</v>
      </c>
      <c r="AF407" s="47">
        <v>2341.6</v>
      </c>
      <c r="AG407" s="47">
        <v>589.98</v>
      </c>
      <c r="AH407" s="47">
        <v>-427.41</v>
      </c>
      <c r="AI407" s="47">
        <v>1475.95</v>
      </c>
      <c r="AJ407" s="47">
        <v>1202.07</v>
      </c>
      <c r="AK407" s="47">
        <v>-1040.8700000000001</v>
      </c>
      <c r="AL407" s="47">
        <v>1409.89</v>
      </c>
      <c r="AM407" s="47">
        <v>947.62</v>
      </c>
      <c r="AN407" s="47">
        <v>320.93</v>
      </c>
      <c r="AO407" s="47"/>
      <c r="AP407" s="47">
        <v>279.44</v>
      </c>
      <c r="AQ407" s="47">
        <v>179.13</v>
      </c>
      <c r="AR407" s="47">
        <v>1115.92</v>
      </c>
      <c r="AS407" s="47">
        <v>391.41</v>
      </c>
      <c r="AT407" s="47">
        <v>1832.89</v>
      </c>
      <c r="AU407" s="47">
        <v>-10.88</v>
      </c>
      <c r="AV407" s="47">
        <v>0</v>
      </c>
      <c r="AW407" s="47">
        <v>0</v>
      </c>
      <c r="AX407" s="47">
        <v>0</v>
      </c>
      <c r="AY407" s="47">
        <v>0</v>
      </c>
      <c r="AZ407" s="47">
        <v>0</v>
      </c>
      <c r="BA407" s="47">
        <v>0</v>
      </c>
    </row>
    <row r="408" spans="1:53" outlineLevel="2" x14ac:dyDescent="0.25">
      <c r="A408" s="339" t="s">
        <v>1194</v>
      </c>
      <c r="B408" s="340" t="s">
        <v>1195</v>
      </c>
      <c r="C408" s="341" t="s">
        <v>1196</v>
      </c>
      <c r="D408" s="342"/>
      <c r="E408" s="343"/>
      <c r="F408" s="47">
        <v>4334.12</v>
      </c>
      <c r="G408" s="47">
        <v>2033.56</v>
      </c>
      <c r="H408" s="344">
        <v>2300.56</v>
      </c>
      <c r="I408" s="345">
        <v>1.1312968390408937</v>
      </c>
      <c r="K408" s="47">
        <v>17953.670000000002</v>
      </c>
      <c r="L408" s="47">
        <v>14043.79</v>
      </c>
      <c r="M408" s="344">
        <v>3909.880000000001</v>
      </c>
      <c r="N408" s="345">
        <v>0.27840632763662804</v>
      </c>
      <c r="Q408" s="47">
        <v>12083.08</v>
      </c>
      <c r="R408" s="47">
        <v>6574.97</v>
      </c>
      <c r="S408" s="344">
        <v>5508.11</v>
      </c>
      <c r="T408" s="345">
        <v>0.83773918360083766</v>
      </c>
      <c r="V408" s="47">
        <v>41552.770000000004</v>
      </c>
      <c r="W408" s="47">
        <v>33636.69</v>
      </c>
      <c r="X408" s="344">
        <v>7916.0800000000017</v>
      </c>
      <c r="Y408" s="345">
        <v>0.23534063547869905</v>
      </c>
      <c r="AA408" s="48">
        <v>3163.4500000000003</v>
      </c>
      <c r="AB408" s="47"/>
      <c r="AC408" s="47">
        <v>3625.84</v>
      </c>
      <c r="AD408" s="47">
        <v>3842.98</v>
      </c>
      <c r="AE408" s="47">
        <v>1668.76</v>
      </c>
      <c r="AF408" s="47">
        <v>2872.65</v>
      </c>
      <c r="AG408" s="47">
        <v>2033.56</v>
      </c>
      <c r="AH408" s="47">
        <v>2947.31</v>
      </c>
      <c r="AI408" s="47">
        <v>4127.41</v>
      </c>
      <c r="AJ408" s="47">
        <v>3034.98</v>
      </c>
      <c r="AK408" s="47">
        <v>2995.14</v>
      </c>
      <c r="AL408" s="47">
        <v>3523.58</v>
      </c>
      <c r="AM408" s="47">
        <v>3722.61</v>
      </c>
      <c r="AN408" s="47">
        <v>3248.07</v>
      </c>
      <c r="AO408" s="47"/>
      <c r="AP408" s="47">
        <v>3338.91</v>
      </c>
      <c r="AQ408" s="47">
        <v>2531.6799999999998</v>
      </c>
      <c r="AR408" s="47">
        <v>3643.66</v>
      </c>
      <c r="AS408" s="47">
        <v>4105.3</v>
      </c>
      <c r="AT408" s="47">
        <v>4334.12</v>
      </c>
      <c r="AU408" s="47">
        <v>-306.05</v>
      </c>
      <c r="AV408" s="47">
        <v>0</v>
      </c>
      <c r="AW408" s="47">
        <v>0</v>
      </c>
      <c r="AX408" s="47">
        <v>0</v>
      </c>
      <c r="AY408" s="47">
        <v>0</v>
      </c>
      <c r="AZ408" s="47">
        <v>0</v>
      </c>
      <c r="BA408" s="47">
        <v>0</v>
      </c>
    </row>
    <row r="409" spans="1:53" outlineLevel="2" x14ac:dyDescent="0.25">
      <c r="A409" s="339" t="s">
        <v>1197</v>
      </c>
      <c r="B409" s="340" t="s">
        <v>1198</v>
      </c>
      <c r="C409" s="341" t="s">
        <v>1199</v>
      </c>
      <c r="D409" s="342"/>
      <c r="E409" s="343"/>
      <c r="F409" s="47">
        <v>4388.71</v>
      </c>
      <c r="G409" s="47">
        <v>1258.31</v>
      </c>
      <c r="H409" s="344">
        <v>3130.4</v>
      </c>
      <c r="I409" s="345">
        <v>2.4877812303804312</v>
      </c>
      <c r="K409" s="47">
        <v>10434.630000000001</v>
      </c>
      <c r="L409" s="47">
        <v>9934.5</v>
      </c>
      <c r="M409" s="344">
        <v>500.13000000000102</v>
      </c>
      <c r="N409" s="345">
        <v>5.0342744979616591E-2</v>
      </c>
      <c r="Q409" s="47">
        <v>6482.31</v>
      </c>
      <c r="R409" s="47">
        <v>5004</v>
      </c>
      <c r="S409" s="344">
        <v>1478.3100000000004</v>
      </c>
      <c r="T409" s="345">
        <v>0.29542565947242216</v>
      </c>
      <c r="V409" s="47">
        <v>27546.43</v>
      </c>
      <c r="W409" s="47">
        <v>22081.79</v>
      </c>
      <c r="X409" s="344">
        <v>5464.6399999999994</v>
      </c>
      <c r="Y409" s="345">
        <v>0.24747269129902963</v>
      </c>
      <c r="AA409" s="48">
        <v>89.34</v>
      </c>
      <c r="AB409" s="47"/>
      <c r="AC409" s="47">
        <v>1764.45</v>
      </c>
      <c r="AD409" s="47">
        <v>3166.05</v>
      </c>
      <c r="AE409" s="47">
        <v>961.03</v>
      </c>
      <c r="AF409" s="47">
        <v>2784.66</v>
      </c>
      <c r="AG409" s="47">
        <v>1258.31</v>
      </c>
      <c r="AH409" s="47">
        <v>3264.2000000000003</v>
      </c>
      <c r="AI409" s="47">
        <v>6765.95</v>
      </c>
      <c r="AJ409" s="47">
        <v>2232.4700000000003</v>
      </c>
      <c r="AK409" s="47">
        <v>3333.13</v>
      </c>
      <c r="AL409" s="47">
        <v>980.87</v>
      </c>
      <c r="AM409" s="47">
        <v>-276.42</v>
      </c>
      <c r="AN409" s="47">
        <v>811.6</v>
      </c>
      <c r="AO409" s="47"/>
      <c r="AP409" s="47">
        <v>1539.89</v>
      </c>
      <c r="AQ409" s="47">
        <v>2412.4299999999998</v>
      </c>
      <c r="AR409" s="47">
        <v>37.89</v>
      </c>
      <c r="AS409" s="47">
        <v>2055.71</v>
      </c>
      <c r="AT409" s="47">
        <v>4388.71</v>
      </c>
      <c r="AU409" s="47">
        <v>997.49</v>
      </c>
      <c r="AV409" s="47">
        <v>0</v>
      </c>
      <c r="AW409" s="47">
        <v>0</v>
      </c>
      <c r="AX409" s="47">
        <v>0</v>
      </c>
      <c r="AY409" s="47">
        <v>0</v>
      </c>
      <c r="AZ409" s="47">
        <v>0</v>
      </c>
      <c r="BA409" s="47">
        <v>0</v>
      </c>
    </row>
    <row r="410" spans="1:53" outlineLevel="1" x14ac:dyDescent="0.25">
      <c r="A410" s="339" t="s">
        <v>1200</v>
      </c>
      <c r="B410" s="397"/>
      <c r="C410" s="398" t="s">
        <v>1201</v>
      </c>
      <c r="D410" s="407"/>
      <c r="E410" s="407"/>
      <c r="F410" s="399">
        <v>3451374.9100000006</v>
      </c>
      <c r="G410" s="399">
        <v>5628140.1000000015</v>
      </c>
      <c r="H410" s="393">
        <v>-2176765.1900000009</v>
      </c>
      <c r="I410" s="41">
        <v>-0.38676457076823662</v>
      </c>
      <c r="J410" s="409"/>
      <c r="K410" s="399">
        <v>16348397.517999999</v>
      </c>
      <c r="L410" s="399">
        <v>17838317.199999996</v>
      </c>
      <c r="M410" s="393">
        <v>-1489919.6819999963</v>
      </c>
      <c r="N410" s="41">
        <v>-8.3523555798189125E-2</v>
      </c>
      <c r="O410" s="418"/>
      <c r="P410" s="410"/>
      <c r="Q410" s="399">
        <v>1013918.3979999999</v>
      </c>
      <c r="R410" s="399">
        <v>12498507.16</v>
      </c>
      <c r="S410" s="393">
        <v>-11484588.762</v>
      </c>
      <c r="T410" s="41">
        <v>-0.91887683984812796</v>
      </c>
      <c r="U410" s="410"/>
      <c r="V410" s="399">
        <v>30820998.057999998</v>
      </c>
      <c r="W410" s="399">
        <v>34919810.938999996</v>
      </c>
      <c r="X410" s="393">
        <v>-4098812.8809999973</v>
      </c>
      <c r="Y410" s="40">
        <v>-0.11737786576680062</v>
      </c>
      <c r="Z410" s="339"/>
      <c r="AA410" s="412">
        <v>1938953.4600000002</v>
      </c>
      <c r="AB410" s="339"/>
      <c r="AC410" s="399">
        <v>3114985.85</v>
      </c>
      <c r="AD410" s="399">
        <v>2224824.1899999995</v>
      </c>
      <c r="AE410" s="399">
        <v>2771554.0799999996</v>
      </c>
      <c r="AF410" s="399">
        <v>4098812.9800000004</v>
      </c>
      <c r="AG410" s="399">
        <v>5628140.1000000015</v>
      </c>
      <c r="AH410" s="399">
        <v>647163.39</v>
      </c>
      <c r="AI410" s="399">
        <v>2215802.7100000004</v>
      </c>
      <c r="AJ410" s="399">
        <v>3381715.07</v>
      </c>
      <c r="AK410" s="399">
        <v>6475760.959999999</v>
      </c>
      <c r="AL410" s="399">
        <v>3690738.5500000007</v>
      </c>
      <c r="AM410" s="399">
        <v>1890910.8900000006</v>
      </c>
      <c r="AN410" s="399">
        <v>-3829491.03</v>
      </c>
      <c r="AO410" s="339"/>
      <c r="AP410" s="399">
        <v>7453264.5999999996</v>
      </c>
      <c r="AQ410" s="399">
        <v>7881214.5199999996</v>
      </c>
      <c r="AR410" s="399">
        <v>-5535505.7199999997</v>
      </c>
      <c r="AS410" s="399">
        <v>3098049.2079999996</v>
      </c>
      <c r="AT410" s="399">
        <v>3451374.9100000006</v>
      </c>
      <c r="AU410" s="399">
        <v>-13825490.58</v>
      </c>
      <c r="AV410" s="399">
        <v>0</v>
      </c>
      <c r="AW410" s="399">
        <v>0</v>
      </c>
      <c r="AX410" s="399">
        <v>0</v>
      </c>
      <c r="AY410" s="399">
        <v>0</v>
      </c>
      <c r="AZ410" s="399">
        <v>0</v>
      </c>
      <c r="BA410" s="399">
        <v>0</v>
      </c>
    </row>
    <row r="411" spans="1:53" ht="6" customHeight="1" outlineLevel="2" x14ac:dyDescent="0.25">
      <c r="B411" s="397"/>
      <c r="C411" s="398"/>
      <c r="D411" s="407"/>
      <c r="E411" s="407"/>
      <c r="F411" s="399"/>
      <c r="G411" s="399"/>
      <c r="H411" s="399"/>
      <c r="I411" s="408"/>
      <c r="J411" s="409"/>
      <c r="K411" s="399"/>
      <c r="L411" s="399"/>
      <c r="M411" s="399"/>
      <c r="N411" s="41"/>
      <c r="O411" s="418"/>
      <c r="P411" s="410"/>
      <c r="Q411" s="399"/>
      <c r="R411" s="399"/>
      <c r="S411" s="399"/>
      <c r="T411" s="408"/>
      <c r="U411" s="410"/>
      <c r="V411" s="399"/>
      <c r="W411" s="399"/>
      <c r="X411" s="399"/>
      <c r="Y411" s="411"/>
      <c r="Z411" s="339"/>
      <c r="AA411" s="412"/>
      <c r="AB411" s="339"/>
      <c r="AC411" s="399"/>
      <c r="AD411" s="399"/>
      <c r="AE411" s="399"/>
      <c r="AF411" s="399"/>
      <c r="AG411" s="399"/>
      <c r="AH411" s="399"/>
      <c r="AI411" s="399"/>
      <c r="AJ411" s="399"/>
      <c r="AK411" s="399"/>
      <c r="AL411" s="399"/>
      <c r="AM411" s="399"/>
      <c r="AN411" s="399"/>
      <c r="AO411" s="339"/>
      <c r="AP411" s="399"/>
      <c r="AQ411" s="399"/>
      <c r="AR411" s="399"/>
      <c r="AS411" s="399"/>
      <c r="AT411" s="399"/>
      <c r="AU411" s="399"/>
      <c r="AV411" s="399"/>
      <c r="AW411" s="399"/>
      <c r="AX411" s="399"/>
      <c r="AY411" s="399"/>
      <c r="AZ411" s="399"/>
      <c r="BA411" s="399"/>
    </row>
    <row r="412" spans="1:53" outlineLevel="1" x14ac:dyDescent="0.25">
      <c r="A412" s="339" t="s">
        <v>1202</v>
      </c>
      <c r="B412" s="397"/>
      <c r="C412" s="398" t="s">
        <v>1203</v>
      </c>
      <c r="D412" s="407"/>
      <c r="E412" s="407"/>
      <c r="F412" s="399">
        <v>0</v>
      </c>
      <c r="G412" s="399">
        <v>0</v>
      </c>
      <c r="H412" s="393">
        <v>0</v>
      </c>
      <c r="I412" s="41">
        <v>0</v>
      </c>
      <c r="J412" s="409"/>
      <c r="K412" s="399">
        <v>0</v>
      </c>
      <c r="L412" s="399">
        <v>0</v>
      </c>
      <c r="M412" s="393">
        <v>0</v>
      </c>
      <c r="N412" s="41">
        <v>0</v>
      </c>
      <c r="O412" s="418"/>
      <c r="P412" s="410"/>
      <c r="Q412" s="399">
        <v>0</v>
      </c>
      <c r="R412" s="399">
        <v>0</v>
      </c>
      <c r="S412" s="393">
        <v>0</v>
      </c>
      <c r="T412" s="41">
        <v>0</v>
      </c>
      <c r="U412" s="410"/>
      <c r="V412" s="399">
        <v>0</v>
      </c>
      <c r="W412" s="399">
        <v>0</v>
      </c>
      <c r="X412" s="393">
        <v>0</v>
      </c>
      <c r="Y412" s="40">
        <v>0</v>
      </c>
      <c r="Z412" s="339"/>
      <c r="AA412" s="412">
        <v>0</v>
      </c>
      <c r="AB412" s="339"/>
      <c r="AC412" s="399">
        <v>0</v>
      </c>
      <c r="AD412" s="399">
        <v>0</v>
      </c>
      <c r="AE412" s="399">
        <v>0</v>
      </c>
      <c r="AF412" s="399">
        <v>0</v>
      </c>
      <c r="AG412" s="399">
        <v>0</v>
      </c>
      <c r="AH412" s="399">
        <v>0</v>
      </c>
      <c r="AI412" s="399">
        <v>0</v>
      </c>
      <c r="AJ412" s="399">
        <v>0</v>
      </c>
      <c r="AK412" s="399">
        <v>0</v>
      </c>
      <c r="AL412" s="399">
        <v>0</v>
      </c>
      <c r="AM412" s="399">
        <v>0</v>
      </c>
      <c r="AN412" s="399">
        <v>0</v>
      </c>
      <c r="AO412" s="339"/>
      <c r="AP412" s="399">
        <v>0</v>
      </c>
      <c r="AQ412" s="399">
        <v>0</v>
      </c>
      <c r="AR412" s="399">
        <v>0</v>
      </c>
      <c r="AS412" s="399">
        <v>0</v>
      </c>
      <c r="AT412" s="399">
        <v>0</v>
      </c>
      <c r="AU412" s="399">
        <v>0</v>
      </c>
      <c r="AV412" s="399">
        <v>0</v>
      </c>
      <c r="AW412" s="399">
        <v>0</v>
      </c>
      <c r="AX412" s="399">
        <v>0</v>
      </c>
      <c r="AY412" s="399">
        <v>0</v>
      </c>
      <c r="AZ412" s="399">
        <v>0</v>
      </c>
      <c r="BA412" s="399">
        <v>0</v>
      </c>
    </row>
    <row r="413" spans="1:53" ht="5.25" customHeight="1" outlineLevel="2" x14ac:dyDescent="0.25">
      <c r="B413" s="397"/>
      <c r="C413" s="398"/>
      <c r="D413" s="407"/>
      <c r="E413" s="407"/>
      <c r="F413" s="399"/>
      <c r="G413" s="399"/>
      <c r="H413" s="399"/>
      <c r="I413" s="408"/>
      <c r="J413" s="409"/>
      <c r="K413" s="399"/>
      <c r="L413" s="399"/>
      <c r="M413" s="399"/>
      <c r="N413" s="41"/>
      <c r="O413" s="418"/>
      <c r="P413" s="410"/>
      <c r="Q413" s="399"/>
      <c r="R413" s="399"/>
      <c r="S413" s="399"/>
      <c r="T413" s="408"/>
      <c r="U413" s="410"/>
      <c r="V413" s="399"/>
      <c r="W413" s="399"/>
      <c r="X413" s="399"/>
      <c r="Y413" s="411"/>
      <c r="Z413" s="339"/>
      <c r="AA413" s="412"/>
      <c r="AB413" s="339"/>
      <c r="AC413" s="399"/>
      <c r="AD413" s="399"/>
      <c r="AE413" s="399"/>
      <c r="AF413" s="399"/>
      <c r="AG413" s="399"/>
      <c r="AH413" s="399"/>
      <c r="AI413" s="399"/>
      <c r="AJ413" s="399"/>
      <c r="AK413" s="399"/>
      <c r="AL413" s="399"/>
      <c r="AM413" s="399"/>
      <c r="AN413" s="399"/>
      <c r="AO413" s="339"/>
      <c r="AP413" s="399"/>
      <c r="AQ413" s="399"/>
      <c r="AR413" s="399"/>
      <c r="AS413" s="399"/>
      <c r="AT413" s="399"/>
      <c r="AU413" s="399"/>
      <c r="AV413" s="399"/>
      <c r="AW413" s="399"/>
      <c r="AX413" s="399"/>
      <c r="AY413" s="399"/>
      <c r="AZ413" s="399"/>
      <c r="BA413" s="399"/>
    </row>
    <row r="414" spans="1:53" outlineLevel="2" x14ac:dyDescent="0.25">
      <c r="A414" s="339" t="s">
        <v>1204</v>
      </c>
      <c r="B414" s="340" t="s">
        <v>1205</v>
      </c>
      <c r="C414" s="341" t="s">
        <v>1206</v>
      </c>
      <c r="D414" s="342"/>
      <c r="E414" s="343"/>
      <c r="F414" s="47">
        <v>189.88</v>
      </c>
      <c r="G414" s="47">
        <v>1611.17</v>
      </c>
      <c r="H414" s="344">
        <v>-1421.29</v>
      </c>
      <c r="I414" s="345">
        <v>-0.88214775597857453</v>
      </c>
      <c r="K414" s="47">
        <v>2592.15</v>
      </c>
      <c r="L414" s="47">
        <v>12892.18</v>
      </c>
      <c r="M414" s="344">
        <v>-10300.030000000001</v>
      </c>
      <c r="N414" s="345">
        <v>-0.79893625438056248</v>
      </c>
      <c r="Q414" s="47">
        <v>1855.29</v>
      </c>
      <c r="R414" s="47">
        <v>9669.84</v>
      </c>
      <c r="S414" s="344">
        <v>-7814.55</v>
      </c>
      <c r="T414" s="345">
        <v>-0.80813643245389788</v>
      </c>
      <c r="V414" s="47">
        <v>14837.55</v>
      </c>
      <c r="W414" s="47">
        <v>23204.22</v>
      </c>
      <c r="X414" s="344">
        <v>-8366.6700000000019</v>
      </c>
      <c r="Y414" s="345">
        <v>-0.36056674173921821</v>
      </c>
      <c r="AA414" s="48">
        <v>1584.45</v>
      </c>
      <c r="AB414" s="47"/>
      <c r="AC414" s="47">
        <v>1611.17</v>
      </c>
      <c r="AD414" s="47">
        <v>1611.17</v>
      </c>
      <c r="AE414" s="47">
        <v>6447.5</v>
      </c>
      <c r="AF414" s="47">
        <v>1611.17</v>
      </c>
      <c r="AG414" s="47">
        <v>1611.17</v>
      </c>
      <c r="AH414" s="47">
        <v>1611.17</v>
      </c>
      <c r="AI414" s="47">
        <v>16338.82</v>
      </c>
      <c r="AJ414" s="47">
        <v>-12886.86</v>
      </c>
      <c r="AK414" s="47">
        <v>2020.95</v>
      </c>
      <c r="AL414" s="47">
        <v>1725.98</v>
      </c>
      <c r="AM414" s="47">
        <v>1437.8700000000001</v>
      </c>
      <c r="AN414" s="47">
        <v>1997.47</v>
      </c>
      <c r="AO414" s="47"/>
      <c r="AP414" s="47">
        <v>445.08</v>
      </c>
      <c r="AQ414" s="47">
        <v>291.78000000000003</v>
      </c>
      <c r="AR414" s="47">
        <v>279.35000000000002</v>
      </c>
      <c r="AS414" s="47">
        <v>1386.06</v>
      </c>
      <c r="AT414" s="47">
        <v>189.88</v>
      </c>
      <c r="AU414" s="47">
        <v>0</v>
      </c>
      <c r="AV414" s="47">
        <v>0</v>
      </c>
      <c r="AW414" s="47">
        <v>0</v>
      </c>
      <c r="AX414" s="47">
        <v>0</v>
      </c>
      <c r="AY414" s="47">
        <v>0</v>
      </c>
      <c r="AZ414" s="47">
        <v>0</v>
      </c>
      <c r="BA414" s="47">
        <v>0</v>
      </c>
    </row>
    <row r="415" spans="1:53" outlineLevel="2" x14ac:dyDescent="0.25">
      <c r="A415" s="339" t="s">
        <v>1207</v>
      </c>
      <c r="B415" s="340" t="s">
        <v>1208</v>
      </c>
      <c r="C415" s="341" t="s">
        <v>1209</v>
      </c>
      <c r="D415" s="342"/>
      <c r="E415" s="343"/>
      <c r="F415" s="47">
        <v>17976.990000000002</v>
      </c>
      <c r="G415" s="47">
        <v>77136.67</v>
      </c>
      <c r="H415" s="344">
        <v>-59159.679999999993</v>
      </c>
      <c r="I415" s="345">
        <v>-0.76694625267074656</v>
      </c>
      <c r="K415" s="47">
        <v>91346.23</v>
      </c>
      <c r="L415" s="47">
        <v>392207.96</v>
      </c>
      <c r="M415" s="344">
        <v>-300861.73000000004</v>
      </c>
      <c r="N415" s="345">
        <v>-0.76709746023512637</v>
      </c>
      <c r="Q415" s="47">
        <v>52665.05</v>
      </c>
      <c r="R415" s="47">
        <v>232103.67999999999</v>
      </c>
      <c r="S415" s="344">
        <v>-179438.63</v>
      </c>
      <c r="T415" s="345">
        <v>-0.77309687636146063</v>
      </c>
      <c r="V415" s="47">
        <v>749998.91</v>
      </c>
      <c r="W415" s="47">
        <v>1110299.67</v>
      </c>
      <c r="X415" s="344">
        <v>-360300.75999999989</v>
      </c>
      <c r="Y415" s="345">
        <v>-0.32450767097859257</v>
      </c>
      <c r="AA415" s="48">
        <v>143478.79</v>
      </c>
      <c r="AB415" s="47"/>
      <c r="AC415" s="47">
        <v>21113.81</v>
      </c>
      <c r="AD415" s="47">
        <v>138990.47</v>
      </c>
      <c r="AE415" s="47">
        <v>77194.86</v>
      </c>
      <c r="AF415" s="47">
        <v>77772.150000000009</v>
      </c>
      <c r="AG415" s="47">
        <v>77136.67</v>
      </c>
      <c r="AH415" s="47">
        <v>45626.75</v>
      </c>
      <c r="AI415" s="47">
        <v>48962.630000000005</v>
      </c>
      <c r="AJ415" s="47">
        <v>77184.52</v>
      </c>
      <c r="AK415" s="47">
        <v>73908.540000000008</v>
      </c>
      <c r="AL415" s="47">
        <v>122038.47</v>
      </c>
      <c r="AM415" s="47">
        <v>99776.17</v>
      </c>
      <c r="AN415" s="47">
        <v>191155.6</v>
      </c>
      <c r="AO415" s="47"/>
      <c r="AP415" s="47">
        <v>18751.04</v>
      </c>
      <c r="AQ415" s="47">
        <v>19930.14</v>
      </c>
      <c r="AR415" s="47">
        <v>18698.39</v>
      </c>
      <c r="AS415" s="47">
        <v>15989.67</v>
      </c>
      <c r="AT415" s="47">
        <v>17976.990000000002</v>
      </c>
      <c r="AU415" s="47">
        <v>-59653.340000000004</v>
      </c>
      <c r="AV415" s="47">
        <v>0</v>
      </c>
      <c r="AW415" s="47">
        <v>0</v>
      </c>
      <c r="AX415" s="47">
        <v>0</v>
      </c>
      <c r="AY415" s="47">
        <v>0</v>
      </c>
      <c r="AZ415" s="47">
        <v>0</v>
      </c>
      <c r="BA415" s="47">
        <v>0</v>
      </c>
    </row>
    <row r="416" spans="1:53" outlineLevel="2" x14ac:dyDescent="0.25">
      <c r="A416" s="339" t="s">
        <v>1210</v>
      </c>
      <c r="B416" s="340" t="s">
        <v>1211</v>
      </c>
      <c r="C416" s="341" t="s">
        <v>1212</v>
      </c>
      <c r="D416" s="342"/>
      <c r="E416" s="343"/>
      <c r="F416" s="47">
        <v>5517.76</v>
      </c>
      <c r="G416" s="47">
        <v>123.31</v>
      </c>
      <c r="H416" s="344">
        <v>5394.45</v>
      </c>
      <c r="I416" s="345" t="s">
        <v>196</v>
      </c>
      <c r="K416" s="47">
        <v>9665.66</v>
      </c>
      <c r="L416" s="47">
        <v>136.19</v>
      </c>
      <c r="M416" s="344">
        <v>9529.4699999999993</v>
      </c>
      <c r="N416" s="345" t="s">
        <v>196</v>
      </c>
      <c r="Q416" s="47">
        <v>8732.19</v>
      </c>
      <c r="R416" s="47">
        <v>110.27</v>
      </c>
      <c r="S416" s="344">
        <v>8621.92</v>
      </c>
      <c r="T416" s="345" t="s">
        <v>196</v>
      </c>
      <c r="V416" s="47">
        <v>23635.13</v>
      </c>
      <c r="W416" s="47">
        <v>114.46</v>
      </c>
      <c r="X416" s="344">
        <v>23520.670000000002</v>
      </c>
      <c r="Y416" s="345" t="s">
        <v>196</v>
      </c>
      <c r="AA416" s="48">
        <v>-15.200000000000001</v>
      </c>
      <c r="AB416" s="47"/>
      <c r="AC416" s="47">
        <v>6.23</v>
      </c>
      <c r="AD416" s="47">
        <v>19.690000000000001</v>
      </c>
      <c r="AE416" s="47">
        <v>-22.89</v>
      </c>
      <c r="AF416" s="47">
        <v>9.85</v>
      </c>
      <c r="AG416" s="47">
        <v>123.31</v>
      </c>
      <c r="AH416" s="47">
        <v>731.68000000000006</v>
      </c>
      <c r="AI416" s="47">
        <v>644.18000000000006</v>
      </c>
      <c r="AJ416" s="47">
        <v>46.46</v>
      </c>
      <c r="AK416" s="47">
        <v>956.03</v>
      </c>
      <c r="AL416" s="47">
        <v>5596.62</v>
      </c>
      <c r="AM416" s="47">
        <v>4622.2700000000004</v>
      </c>
      <c r="AN416" s="47">
        <v>1372.23</v>
      </c>
      <c r="AO416" s="47"/>
      <c r="AP416" s="47">
        <v>229.75</v>
      </c>
      <c r="AQ416" s="47">
        <v>703.72</v>
      </c>
      <c r="AR416" s="47">
        <v>379.05</v>
      </c>
      <c r="AS416" s="47">
        <v>2835.38</v>
      </c>
      <c r="AT416" s="47">
        <v>5517.76</v>
      </c>
      <c r="AU416" s="47">
        <v>402.41</v>
      </c>
      <c r="AV416" s="47">
        <v>0</v>
      </c>
      <c r="AW416" s="47">
        <v>0</v>
      </c>
      <c r="AX416" s="47">
        <v>0</v>
      </c>
      <c r="AY416" s="47">
        <v>0</v>
      </c>
      <c r="AZ416" s="47">
        <v>0</v>
      </c>
      <c r="BA416" s="47">
        <v>0</v>
      </c>
    </row>
    <row r="417" spans="1:53" outlineLevel="2" x14ac:dyDescent="0.25">
      <c r="A417" s="339" t="s">
        <v>1213</v>
      </c>
      <c r="B417" s="340" t="s">
        <v>1214</v>
      </c>
      <c r="C417" s="341" t="s">
        <v>1215</v>
      </c>
      <c r="D417" s="342"/>
      <c r="E417" s="343"/>
      <c r="F417" s="47">
        <v>0</v>
      </c>
      <c r="G417" s="47">
        <v>384.74</v>
      </c>
      <c r="H417" s="344">
        <v>-384.74</v>
      </c>
      <c r="I417" s="345" t="s">
        <v>196</v>
      </c>
      <c r="K417" s="47">
        <v>0</v>
      </c>
      <c r="L417" s="47">
        <v>1905.92</v>
      </c>
      <c r="M417" s="344">
        <v>-1905.92</v>
      </c>
      <c r="N417" s="345" t="s">
        <v>196</v>
      </c>
      <c r="Q417" s="47">
        <v>0</v>
      </c>
      <c r="R417" s="47">
        <v>1161.42</v>
      </c>
      <c r="S417" s="344">
        <v>-1161.42</v>
      </c>
      <c r="T417" s="345" t="s">
        <v>196</v>
      </c>
      <c r="V417" s="47">
        <v>2636.31</v>
      </c>
      <c r="W417" s="47">
        <v>4652.22</v>
      </c>
      <c r="X417" s="344">
        <v>-2015.9100000000003</v>
      </c>
      <c r="Y417" s="345">
        <v>-0.43332215587396988</v>
      </c>
      <c r="AA417" s="48">
        <v>369.8</v>
      </c>
      <c r="AB417" s="47"/>
      <c r="AC417" s="47">
        <v>452.84000000000003</v>
      </c>
      <c r="AD417" s="47">
        <v>291.66000000000003</v>
      </c>
      <c r="AE417" s="47">
        <v>393.61</v>
      </c>
      <c r="AF417" s="47">
        <v>383.07</v>
      </c>
      <c r="AG417" s="47">
        <v>384.74</v>
      </c>
      <c r="AH417" s="47">
        <v>376.75</v>
      </c>
      <c r="AI417" s="47">
        <v>376.37</v>
      </c>
      <c r="AJ417" s="47">
        <v>366.24</v>
      </c>
      <c r="AK417" s="47">
        <v>378.71</v>
      </c>
      <c r="AL417" s="47">
        <v>385.15000000000003</v>
      </c>
      <c r="AM417" s="47">
        <v>380.17</v>
      </c>
      <c r="AN417" s="47">
        <v>372.92</v>
      </c>
      <c r="AO417" s="47"/>
      <c r="AP417" s="47">
        <v>0</v>
      </c>
      <c r="AQ417" s="47">
        <v>0</v>
      </c>
      <c r="AR417" s="47">
        <v>0</v>
      </c>
      <c r="AS417" s="47">
        <v>0</v>
      </c>
      <c r="AT417" s="47">
        <v>0</v>
      </c>
      <c r="AU417" s="47">
        <v>0</v>
      </c>
      <c r="AV417" s="47">
        <v>0</v>
      </c>
      <c r="AW417" s="47">
        <v>0</v>
      </c>
      <c r="AX417" s="47">
        <v>0</v>
      </c>
      <c r="AY417" s="47">
        <v>0</v>
      </c>
      <c r="AZ417" s="47">
        <v>0</v>
      </c>
      <c r="BA417" s="47">
        <v>0</v>
      </c>
    </row>
    <row r="418" spans="1:53" outlineLevel="2" x14ac:dyDescent="0.25">
      <c r="A418" s="339" t="s">
        <v>1216</v>
      </c>
      <c r="B418" s="340" t="s">
        <v>1217</v>
      </c>
      <c r="C418" s="341" t="s">
        <v>1218</v>
      </c>
      <c r="D418" s="342"/>
      <c r="E418" s="343"/>
      <c r="F418" s="47">
        <v>0</v>
      </c>
      <c r="G418" s="47">
        <v>82005.17</v>
      </c>
      <c r="H418" s="344">
        <v>-82005.17</v>
      </c>
      <c r="I418" s="345" t="s">
        <v>196</v>
      </c>
      <c r="K418" s="47">
        <v>0</v>
      </c>
      <c r="L418" s="47">
        <v>569626.20000000007</v>
      </c>
      <c r="M418" s="344">
        <v>-569626.20000000007</v>
      </c>
      <c r="N418" s="345" t="s">
        <v>196</v>
      </c>
      <c r="Q418" s="47">
        <v>0.08</v>
      </c>
      <c r="R418" s="47">
        <v>275383.72000000003</v>
      </c>
      <c r="S418" s="344">
        <v>-275383.64</v>
      </c>
      <c r="T418" s="345">
        <v>-0.99999970949626216</v>
      </c>
      <c r="V418" s="47">
        <v>548577.53</v>
      </c>
      <c r="W418" s="47">
        <v>1156208.7400000002</v>
      </c>
      <c r="X418" s="344">
        <v>-607631.2100000002</v>
      </c>
      <c r="Y418" s="345">
        <v>-0.52553763777983553</v>
      </c>
      <c r="AA418" s="48">
        <v>79129.61</v>
      </c>
      <c r="AB418" s="47"/>
      <c r="AC418" s="47">
        <v>170906.52</v>
      </c>
      <c r="AD418" s="47">
        <v>123335.96</v>
      </c>
      <c r="AE418" s="47">
        <v>89257.32</v>
      </c>
      <c r="AF418" s="47">
        <v>104121.23</v>
      </c>
      <c r="AG418" s="47">
        <v>82005.17</v>
      </c>
      <c r="AH418" s="47">
        <v>62751.8</v>
      </c>
      <c r="AI418" s="47">
        <v>86922.12</v>
      </c>
      <c r="AJ418" s="47">
        <v>80103.06</v>
      </c>
      <c r="AK418" s="47">
        <v>66851.86</v>
      </c>
      <c r="AL418" s="47">
        <v>74113.58</v>
      </c>
      <c r="AM418" s="47">
        <v>101619.14</v>
      </c>
      <c r="AN418" s="47">
        <v>76215.97</v>
      </c>
      <c r="AO418" s="47"/>
      <c r="AP418" s="47">
        <v>-0.06</v>
      </c>
      <c r="AQ418" s="47">
        <v>-0.02</v>
      </c>
      <c r="AR418" s="47">
        <v>0.08</v>
      </c>
      <c r="AS418" s="47">
        <v>0</v>
      </c>
      <c r="AT418" s="47">
        <v>0</v>
      </c>
      <c r="AU418" s="47">
        <v>-4085.34</v>
      </c>
      <c r="AV418" s="47">
        <v>0</v>
      </c>
      <c r="AW418" s="47">
        <v>0</v>
      </c>
      <c r="AX418" s="47">
        <v>0</v>
      </c>
      <c r="AY418" s="47">
        <v>0</v>
      </c>
      <c r="AZ418" s="47">
        <v>0</v>
      </c>
      <c r="BA418" s="47">
        <v>0</v>
      </c>
    </row>
    <row r="419" spans="1:53" outlineLevel="2" x14ac:dyDescent="0.25">
      <c r="A419" s="339" t="s">
        <v>1219</v>
      </c>
      <c r="B419" s="340" t="s">
        <v>1220</v>
      </c>
      <c r="C419" s="341" t="s">
        <v>1221</v>
      </c>
      <c r="D419" s="342"/>
      <c r="E419" s="343"/>
      <c r="F419" s="47">
        <v>0</v>
      </c>
      <c r="G419" s="47">
        <v>87548.19</v>
      </c>
      <c r="H419" s="344">
        <v>-87548.19</v>
      </c>
      <c r="I419" s="345" t="s">
        <v>196</v>
      </c>
      <c r="K419" s="47">
        <v>0</v>
      </c>
      <c r="L419" s="47">
        <v>403030.75</v>
      </c>
      <c r="M419" s="344">
        <v>-403030.75</v>
      </c>
      <c r="N419" s="345" t="s">
        <v>196</v>
      </c>
      <c r="Q419" s="47">
        <v>-0.09</v>
      </c>
      <c r="R419" s="47">
        <v>244888.07</v>
      </c>
      <c r="S419" s="344">
        <v>-244888.16</v>
      </c>
      <c r="T419" s="345">
        <v>-1.0000003675148406</v>
      </c>
      <c r="V419" s="47">
        <v>536654.94999999995</v>
      </c>
      <c r="W419" s="47">
        <v>960932.61</v>
      </c>
      <c r="X419" s="344">
        <v>-424277.66000000003</v>
      </c>
      <c r="Y419" s="345">
        <v>-0.44152696618340387</v>
      </c>
      <c r="AA419" s="48">
        <v>88209.2</v>
      </c>
      <c r="AB419" s="47"/>
      <c r="AC419" s="47">
        <v>68163.960000000006</v>
      </c>
      <c r="AD419" s="47">
        <v>89978.72</v>
      </c>
      <c r="AE419" s="47">
        <v>73535.350000000006</v>
      </c>
      <c r="AF419" s="47">
        <v>83804.53</v>
      </c>
      <c r="AG419" s="47">
        <v>87548.19</v>
      </c>
      <c r="AH419" s="47">
        <v>84260.39</v>
      </c>
      <c r="AI419" s="47">
        <v>69667.58</v>
      </c>
      <c r="AJ419" s="47">
        <v>83752.63</v>
      </c>
      <c r="AK419" s="47">
        <v>111452.93000000001</v>
      </c>
      <c r="AL419" s="47">
        <v>59939.46</v>
      </c>
      <c r="AM419" s="47">
        <v>71623.72</v>
      </c>
      <c r="AN419" s="47">
        <v>55958.239999999998</v>
      </c>
      <c r="AO419" s="47"/>
      <c r="AP419" s="47">
        <v>0.12</v>
      </c>
      <c r="AQ419" s="47">
        <v>-0.03</v>
      </c>
      <c r="AR419" s="47">
        <v>-0.09</v>
      </c>
      <c r="AS419" s="47">
        <v>0</v>
      </c>
      <c r="AT419" s="47">
        <v>0</v>
      </c>
      <c r="AU419" s="47">
        <v>0</v>
      </c>
      <c r="AV419" s="47">
        <v>0</v>
      </c>
      <c r="AW419" s="47">
        <v>0</v>
      </c>
      <c r="AX419" s="47">
        <v>0</v>
      </c>
      <c r="AY419" s="47">
        <v>0</v>
      </c>
      <c r="AZ419" s="47">
        <v>0</v>
      </c>
      <c r="BA419" s="47">
        <v>0</v>
      </c>
    </row>
    <row r="420" spans="1:53" outlineLevel="2" x14ac:dyDescent="0.25">
      <c r="A420" s="339" t="s">
        <v>1222</v>
      </c>
      <c r="B420" s="340" t="s">
        <v>1223</v>
      </c>
      <c r="C420" s="341" t="s">
        <v>1224</v>
      </c>
      <c r="D420" s="342"/>
      <c r="E420" s="343"/>
      <c r="F420" s="47">
        <v>0</v>
      </c>
      <c r="G420" s="47">
        <v>0</v>
      </c>
      <c r="H420" s="344">
        <v>0</v>
      </c>
      <c r="I420" s="345">
        <v>0</v>
      </c>
      <c r="K420" s="47">
        <v>0</v>
      </c>
      <c r="L420" s="47">
        <v>0</v>
      </c>
      <c r="M420" s="344">
        <v>0</v>
      </c>
      <c r="N420" s="345">
        <v>0</v>
      </c>
      <c r="Q420" s="47">
        <v>0</v>
      </c>
      <c r="R420" s="47">
        <v>0</v>
      </c>
      <c r="S420" s="344">
        <v>0</v>
      </c>
      <c r="T420" s="345">
        <v>0</v>
      </c>
      <c r="V420" s="47">
        <v>0</v>
      </c>
      <c r="W420" s="47">
        <v>3.72</v>
      </c>
      <c r="X420" s="344">
        <v>-3.72</v>
      </c>
      <c r="Y420" s="345" t="s">
        <v>196</v>
      </c>
      <c r="AA420" s="48">
        <v>0</v>
      </c>
      <c r="AB420" s="47"/>
      <c r="AC420" s="47">
        <v>0</v>
      </c>
      <c r="AD420" s="47">
        <v>0</v>
      </c>
      <c r="AE420" s="47">
        <v>0</v>
      </c>
      <c r="AF420" s="47">
        <v>0</v>
      </c>
      <c r="AG420" s="47">
        <v>0</v>
      </c>
      <c r="AH420" s="47">
        <v>0</v>
      </c>
      <c r="AI420" s="47">
        <v>0</v>
      </c>
      <c r="AJ420" s="47">
        <v>0</v>
      </c>
      <c r="AK420" s="47">
        <v>0</v>
      </c>
      <c r="AL420" s="47">
        <v>0</v>
      </c>
      <c r="AM420" s="47">
        <v>0</v>
      </c>
      <c r="AN420" s="47">
        <v>0</v>
      </c>
      <c r="AO420" s="47"/>
      <c r="AP420" s="47">
        <v>0</v>
      </c>
      <c r="AQ420" s="47">
        <v>0</v>
      </c>
      <c r="AR420" s="47">
        <v>0</v>
      </c>
      <c r="AS420" s="47">
        <v>0</v>
      </c>
      <c r="AT420" s="47">
        <v>0</v>
      </c>
      <c r="AU420" s="47">
        <v>0</v>
      </c>
      <c r="AV420" s="47">
        <v>0</v>
      </c>
      <c r="AW420" s="47">
        <v>0</v>
      </c>
      <c r="AX420" s="47">
        <v>0</v>
      </c>
      <c r="AY420" s="47">
        <v>0</v>
      </c>
      <c r="AZ420" s="47">
        <v>0</v>
      </c>
      <c r="BA420" s="47">
        <v>0</v>
      </c>
    </row>
    <row r="421" spans="1:53" outlineLevel="2" x14ac:dyDescent="0.25">
      <c r="A421" s="339" t="s">
        <v>1225</v>
      </c>
      <c r="B421" s="340" t="s">
        <v>1226</v>
      </c>
      <c r="C421" s="341" t="s">
        <v>1227</v>
      </c>
      <c r="D421" s="342"/>
      <c r="E421" s="343"/>
      <c r="F421" s="47">
        <v>0</v>
      </c>
      <c r="G421" s="47">
        <v>0</v>
      </c>
      <c r="H421" s="344">
        <v>0</v>
      </c>
      <c r="I421" s="345">
        <v>0</v>
      </c>
      <c r="K421" s="47">
        <v>0</v>
      </c>
      <c r="L421" s="47">
        <v>0</v>
      </c>
      <c r="M421" s="344">
        <v>0</v>
      </c>
      <c r="N421" s="345">
        <v>0</v>
      </c>
      <c r="Q421" s="47">
        <v>0</v>
      </c>
      <c r="R421" s="47">
        <v>0</v>
      </c>
      <c r="S421" s="344">
        <v>0</v>
      </c>
      <c r="T421" s="345">
        <v>0</v>
      </c>
      <c r="V421" s="47">
        <v>0</v>
      </c>
      <c r="W421" s="47">
        <v>70.600000000000009</v>
      </c>
      <c r="X421" s="344">
        <v>-70.600000000000009</v>
      </c>
      <c r="Y421" s="345" t="s">
        <v>196</v>
      </c>
      <c r="AA421" s="48">
        <v>0</v>
      </c>
      <c r="AB421" s="47"/>
      <c r="AC421" s="47">
        <v>0</v>
      </c>
      <c r="AD421" s="47">
        <v>0</v>
      </c>
      <c r="AE421" s="47">
        <v>0</v>
      </c>
      <c r="AF421" s="47">
        <v>0</v>
      </c>
      <c r="AG421" s="47">
        <v>0</v>
      </c>
      <c r="AH421" s="47">
        <v>0</v>
      </c>
      <c r="AI421" s="47">
        <v>0</v>
      </c>
      <c r="AJ421" s="47">
        <v>0</v>
      </c>
      <c r="AK421" s="47">
        <v>0</v>
      </c>
      <c r="AL421" s="47">
        <v>0</v>
      </c>
      <c r="AM421" s="47">
        <v>0</v>
      </c>
      <c r="AN421" s="47">
        <v>0</v>
      </c>
      <c r="AO421" s="47"/>
      <c r="AP421" s="47">
        <v>0</v>
      </c>
      <c r="AQ421" s="47">
        <v>0</v>
      </c>
      <c r="AR421" s="47">
        <v>0</v>
      </c>
      <c r="AS421" s="47">
        <v>0</v>
      </c>
      <c r="AT421" s="47">
        <v>0</v>
      </c>
      <c r="AU421" s="47">
        <v>0</v>
      </c>
      <c r="AV421" s="47">
        <v>0</v>
      </c>
      <c r="AW421" s="47">
        <v>0</v>
      </c>
      <c r="AX421" s="47">
        <v>0</v>
      </c>
      <c r="AY421" s="47">
        <v>0</v>
      </c>
      <c r="AZ421" s="47">
        <v>0</v>
      </c>
      <c r="BA421" s="47">
        <v>0</v>
      </c>
    </row>
    <row r="422" spans="1:53" outlineLevel="2" x14ac:dyDescent="0.25">
      <c r="A422" s="339" t="s">
        <v>1228</v>
      </c>
      <c r="B422" s="340" t="s">
        <v>1229</v>
      </c>
      <c r="C422" s="341" t="s">
        <v>1230</v>
      </c>
      <c r="D422" s="342"/>
      <c r="E422" s="343"/>
      <c r="F422" s="47">
        <v>0</v>
      </c>
      <c r="G422" s="47">
        <v>91.570000000000007</v>
      </c>
      <c r="H422" s="344">
        <v>-91.570000000000007</v>
      </c>
      <c r="I422" s="345" t="s">
        <v>196</v>
      </c>
      <c r="K422" s="47">
        <v>0</v>
      </c>
      <c r="L422" s="47">
        <v>91.570000000000007</v>
      </c>
      <c r="M422" s="344">
        <v>-91.570000000000007</v>
      </c>
      <c r="N422" s="345" t="s">
        <v>196</v>
      </c>
      <c r="Q422" s="47">
        <v>0</v>
      </c>
      <c r="R422" s="47">
        <v>91.570000000000007</v>
      </c>
      <c r="S422" s="344">
        <v>-91.570000000000007</v>
      </c>
      <c r="T422" s="345" t="s">
        <v>196</v>
      </c>
      <c r="V422" s="47">
        <v>6.74</v>
      </c>
      <c r="W422" s="47">
        <v>109.16000000000001</v>
      </c>
      <c r="X422" s="344">
        <v>-102.42000000000002</v>
      </c>
      <c r="Y422" s="345">
        <v>-0.93825577134481497</v>
      </c>
      <c r="AA422" s="48">
        <v>0</v>
      </c>
      <c r="AB422" s="47"/>
      <c r="AC422" s="47">
        <v>0</v>
      </c>
      <c r="AD422" s="47">
        <v>0</v>
      </c>
      <c r="AE422" s="47">
        <v>0</v>
      </c>
      <c r="AF422" s="47">
        <v>0</v>
      </c>
      <c r="AG422" s="47">
        <v>91.570000000000007</v>
      </c>
      <c r="AH422" s="47">
        <v>6.74</v>
      </c>
      <c r="AI422" s="47">
        <v>0</v>
      </c>
      <c r="AJ422" s="47">
        <v>0</v>
      </c>
      <c r="AK422" s="47">
        <v>0</v>
      </c>
      <c r="AL422" s="47">
        <v>0</v>
      </c>
      <c r="AM422" s="47">
        <v>0</v>
      </c>
      <c r="AN422" s="47">
        <v>0</v>
      </c>
      <c r="AO422" s="47"/>
      <c r="AP422" s="47">
        <v>0</v>
      </c>
      <c r="AQ422" s="47">
        <v>0</v>
      </c>
      <c r="AR422" s="47">
        <v>0</v>
      </c>
      <c r="AS422" s="47">
        <v>0</v>
      </c>
      <c r="AT422" s="47">
        <v>0</v>
      </c>
      <c r="AU422" s="47">
        <v>0</v>
      </c>
      <c r="AV422" s="47">
        <v>0</v>
      </c>
      <c r="AW422" s="47">
        <v>0</v>
      </c>
      <c r="AX422" s="47">
        <v>0</v>
      </c>
      <c r="AY422" s="47">
        <v>0</v>
      </c>
      <c r="AZ422" s="47">
        <v>0</v>
      </c>
      <c r="BA422" s="47">
        <v>0</v>
      </c>
    </row>
    <row r="423" spans="1:53" outlineLevel="2" x14ac:dyDescent="0.25">
      <c r="A423" s="339" t="s">
        <v>1231</v>
      </c>
      <c r="B423" s="340" t="s">
        <v>1232</v>
      </c>
      <c r="C423" s="341" t="s">
        <v>1233</v>
      </c>
      <c r="D423" s="342"/>
      <c r="E423" s="343"/>
      <c r="F423" s="47">
        <v>0</v>
      </c>
      <c r="G423" s="47">
        <v>131.56</v>
      </c>
      <c r="H423" s="344">
        <v>-131.56</v>
      </c>
      <c r="I423" s="345" t="s">
        <v>196</v>
      </c>
      <c r="K423" s="47">
        <v>0</v>
      </c>
      <c r="L423" s="47">
        <v>745</v>
      </c>
      <c r="M423" s="344">
        <v>-745</v>
      </c>
      <c r="N423" s="345" t="s">
        <v>196</v>
      </c>
      <c r="Q423" s="47">
        <v>-0.02</v>
      </c>
      <c r="R423" s="47">
        <v>413.26</v>
      </c>
      <c r="S423" s="344">
        <v>-413.28</v>
      </c>
      <c r="T423" s="345">
        <v>-1.000048395683105</v>
      </c>
      <c r="V423" s="47">
        <v>4367.71</v>
      </c>
      <c r="W423" s="47">
        <v>3519.41</v>
      </c>
      <c r="X423" s="344">
        <v>848.30000000000018</v>
      </c>
      <c r="Y423" s="345">
        <v>0.24103471888754088</v>
      </c>
      <c r="AA423" s="48">
        <v>515.41</v>
      </c>
      <c r="AB423" s="47"/>
      <c r="AC423" s="47">
        <v>364.39</v>
      </c>
      <c r="AD423" s="47">
        <v>-32.65</v>
      </c>
      <c r="AE423" s="47">
        <v>242.41</v>
      </c>
      <c r="AF423" s="47">
        <v>39.29</v>
      </c>
      <c r="AG423" s="47">
        <v>131.56</v>
      </c>
      <c r="AH423" s="47">
        <v>123.96000000000001</v>
      </c>
      <c r="AI423" s="47">
        <v>351.55</v>
      </c>
      <c r="AJ423" s="47">
        <v>4042.76</v>
      </c>
      <c r="AK423" s="47">
        <v>-608.04</v>
      </c>
      <c r="AL423" s="47">
        <v>63.32</v>
      </c>
      <c r="AM423" s="47">
        <v>-395.16</v>
      </c>
      <c r="AN423" s="47">
        <v>789.32</v>
      </c>
      <c r="AO423" s="47"/>
      <c r="AP423" s="47">
        <v>0.02</v>
      </c>
      <c r="AQ423" s="47">
        <v>0</v>
      </c>
      <c r="AR423" s="47">
        <v>-0.02</v>
      </c>
      <c r="AS423" s="47">
        <v>0</v>
      </c>
      <c r="AT423" s="47">
        <v>0</v>
      </c>
      <c r="AU423" s="47">
        <v>0</v>
      </c>
      <c r="AV423" s="47">
        <v>0</v>
      </c>
      <c r="AW423" s="47">
        <v>0</v>
      </c>
      <c r="AX423" s="47">
        <v>0</v>
      </c>
      <c r="AY423" s="47">
        <v>0</v>
      </c>
      <c r="AZ423" s="47">
        <v>0</v>
      </c>
      <c r="BA423" s="47">
        <v>0</v>
      </c>
    </row>
    <row r="424" spans="1:53" outlineLevel="2" x14ac:dyDescent="0.25">
      <c r="A424" s="339" t="s">
        <v>1234</v>
      </c>
      <c r="B424" s="340" t="s">
        <v>1235</v>
      </c>
      <c r="C424" s="341" t="s">
        <v>1139</v>
      </c>
      <c r="D424" s="342"/>
      <c r="E424" s="343"/>
      <c r="F424" s="47">
        <v>620.73</v>
      </c>
      <c r="G424" s="47">
        <v>0</v>
      </c>
      <c r="H424" s="344">
        <v>620.73</v>
      </c>
      <c r="I424" s="345" t="s">
        <v>196</v>
      </c>
      <c r="K424" s="47">
        <v>2300.5</v>
      </c>
      <c r="L424" s="47">
        <v>0</v>
      </c>
      <c r="M424" s="344">
        <v>2300.5</v>
      </c>
      <c r="N424" s="345" t="s">
        <v>196</v>
      </c>
      <c r="Q424" s="47">
        <v>1564.15</v>
      </c>
      <c r="R424" s="47">
        <v>0</v>
      </c>
      <c r="S424" s="344">
        <v>1564.15</v>
      </c>
      <c r="T424" s="345" t="s">
        <v>196</v>
      </c>
      <c r="V424" s="47">
        <v>2300.5</v>
      </c>
      <c r="W424" s="47">
        <v>0</v>
      </c>
      <c r="X424" s="344">
        <v>2300.5</v>
      </c>
      <c r="Y424" s="345" t="s">
        <v>196</v>
      </c>
      <c r="AA424" s="48">
        <v>0</v>
      </c>
      <c r="AB424" s="47"/>
      <c r="AC424" s="47">
        <v>0</v>
      </c>
      <c r="AD424" s="47">
        <v>0</v>
      </c>
      <c r="AE424" s="47">
        <v>0</v>
      </c>
      <c r="AF424" s="47">
        <v>0</v>
      </c>
      <c r="AG424" s="47">
        <v>0</v>
      </c>
      <c r="AH424" s="47">
        <v>0</v>
      </c>
      <c r="AI424" s="47">
        <v>0</v>
      </c>
      <c r="AJ424" s="47">
        <v>0</v>
      </c>
      <c r="AK424" s="47">
        <v>0</v>
      </c>
      <c r="AL424" s="47">
        <v>0</v>
      </c>
      <c r="AM424" s="47">
        <v>0</v>
      </c>
      <c r="AN424" s="47">
        <v>0</v>
      </c>
      <c r="AO424" s="47"/>
      <c r="AP424" s="47">
        <v>0</v>
      </c>
      <c r="AQ424" s="47">
        <v>736.35</v>
      </c>
      <c r="AR424" s="47">
        <v>365.72</v>
      </c>
      <c r="AS424" s="47">
        <v>577.70000000000005</v>
      </c>
      <c r="AT424" s="47">
        <v>620.73</v>
      </c>
      <c r="AU424" s="47">
        <v>0</v>
      </c>
      <c r="AV424" s="47">
        <v>0</v>
      </c>
      <c r="AW424" s="47">
        <v>0</v>
      </c>
      <c r="AX424" s="47">
        <v>0</v>
      </c>
      <c r="AY424" s="47">
        <v>0</v>
      </c>
      <c r="AZ424" s="47">
        <v>0</v>
      </c>
      <c r="BA424" s="47">
        <v>0</v>
      </c>
    </row>
    <row r="425" spans="1:53" outlineLevel="2" x14ac:dyDescent="0.25">
      <c r="A425" s="339" t="s">
        <v>1236</v>
      </c>
      <c r="B425" s="340" t="s">
        <v>1237</v>
      </c>
      <c r="C425" s="341" t="s">
        <v>1124</v>
      </c>
      <c r="D425" s="342"/>
      <c r="E425" s="343"/>
      <c r="F425" s="47">
        <v>66937.540000000008</v>
      </c>
      <c r="G425" s="47">
        <v>0</v>
      </c>
      <c r="H425" s="344">
        <v>66937.540000000008</v>
      </c>
      <c r="I425" s="345" t="s">
        <v>196</v>
      </c>
      <c r="K425" s="47">
        <v>326536.60000000003</v>
      </c>
      <c r="L425" s="47">
        <v>0</v>
      </c>
      <c r="M425" s="344">
        <v>326536.60000000003</v>
      </c>
      <c r="N425" s="345" t="s">
        <v>196</v>
      </c>
      <c r="Q425" s="47">
        <v>200620.43</v>
      </c>
      <c r="R425" s="47">
        <v>0</v>
      </c>
      <c r="S425" s="344">
        <v>200620.43</v>
      </c>
      <c r="T425" s="345" t="s">
        <v>196</v>
      </c>
      <c r="V425" s="47">
        <v>326536.60000000003</v>
      </c>
      <c r="W425" s="47">
        <v>0</v>
      </c>
      <c r="X425" s="344">
        <v>326536.60000000003</v>
      </c>
      <c r="Y425" s="345" t="s">
        <v>196</v>
      </c>
      <c r="AA425" s="48">
        <v>0</v>
      </c>
      <c r="AB425" s="47"/>
      <c r="AC425" s="47">
        <v>0</v>
      </c>
      <c r="AD425" s="47">
        <v>0</v>
      </c>
      <c r="AE425" s="47">
        <v>0</v>
      </c>
      <c r="AF425" s="47">
        <v>0</v>
      </c>
      <c r="AG425" s="47">
        <v>0</v>
      </c>
      <c r="AH425" s="47">
        <v>0</v>
      </c>
      <c r="AI425" s="47">
        <v>0</v>
      </c>
      <c r="AJ425" s="47">
        <v>0</v>
      </c>
      <c r="AK425" s="47">
        <v>0</v>
      </c>
      <c r="AL425" s="47">
        <v>0</v>
      </c>
      <c r="AM425" s="47">
        <v>0</v>
      </c>
      <c r="AN425" s="47">
        <v>0</v>
      </c>
      <c r="AO425" s="47"/>
      <c r="AP425" s="47">
        <v>61867.64</v>
      </c>
      <c r="AQ425" s="47">
        <v>64048.53</v>
      </c>
      <c r="AR425" s="47">
        <v>70776.69</v>
      </c>
      <c r="AS425" s="47">
        <v>62906.200000000004</v>
      </c>
      <c r="AT425" s="47">
        <v>66937.540000000008</v>
      </c>
      <c r="AU425" s="47">
        <v>0</v>
      </c>
      <c r="AV425" s="47">
        <v>0</v>
      </c>
      <c r="AW425" s="47">
        <v>0</v>
      </c>
      <c r="AX425" s="47">
        <v>0</v>
      </c>
      <c r="AY425" s="47">
        <v>0</v>
      </c>
      <c r="AZ425" s="47">
        <v>0</v>
      </c>
      <c r="BA425" s="47">
        <v>0</v>
      </c>
    </row>
    <row r="426" spans="1:53" outlineLevel="2" x14ac:dyDescent="0.25">
      <c r="A426" s="339" t="s">
        <v>1238</v>
      </c>
      <c r="B426" s="340" t="s">
        <v>1239</v>
      </c>
      <c r="C426" s="341" t="s">
        <v>1240</v>
      </c>
      <c r="D426" s="342"/>
      <c r="E426" s="343"/>
      <c r="F426" s="47">
        <v>5467.55</v>
      </c>
      <c r="G426" s="47">
        <v>0</v>
      </c>
      <c r="H426" s="344">
        <v>5467.55</v>
      </c>
      <c r="I426" s="345" t="s">
        <v>196</v>
      </c>
      <c r="K426" s="47">
        <v>55690.720000000001</v>
      </c>
      <c r="L426" s="47">
        <v>0</v>
      </c>
      <c r="M426" s="344">
        <v>55690.720000000001</v>
      </c>
      <c r="N426" s="345" t="s">
        <v>196</v>
      </c>
      <c r="Q426" s="47">
        <v>26614.760000000002</v>
      </c>
      <c r="R426" s="47">
        <v>0</v>
      </c>
      <c r="S426" s="344">
        <v>26614.760000000002</v>
      </c>
      <c r="T426" s="345" t="s">
        <v>196</v>
      </c>
      <c r="V426" s="47">
        <v>55690.720000000001</v>
      </c>
      <c r="W426" s="47">
        <v>0</v>
      </c>
      <c r="X426" s="344">
        <v>55690.720000000001</v>
      </c>
      <c r="Y426" s="345" t="s">
        <v>196</v>
      </c>
      <c r="AA426" s="48">
        <v>0</v>
      </c>
      <c r="AB426" s="47"/>
      <c r="AC426" s="47">
        <v>0</v>
      </c>
      <c r="AD426" s="47">
        <v>0</v>
      </c>
      <c r="AE426" s="47">
        <v>0</v>
      </c>
      <c r="AF426" s="47">
        <v>0</v>
      </c>
      <c r="AG426" s="47">
        <v>0</v>
      </c>
      <c r="AH426" s="47">
        <v>0</v>
      </c>
      <c r="AI426" s="47">
        <v>0</v>
      </c>
      <c r="AJ426" s="47">
        <v>0</v>
      </c>
      <c r="AK426" s="47">
        <v>0</v>
      </c>
      <c r="AL426" s="47">
        <v>0</v>
      </c>
      <c r="AM426" s="47">
        <v>0</v>
      </c>
      <c r="AN426" s="47">
        <v>0</v>
      </c>
      <c r="AO426" s="47"/>
      <c r="AP426" s="47">
        <v>7510.89</v>
      </c>
      <c r="AQ426" s="47">
        <v>21565.07</v>
      </c>
      <c r="AR426" s="47">
        <v>6043.8</v>
      </c>
      <c r="AS426" s="47">
        <v>15103.41</v>
      </c>
      <c r="AT426" s="47">
        <v>5467.55</v>
      </c>
      <c r="AU426" s="47">
        <v>0</v>
      </c>
      <c r="AV426" s="47">
        <v>0</v>
      </c>
      <c r="AW426" s="47">
        <v>0</v>
      </c>
      <c r="AX426" s="47">
        <v>0</v>
      </c>
      <c r="AY426" s="47">
        <v>0</v>
      </c>
      <c r="AZ426" s="47">
        <v>0</v>
      </c>
      <c r="BA426" s="47">
        <v>0</v>
      </c>
    </row>
    <row r="427" spans="1:53" outlineLevel="1" x14ac:dyDescent="0.25">
      <c r="A427" s="339" t="s">
        <v>1241</v>
      </c>
      <c r="B427" s="397"/>
      <c r="C427" s="398" t="s">
        <v>1242</v>
      </c>
      <c r="D427" s="407"/>
      <c r="E427" s="407"/>
      <c r="F427" s="399">
        <v>96710.450000000012</v>
      </c>
      <c r="G427" s="399">
        <v>249032.38</v>
      </c>
      <c r="H427" s="393">
        <v>-152321.93</v>
      </c>
      <c r="I427" s="41">
        <v>-0.61165511890461788</v>
      </c>
      <c r="J427" s="409"/>
      <c r="K427" s="399">
        <v>488131.86</v>
      </c>
      <c r="L427" s="399">
        <v>1380635.7700000003</v>
      </c>
      <c r="M427" s="393">
        <v>-892503.91000000027</v>
      </c>
      <c r="N427" s="41">
        <v>-0.64644414507672798</v>
      </c>
      <c r="O427" s="418"/>
      <c r="P427" s="410"/>
      <c r="Q427" s="399">
        <v>292051.84000000003</v>
      </c>
      <c r="R427" s="399">
        <v>763821.83</v>
      </c>
      <c r="S427" s="393">
        <v>-471769.98999999993</v>
      </c>
      <c r="T427" s="41">
        <v>-0.61764402570164822</v>
      </c>
      <c r="U427" s="410"/>
      <c r="V427" s="399">
        <v>2265242.65</v>
      </c>
      <c r="W427" s="399">
        <v>3259114.81</v>
      </c>
      <c r="X427" s="393">
        <v>-993872.16000000015</v>
      </c>
      <c r="Y427" s="40">
        <v>-0.30495156444028437</v>
      </c>
      <c r="Z427" s="339"/>
      <c r="AA427" s="412">
        <v>313272.06</v>
      </c>
      <c r="AB427" s="339"/>
      <c r="AC427" s="399">
        <v>262618.92000000004</v>
      </c>
      <c r="AD427" s="399">
        <v>354195.02</v>
      </c>
      <c r="AE427" s="399">
        <v>247048.16000000003</v>
      </c>
      <c r="AF427" s="399">
        <v>267741.28999999998</v>
      </c>
      <c r="AG427" s="399">
        <v>249032.38</v>
      </c>
      <c r="AH427" s="399">
        <v>195489.23999999996</v>
      </c>
      <c r="AI427" s="399">
        <v>223263.25</v>
      </c>
      <c r="AJ427" s="399">
        <v>232608.81</v>
      </c>
      <c r="AK427" s="399">
        <v>254960.98</v>
      </c>
      <c r="AL427" s="399">
        <v>263862.58</v>
      </c>
      <c r="AM427" s="399">
        <v>279064.18</v>
      </c>
      <c r="AN427" s="399">
        <v>327861.75000000006</v>
      </c>
      <c r="AO427" s="339"/>
      <c r="AP427" s="399">
        <v>88804.479999999996</v>
      </c>
      <c r="AQ427" s="399">
        <v>107275.54000000001</v>
      </c>
      <c r="AR427" s="399">
        <v>96542.97</v>
      </c>
      <c r="AS427" s="399">
        <v>98798.420000000013</v>
      </c>
      <c r="AT427" s="399">
        <v>96710.450000000012</v>
      </c>
      <c r="AU427" s="399">
        <v>-63336.270000000004</v>
      </c>
      <c r="AV427" s="399">
        <v>0</v>
      </c>
      <c r="AW427" s="399">
        <v>0</v>
      </c>
      <c r="AX427" s="399">
        <v>0</v>
      </c>
      <c r="AY427" s="399">
        <v>0</v>
      </c>
      <c r="AZ427" s="399">
        <v>0</v>
      </c>
      <c r="BA427" s="399">
        <v>0</v>
      </c>
    </row>
    <row r="428" spans="1:53" s="391" customFormat="1" ht="13" x14ac:dyDescent="0.3">
      <c r="A428" s="339"/>
      <c r="B428" s="397" t="s">
        <v>1243</v>
      </c>
      <c r="C428" s="413" t="s">
        <v>1244</v>
      </c>
      <c r="D428" s="419"/>
      <c r="E428" s="419"/>
      <c r="F428" s="399">
        <v>5677138.0300000012</v>
      </c>
      <c r="G428" s="399">
        <v>8684772.6100000013</v>
      </c>
      <c r="H428" s="393">
        <v>-3007634.58</v>
      </c>
      <c r="I428" s="41">
        <v>-0.34631126398598933</v>
      </c>
      <c r="J428" s="416"/>
      <c r="K428" s="399">
        <v>30594031.757999994</v>
      </c>
      <c r="L428" s="399">
        <v>30542518.939999998</v>
      </c>
      <c r="M428" s="393">
        <v>51512.817999996245</v>
      </c>
      <c r="N428" s="41">
        <v>1.6865936336551634E-3</v>
      </c>
      <c r="O428" s="348"/>
      <c r="P428" s="417"/>
      <c r="Q428" s="399">
        <v>10359312.278000001</v>
      </c>
      <c r="R428" s="399">
        <v>20727830.880000003</v>
      </c>
      <c r="S428" s="393">
        <v>-10368518.602000002</v>
      </c>
      <c r="T428" s="41">
        <v>-0.50022207639702632</v>
      </c>
      <c r="U428" s="417" t="s">
        <v>1086</v>
      </c>
      <c r="V428" s="399">
        <v>63722358.508000001</v>
      </c>
      <c r="W428" s="399">
        <v>66828074.273000002</v>
      </c>
      <c r="X428" s="393">
        <v>-3105715.7650000006</v>
      </c>
      <c r="Y428" s="40">
        <v>-4.6473219508208652E-2</v>
      </c>
      <c r="AA428" s="412">
        <v>3899821.5300000003</v>
      </c>
      <c r="AC428" s="399">
        <v>5287362.9000000004</v>
      </c>
      <c r="AD428" s="399">
        <v>4527325.1599999992</v>
      </c>
      <c r="AE428" s="399">
        <v>4960466.42</v>
      </c>
      <c r="AF428" s="399">
        <v>7082591.8500000006</v>
      </c>
      <c r="AG428" s="399">
        <v>8684772.6100000013</v>
      </c>
      <c r="AH428" s="399">
        <v>2778435.7800000003</v>
      </c>
      <c r="AI428" s="399">
        <v>5030329.290000001</v>
      </c>
      <c r="AJ428" s="399">
        <v>6027188.4800000004</v>
      </c>
      <c r="AK428" s="399">
        <v>9826452.6799999997</v>
      </c>
      <c r="AL428" s="399">
        <v>7471137.9800000014</v>
      </c>
      <c r="AM428" s="399">
        <v>3971043.4700000007</v>
      </c>
      <c r="AN428" s="399">
        <v>-1976260.9299999997</v>
      </c>
      <c r="AP428" s="399">
        <v>9340766.5800000001</v>
      </c>
      <c r="AQ428" s="399">
        <v>10893952.899999999</v>
      </c>
      <c r="AR428" s="399">
        <v>-2400571.1100000003</v>
      </c>
      <c r="AS428" s="399">
        <v>7082745.3579999991</v>
      </c>
      <c r="AT428" s="399">
        <v>5677138.0300000012</v>
      </c>
      <c r="AU428" s="399">
        <v>-14100882.640000001</v>
      </c>
      <c r="AV428" s="399">
        <v>14.63</v>
      </c>
      <c r="AW428" s="399">
        <v>0</v>
      </c>
      <c r="AX428" s="399">
        <v>0</v>
      </c>
      <c r="AY428" s="399">
        <v>0</v>
      </c>
      <c r="AZ428" s="399">
        <v>0</v>
      </c>
      <c r="BA428" s="399">
        <v>0</v>
      </c>
    </row>
    <row r="429" spans="1:53" s="391" customFormat="1" ht="0.75" customHeight="1" outlineLevel="2" x14ac:dyDescent="0.3">
      <c r="A429" s="339"/>
      <c r="B429" s="397"/>
      <c r="C429" s="413"/>
      <c r="D429" s="419"/>
      <c r="E429" s="419"/>
      <c r="F429" s="399"/>
      <c r="G429" s="399"/>
      <c r="H429" s="393"/>
      <c r="I429" s="41"/>
      <c r="J429" s="416"/>
      <c r="K429" s="399"/>
      <c r="L429" s="399"/>
      <c r="M429" s="393"/>
      <c r="N429" s="41"/>
      <c r="O429" s="348"/>
      <c r="P429" s="417"/>
      <c r="Q429" s="399"/>
      <c r="R429" s="399"/>
      <c r="S429" s="393"/>
      <c r="T429" s="41"/>
      <c r="U429" s="417"/>
      <c r="V429" s="399"/>
      <c r="W429" s="399"/>
      <c r="X429" s="393"/>
      <c r="Y429" s="40"/>
      <c r="AA429" s="412"/>
      <c r="AC429" s="399"/>
      <c r="AD429" s="399"/>
      <c r="AE429" s="399"/>
      <c r="AF429" s="399"/>
      <c r="AG429" s="399"/>
      <c r="AH429" s="399"/>
      <c r="AI429" s="399"/>
      <c r="AJ429" s="399"/>
      <c r="AK429" s="399"/>
      <c r="AL429" s="399"/>
      <c r="AM429" s="399"/>
      <c r="AN429" s="399"/>
      <c r="AP429" s="399"/>
      <c r="AQ429" s="399"/>
      <c r="AR429" s="399"/>
      <c r="AS429" s="399"/>
      <c r="AT429" s="399"/>
      <c r="AU429" s="399"/>
      <c r="AV429" s="399"/>
      <c r="AW429" s="399"/>
      <c r="AX429" s="399"/>
      <c r="AY429" s="399"/>
      <c r="AZ429" s="399"/>
      <c r="BA429" s="399"/>
    </row>
    <row r="430" spans="1:53" outlineLevel="2" x14ac:dyDescent="0.25">
      <c r="A430" s="339" t="s">
        <v>1245</v>
      </c>
      <c r="B430" s="340" t="s">
        <v>1246</v>
      </c>
      <c r="C430" s="341" t="s">
        <v>1247</v>
      </c>
      <c r="D430" s="342"/>
      <c r="E430" s="343"/>
      <c r="F430" s="47">
        <v>9267682.0899999999</v>
      </c>
      <c r="G430" s="47">
        <v>8793067.4399999995</v>
      </c>
      <c r="H430" s="344">
        <v>474614.65000000037</v>
      </c>
      <c r="I430" s="345">
        <v>5.3976004760404796E-2</v>
      </c>
      <c r="K430" s="47">
        <v>46219211.450000003</v>
      </c>
      <c r="L430" s="47">
        <v>43748467.450000003</v>
      </c>
      <c r="M430" s="344">
        <v>2470744</v>
      </c>
      <c r="N430" s="345">
        <v>5.6476126914018328E-2</v>
      </c>
      <c r="Q430" s="47">
        <v>27845009.629999999</v>
      </c>
      <c r="R430" s="47">
        <v>26313942.43</v>
      </c>
      <c r="S430" s="344">
        <v>1531067.1999999993</v>
      </c>
      <c r="T430" s="345">
        <v>5.8184637443550083E-2</v>
      </c>
      <c r="V430" s="47">
        <v>108577059.36</v>
      </c>
      <c r="W430" s="47">
        <v>103879398.25</v>
      </c>
      <c r="X430" s="344">
        <v>4697661.1099999994</v>
      </c>
      <c r="Y430" s="345">
        <v>4.5222259554242264E-2</v>
      </c>
      <c r="AA430" s="48">
        <v>8679194.2100000009</v>
      </c>
      <c r="AB430" s="47"/>
      <c r="AC430" s="47">
        <v>8702393.2599999998</v>
      </c>
      <c r="AD430" s="47">
        <v>8732131.7599999998</v>
      </c>
      <c r="AE430" s="47">
        <v>8761965.1099999994</v>
      </c>
      <c r="AF430" s="47">
        <v>8758909.8800000008</v>
      </c>
      <c r="AG430" s="47">
        <v>8793067.4399999995</v>
      </c>
      <c r="AH430" s="47">
        <v>8854886.3300000001</v>
      </c>
      <c r="AI430" s="47">
        <v>8845945.6600000001</v>
      </c>
      <c r="AJ430" s="47">
        <v>8867133.2200000007</v>
      </c>
      <c r="AK430" s="47">
        <v>8875483.6199999992</v>
      </c>
      <c r="AL430" s="47">
        <v>8943366.7300000004</v>
      </c>
      <c r="AM430" s="47">
        <v>8999109.75</v>
      </c>
      <c r="AN430" s="47">
        <v>8971922.5999999996</v>
      </c>
      <c r="AO430" s="47"/>
      <c r="AP430" s="47">
        <v>9172426.3100000005</v>
      </c>
      <c r="AQ430" s="47">
        <v>9201775.5099999998</v>
      </c>
      <c r="AR430" s="47">
        <v>9325193.4600000009</v>
      </c>
      <c r="AS430" s="47">
        <v>9252134.0800000001</v>
      </c>
      <c r="AT430" s="47">
        <v>9267682.0899999999</v>
      </c>
      <c r="AU430" s="47">
        <v>0</v>
      </c>
      <c r="AV430" s="47">
        <v>0</v>
      </c>
      <c r="AW430" s="47">
        <v>0</v>
      </c>
      <c r="AX430" s="47">
        <v>0</v>
      </c>
      <c r="AY430" s="47">
        <v>0</v>
      </c>
      <c r="AZ430" s="47">
        <v>0</v>
      </c>
      <c r="BA430" s="47">
        <v>0</v>
      </c>
    </row>
    <row r="431" spans="1:53" outlineLevel="2" x14ac:dyDescent="0.25">
      <c r="A431" s="339" t="s">
        <v>1248</v>
      </c>
      <c r="B431" s="340" t="s">
        <v>1249</v>
      </c>
      <c r="C431" s="341" t="s">
        <v>1250</v>
      </c>
      <c r="D431" s="342"/>
      <c r="E431" s="343"/>
      <c r="F431" s="47">
        <v>-780295</v>
      </c>
      <c r="G431" s="47">
        <v>1444320</v>
      </c>
      <c r="H431" s="344">
        <v>-2224615</v>
      </c>
      <c r="I431" s="345">
        <v>-1.5402507754514234</v>
      </c>
      <c r="K431" s="47">
        <v>-589520</v>
      </c>
      <c r="L431" s="47">
        <v>-1996971</v>
      </c>
      <c r="M431" s="344">
        <v>1407451</v>
      </c>
      <c r="N431" s="345">
        <v>0.70479290886046919</v>
      </c>
      <c r="Q431" s="47">
        <v>-3519869</v>
      </c>
      <c r="R431" s="47">
        <v>135109.07</v>
      </c>
      <c r="S431" s="344">
        <v>-3654978.07</v>
      </c>
      <c r="T431" s="345" t="s">
        <v>196</v>
      </c>
      <c r="V431" s="47">
        <v>-2010677.27</v>
      </c>
      <c r="W431" s="47">
        <v>-4018810</v>
      </c>
      <c r="X431" s="344">
        <v>2008132.73</v>
      </c>
      <c r="Y431" s="345">
        <v>0.49968342121175174</v>
      </c>
      <c r="AA431" s="48">
        <v>-493527</v>
      </c>
      <c r="AB431" s="47"/>
      <c r="AC431" s="47">
        <v>-1805547</v>
      </c>
      <c r="AD431" s="47">
        <v>-326533.07</v>
      </c>
      <c r="AE431" s="47">
        <v>655404.07000000007</v>
      </c>
      <c r="AF431" s="47">
        <v>-1964615</v>
      </c>
      <c r="AG431" s="47">
        <v>1444320</v>
      </c>
      <c r="AH431" s="47">
        <v>23649</v>
      </c>
      <c r="AI431" s="47">
        <v>692184</v>
      </c>
      <c r="AJ431" s="47">
        <v>178844</v>
      </c>
      <c r="AK431" s="47">
        <v>-123609.27</v>
      </c>
      <c r="AL431" s="47">
        <v>-1244382</v>
      </c>
      <c r="AM431" s="47">
        <v>-1666144</v>
      </c>
      <c r="AN431" s="47">
        <v>718301</v>
      </c>
      <c r="AO431" s="47"/>
      <c r="AP431" s="47">
        <v>1604053</v>
      </c>
      <c r="AQ431" s="47">
        <v>1326296</v>
      </c>
      <c r="AR431" s="47">
        <v>-1548554</v>
      </c>
      <c r="AS431" s="47">
        <v>-1191020</v>
      </c>
      <c r="AT431" s="47">
        <v>-780295</v>
      </c>
      <c r="AU431" s="47">
        <v>5485759</v>
      </c>
      <c r="AV431" s="47">
        <v>251564</v>
      </c>
      <c r="AW431" s="47">
        <v>0</v>
      </c>
      <c r="AX431" s="47">
        <v>0</v>
      </c>
      <c r="AY431" s="47">
        <v>0</v>
      </c>
      <c r="AZ431" s="47">
        <v>0</v>
      </c>
      <c r="BA431" s="47">
        <v>0</v>
      </c>
    </row>
    <row r="432" spans="1:53" outlineLevel="2" x14ac:dyDescent="0.25">
      <c r="A432" s="339" t="s">
        <v>1251</v>
      </c>
      <c r="B432" s="340" t="s">
        <v>1252</v>
      </c>
      <c r="C432" s="341" t="s">
        <v>1253</v>
      </c>
      <c r="D432" s="342"/>
      <c r="E432" s="343"/>
      <c r="F432" s="47">
        <v>727255.65</v>
      </c>
      <c r="G432" s="47">
        <v>0</v>
      </c>
      <c r="H432" s="344">
        <v>727255.65</v>
      </c>
      <c r="I432" s="345" t="s">
        <v>196</v>
      </c>
      <c r="K432" s="47">
        <v>3615541.35</v>
      </c>
      <c r="L432" s="47">
        <v>0</v>
      </c>
      <c r="M432" s="344">
        <v>3615541.35</v>
      </c>
      <c r="N432" s="345" t="s">
        <v>196</v>
      </c>
      <c r="Q432" s="47">
        <v>2828818.92</v>
      </c>
      <c r="R432" s="47">
        <v>0</v>
      </c>
      <c r="S432" s="344">
        <v>2828818.92</v>
      </c>
      <c r="T432" s="345" t="s">
        <v>196</v>
      </c>
      <c r="V432" s="47">
        <v>3615541.35</v>
      </c>
      <c r="W432" s="47">
        <v>0</v>
      </c>
      <c r="X432" s="344">
        <v>3615541.35</v>
      </c>
      <c r="Y432" s="345" t="s">
        <v>196</v>
      </c>
      <c r="AA432" s="48">
        <v>0</v>
      </c>
      <c r="AB432" s="47"/>
      <c r="AC432" s="47">
        <v>0</v>
      </c>
      <c r="AD432" s="47">
        <v>0</v>
      </c>
      <c r="AE432" s="47">
        <v>0</v>
      </c>
      <c r="AF432" s="47">
        <v>0</v>
      </c>
      <c r="AG432" s="47">
        <v>0</v>
      </c>
      <c r="AH432" s="47">
        <v>0</v>
      </c>
      <c r="AI432" s="47">
        <v>0</v>
      </c>
      <c r="AJ432" s="47">
        <v>0</v>
      </c>
      <c r="AK432" s="47">
        <v>0</v>
      </c>
      <c r="AL432" s="47">
        <v>0</v>
      </c>
      <c r="AM432" s="47">
        <v>0</v>
      </c>
      <c r="AN432" s="47">
        <v>0</v>
      </c>
      <c r="AO432" s="47"/>
      <c r="AP432" s="47">
        <v>0</v>
      </c>
      <c r="AQ432" s="47">
        <v>786722.43</v>
      </c>
      <c r="AR432" s="47">
        <v>1578360.3900000001</v>
      </c>
      <c r="AS432" s="47">
        <v>523202.88</v>
      </c>
      <c r="AT432" s="47">
        <v>727255.65</v>
      </c>
      <c r="AU432" s="47">
        <v>0</v>
      </c>
      <c r="AV432" s="47">
        <v>0</v>
      </c>
      <c r="AW432" s="47">
        <v>0</v>
      </c>
      <c r="AX432" s="47">
        <v>0</v>
      </c>
      <c r="AY432" s="47">
        <v>0</v>
      </c>
      <c r="AZ432" s="47">
        <v>0</v>
      </c>
      <c r="BA432" s="47">
        <v>0</v>
      </c>
    </row>
    <row r="433" spans="1:53" outlineLevel="2" x14ac:dyDescent="0.25">
      <c r="A433" s="339" t="s">
        <v>1254</v>
      </c>
      <c r="B433" s="340" t="s">
        <v>1255</v>
      </c>
      <c r="C433" s="341" t="s">
        <v>1256</v>
      </c>
      <c r="D433" s="342"/>
      <c r="E433" s="343"/>
      <c r="F433" s="47">
        <v>48875.82</v>
      </c>
      <c r="G433" s="47">
        <v>0</v>
      </c>
      <c r="H433" s="344">
        <v>48875.82</v>
      </c>
      <c r="I433" s="345" t="s">
        <v>196</v>
      </c>
      <c r="K433" s="47">
        <v>233558.37</v>
      </c>
      <c r="L433" s="47">
        <v>0</v>
      </c>
      <c r="M433" s="344">
        <v>233558.37</v>
      </c>
      <c r="N433" s="345" t="s">
        <v>196</v>
      </c>
      <c r="Q433" s="47">
        <v>189576.16</v>
      </c>
      <c r="R433" s="47">
        <v>0</v>
      </c>
      <c r="S433" s="344">
        <v>189576.16</v>
      </c>
      <c r="T433" s="345" t="s">
        <v>196</v>
      </c>
      <c r="V433" s="47">
        <v>233558.37</v>
      </c>
      <c r="W433" s="47">
        <v>0</v>
      </c>
      <c r="X433" s="344">
        <v>233558.37</v>
      </c>
      <c r="Y433" s="345" t="s">
        <v>196</v>
      </c>
      <c r="AA433" s="48">
        <v>0</v>
      </c>
      <c r="AB433" s="47"/>
      <c r="AC433" s="47">
        <v>0</v>
      </c>
      <c r="AD433" s="47">
        <v>0</v>
      </c>
      <c r="AE433" s="47">
        <v>0</v>
      </c>
      <c r="AF433" s="47">
        <v>0</v>
      </c>
      <c r="AG433" s="47">
        <v>0</v>
      </c>
      <c r="AH433" s="47">
        <v>0</v>
      </c>
      <c r="AI433" s="47">
        <v>0</v>
      </c>
      <c r="AJ433" s="47">
        <v>0</v>
      </c>
      <c r="AK433" s="47">
        <v>0</v>
      </c>
      <c r="AL433" s="47">
        <v>0</v>
      </c>
      <c r="AM433" s="47">
        <v>0</v>
      </c>
      <c r="AN433" s="47">
        <v>0</v>
      </c>
      <c r="AO433" s="47"/>
      <c r="AP433" s="47">
        <v>0</v>
      </c>
      <c r="AQ433" s="47">
        <v>43982.21</v>
      </c>
      <c r="AR433" s="47">
        <v>92363.790000000008</v>
      </c>
      <c r="AS433" s="47">
        <v>48336.55</v>
      </c>
      <c r="AT433" s="47">
        <v>48875.82</v>
      </c>
      <c r="AU433" s="47">
        <v>0</v>
      </c>
      <c r="AV433" s="47">
        <v>0</v>
      </c>
      <c r="AW433" s="47">
        <v>0</v>
      </c>
      <c r="AX433" s="47">
        <v>0</v>
      </c>
      <c r="AY433" s="47">
        <v>0</v>
      </c>
      <c r="AZ433" s="47">
        <v>0</v>
      </c>
      <c r="BA433" s="47">
        <v>0</v>
      </c>
    </row>
    <row r="434" spans="1:53" s="391" customFormat="1" ht="13" x14ac:dyDescent="0.3">
      <c r="A434" s="339" t="s">
        <v>1257</v>
      </c>
      <c r="B434" s="397" t="s">
        <v>1258</v>
      </c>
      <c r="C434" s="413" t="s">
        <v>1259</v>
      </c>
      <c r="D434" s="419"/>
      <c r="E434" s="419"/>
      <c r="F434" s="399">
        <v>9263518.5600000005</v>
      </c>
      <c r="G434" s="399">
        <v>10237387.439999999</v>
      </c>
      <c r="H434" s="393">
        <v>-973868.87999999896</v>
      </c>
      <c r="I434" s="41">
        <v>-9.5128653253353762E-2</v>
      </c>
      <c r="J434" s="416"/>
      <c r="K434" s="399">
        <v>49478791.170000002</v>
      </c>
      <c r="L434" s="399">
        <v>41751496.450000003</v>
      </c>
      <c r="M434" s="393">
        <v>7727294.7199999988</v>
      </c>
      <c r="N434" s="41">
        <v>0.18507826969157648</v>
      </c>
      <c r="O434" s="348"/>
      <c r="P434" s="417"/>
      <c r="Q434" s="399">
        <v>27343535.709999997</v>
      </c>
      <c r="R434" s="399">
        <v>26449051.5</v>
      </c>
      <c r="S434" s="393">
        <v>894484.20999999717</v>
      </c>
      <c r="T434" s="41">
        <v>3.3819141302666264E-2</v>
      </c>
      <c r="U434" s="417" t="s">
        <v>1086</v>
      </c>
      <c r="V434" s="399">
        <v>110415481.81</v>
      </c>
      <c r="W434" s="399">
        <v>99860588.25</v>
      </c>
      <c r="X434" s="393">
        <v>10554893.560000002</v>
      </c>
      <c r="Y434" s="40">
        <v>0.10569628864568603</v>
      </c>
      <c r="AA434" s="412">
        <v>8185667.2100000009</v>
      </c>
      <c r="AC434" s="399">
        <v>6896846.2599999998</v>
      </c>
      <c r="AD434" s="399">
        <v>8405598.6899999995</v>
      </c>
      <c r="AE434" s="399">
        <v>9417369.1799999997</v>
      </c>
      <c r="AF434" s="399">
        <v>6794294.8800000008</v>
      </c>
      <c r="AG434" s="399">
        <v>10237387.439999999</v>
      </c>
      <c r="AH434" s="399">
        <v>8878535.3300000001</v>
      </c>
      <c r="AI434" s="399">
        <v>9538129.6600000001</v>
      </c>
      <c r="AJ434" s="399">
        <v>9045977.2200000007</v>
      </c>
      <c r="AK434" s="399">
        <v>8751874.3499999996</v>
      </c>
      <c r="AL434" s="399">
        <v>7698984.7300000004</v>
      </c>
      <c r="AM434" s="399">
        <v>7332965.75</v>
      </c>
      <c r="AN434" s="399">
        <v>9690223.5999999996</v>
      </c>
      <c r="AP434" s="399">
        <v>10776479.310000001</v>
      </c>
      <c r="AQ434" s="399">
        <v>11358776.15</v>
      </c>
      <c r="AR434" s="399">
        <v>9447363.6400000006</v>
      </c>
      <c r="AS434" s="399">
        <v>8632653.5100000016</v>
      </c>
      <c r="AT434" s="399">
        <v>9263518.5600000005</v>
      </c>
      <c r="AU434" s="399">
        <v>5485759</v>
      </c>
      <c r="AV434" s="399">
        <v>251564</v>
      </c>
      <c r="AW434" s="399">
        <v>0</v>
      </c>
      <c r="AX434" s="399">
        <v>0</v>
      </c>
      <c r="AY434" s="399">
        <v>0</v>
      </c>
      <c r="AZ434" s="399">
        <v>0</v>
      </c>
      <c r="BA434" s="399">
        <v>0</v>
      </c>
    </row>
    <row r="435" spans="1:53" s="391" customFormat="1" ht="0.75" customHeight="1" outlineLevel="2" x14ac:dyDescent="0.3">
      <c r="A435" s="339"/>
      <c r="B435" s="397"/>
      <c r="C435" s="413"/>
      <c r="D435" s="419"/>
      <c r="E435" s="419"/>
      <c r="F435" s="399"/>
      <c r="G435" s="399"/>
      <c r="H435" s="393"/>
      <c r="I435" s="41"/>
      <c r="J435" s="416"/>
      <c r="K435" s="399"/>
      <c r="L435" s="399"/>
      <c r="M435" s="393"/>
      <c r="N435" s="41"/>
      <c r="O435" s="348"/>
      <c r="P435" s="417"/>
      <c r="Q435" s="399"/>
      <c r="R435" s="399"/>
      <c r="S435" s="393"/>
      <c r="T435" s="41"/>
      <c r="U435" s="417"/>
      <c r="V435" s="399"/>
      <c r="W435" s="399"/>
      <c r="X435" s="393"/>
      <c r="Y435" s="40"/>
      <c r="AA435" s="412"/>
      <c r="AC435" s="399"/>
      <c r="AD435" s="399"/>
      <c r="AE435" s="399"/>
      <c r="AF435" s="399"/>
      <c r="AG435" s="399"/>
      <c r="AH435" s="399"/>
      <c r="AI435" s="399"/>
      <c r="AJ435" s="399"/>
      <c r="AK435" s="399"/>
      <c r="AL435" s="399"/>
      <c r="AM435" s="399"/>
      <c r="AN435" s="399"/>
      <c r="AP435" s="399"/>
      <c r="AQ435" s="399"/>
      <c r="AR435" s="399"/>
      <c r="AS435" s="399"/>
      <c r="AT435" s="399"/>
      <c r="AU435" s="399"/>
      <c r="AV435" s="399"/>
      <c r="AW435" s="399"/>
      <c r="AX435" s="399"/>
      <c r="AY435" s="399"/>
      <c r="AZ435" s="399"/>
      <c r="BA435" s="399"/>
    </row>
    <row r="436" spans="1:53" outlineLevel="2" x14ac:dyDescent="0.25">
      <c r="A436" s="339" t="s">
        <v>1260</v>
      </c>
      <c r="B436" s="340" t="s">
        <v>1261</v>
      </c>
      <c r="C436" s="341" t="s">
        <v>1262</v>
      </c>
      <c r="D436" s="342"/>
      <c r="E436" s="343"/>
      <c r="F436" s="47">
        <v>159200.44</v>
      </c>
      <c r="G436" s="47">
        <v>45451.08</v>
      </c>
      <c r="H436" s="344">
        <v>113749.36</v>
      </c>
      <c r="I436" s="345">
        <v>2.5026767240734431</v>
      </c>
      <c r="K436" s="47">
        <v>796001.99</v>
      </c>
      <c r="L436" s="47">
        <v>208471.98</v>
      </c>
      <c r="M436" s="344">
        <v>587530.01</v>
      </c>
      <c r="N436" s="345">
        <v>2.8182684790541153</v>
      </c>
      <c r="Q436" s="47">
        <v>477601.11</v>
      </c>
      <c r="R436" s="47">
        <v>136353.18</v>
      </c>
      <c r="S436" s="344">
        <v>341247.93</v>
      </c>
      <c r="T436" s="345">
        <v>2.5026767252512925</v>
      </c>
      <c r="V436" s="47">
        <v>1797036.5</v>
      </c>
      <c r="W436" s="47">
        <v>552922.41</v>
      </c>
      <c r="X436" s="344">
        <v>1244114.0899999999</v>
      </c>
      <c r="Y436" s="345">
        <v>2.2500699329585858</v>
      </c>
      <c r="AA436" s="48">
        <v>6632.17</v>
      </c>
      <c r="AB436" s="47"/>
      <c r="AC436" s="47">
        <v>6632.17</v>
      </c>
      <c r="AD436" s="47">
        <v>65486.630000000005</v>
      </c>
      <c r="AE436" s="47">
        <v>45451.040000000001</v>
      </c>
      <c r="AF436" s="47">
        <v>45451.06</v>
      </c>
      <c r="AG436" s="47">
        <v>45451.08</v>
      </c>
      <c r="AH436" s="47">
        <v>45451.040000000001</v>
      </c>
      <c r="AI436" s="47">
        <v>159581.14000000001</v>
      </c>
      <c r="AJ436" s="47">
        <v>159200.51999999999</v>
      </c>
      <c r="AK436" s="47">
        <v>159200.53</v>
      </c>
      <c r="AL436" s="47">
        <v>159200.38</v>
      </c>
      <c r="AM436" s="47">
        <v>159200.37</v>
      </c>
      <c r="AN436" s="47">
        <v>159200.53</v>
      </c>
      <c r="AO436" s="47"/>
      <c r="AP436" s="47">
        <v>159200.42000000001</v>
      </c>
      <c r="AQ436" s="47">
        <v>159200.46</v>
      </c>
      <c r="AR436" s="47">
        <v>159200.32000000001</v>
      </c>
      <c r="AS436" s="47">
        <v>159200.35</v>
      </c>
      <c r="AT436" s="47">
        <v>159200.44</v>
      </c>
      <c r="AU436" s="47">
        <v>0</v>
      </c>
      <c r="AV436" s="47">
        <v>0</v>
      </c>
      <c r="AW436" s="47">
        <v>0</v>
      </c>
      <c r="AX436" s="47">
        <v>0</v>
      </c>
      <c r="AY436" s="47">
        <v>0</v>
      </c>
      <c r="AZ436" s="47">
        <v>0</v>
      </c>
      <c r="BA436" s="47">
        <v>0</v>
      </c>
    </row>
    <row r="437" spans="1:53" s="391" customFormat="1" ht="13" x14ac:dyDescent="0.3">
      <c r="A437" s="339" t="s">
        <v>1263</v>
      </c>
      <c r="B437" s="397" t="s">
        <v>1264</v>
      </c>
      <c r="C437" s="413" t="s">
        <v>1265</v>
      </c>
      <c r="D437" s="419"/>
      <c r="E437" s="419"/>
      <c r="F437" s="399">
        <v>159200.44</v>
      </c>
      <c r="G437" s="399">
        <v>45451.08</v>
      </c>
      <c r="H437" s="393">
        <v>113749.36</v>
      </c>
      <c r="I437" s="41">
        <v>2.5026767240734431</v>
      </c>
      <c r="J437" s="416"/>
      <c r="K437" s="399">
        <v>796001.99</v>
      </c>
      <c r="L437" s="399">
        <v>208471.98</v>
      </c>
      <c r="M437" s="393">
        <v>587530.01</v>
      </c>
      <c r="N437" s="41">
        <v>2.8182684790541153</v>
      </c>
      <c r="O437" s="348"/>
      <c r="P437" s="417"/>
      <c r="Q437" s="399">
        <v>477601.11</v>
      </c>
      <c r="R437" s="399">
        <v>136353.18</v>
      </c>
      <c r="S437" s="393">
        <v>341247.93</v>
      </c>
      <c r="T437" s="41">
        <v>2.5026767252512925</v>
      </c>
      <c r="U437" s="417"/>
      <c r="V437" s="399">
        <v>1797036.5</v>
      </c>
      <c r="W437" s="399">
        <v>552922.41</v>
      </c>
      <c r="X437" s="393">
        <v>1244114.0899999999</v>
      </c>
      <c r="Y437" s="40">
        <v>2.2500699329585858</v>
      </c>
      <c r="AA437" s="412">
        <v>6632.17</v>
      </c>
      <c r="AC437" s="399">
        <v>6632.17</v>
      </c>
      <c r="AD437" s="399">
        <v>65486.630000000005</v>
      </c>
      <c r="AE437" s="399">
        <v>45451.040000000001</v>
      </c>
      <c r="AF437" s="399">
        <v>45451.06</v>
      </c>
      <c r="AG437" s="399">
        <v>45451.08</v>
      </c>
      <c r="AH437" s="399">
        <v>45451.040000000001</v>
      </c>
      <c r="AI437" s="399">
        <v>159581.14000000001</v>
      </c>
      <c r="AJ437" s="399">
        <v>159200.51999999999</v>
      </c>
      <c r="AK437" s="399">
        <v>159200.53</v>
      </c>
      <c r="AL437" s="399">
        <v>159200.38</v>
      </c>
      <c r="AM437" s="399">
        <v>159200.37</v>
      </c>
      <c r="AN437" s="399">
        <v>159200.53</v>
      </c>
      <c r="AP437" s="399">
        <v>159200.42000000001</v>
      </c>
      <c r="AQ437" s="399">
        <v>159200.46</v>
      </c>
      <c r="AR437" s="399">
        <v>159200.32000000001</v>
      </c>
      <c r="AS437" s="399">
        <v>159200.35</v>
      </c>
      <c r="AT437" s="399">
        <v>159200.44</v>
      </c>
      <c r="AU437" s="399">
        <v>0</v>
      </c>
      <c r="AV437" s="399">
        <v>0</v>
      </c>
      <c r="AW437" s="399">
        <v>0</v>
      </c>
      <c r="AX437" s="399">
        <v>0</v>
      </c>
      <c r="AY437" s="399">
        <v>0</v>
      </c>
      <c r="AZ437" s="399">
        <v>0</v>
      </c>
      <c r="BA437" s="399">
        <v>0</v>
      </c>
    </row>
    <row r="438" spans="1:53" s="391" customFormat="1" ht="0.75" customHeight="1" outlineLevel="2" x14ac:dyDescent="0.3">
      <c r="A438" s="339"/>
      <c r="B438" s="397"/>
      <c r="C438" s="413"/>
      <c r="D438" s="419"/>
      <c r="E438" s="419"/>
      <c r="F438" s="399"/>
      <c r="G438" s="399"/>
      <c r="H438" s="393"/>
      <c r="I438" s="41"/>
      <c r="J438" s="416"/>
      <c r="K438" s="399"/>
      <c r="L438" s="399"/>
      <c r="M438" s="393"/>
      <c r="N438" s="41"/>
      <c r="O438" s="348"/>
      <c r="P438" s="417"/>
      <c r="Q438" s="399"/>
      <c r="R438" s="399"/>
      <c r="S438" s="393"/>
      <c r="T438" s="41"/>
      <c r="U438" s="417"/>
      <c r="V438" s="399"/>
      <c r="W438" s="399"/>
      <c r="X438" s="393"/>
      <c r="Y438" s="40"/>
      <c r="AA438" s="412"/>
      <c r="AC438" s="399"/>
      <c r="AD438" s="399"/>
      <c r="AE438" s="399"/>
      <c r="AF438" s="399"/>
      <c r="AG438" s="399"/>
      <c r="AH438" s="399"/>
      <c r="AI438" s="399"/>
      <c r="AJ438" s="399"/>
      <c r="AK438" s="399"/>
      <c r="AL438" s="399"/>
      <c r="AM438" s="399"/>
      <c r="AN438" s="399"/>
      <c r="AP438" s="399"/>
      <c r="AQ438" s="399"/>
      <c r="AR438" s="399"/>
      <c r="AS438" s="399"/>
      <c r="AT438" s="399"/>
      <c r="AU438" s="399"/>
      <c r="AV438" s="399"/>
      <c r="AW438" s="399"/>
      <c r="AX438" s="399"/>
      <c r="AY438" s="399"/>
      <c r="AZ438" s="399"/>
      <c r="BA438" s="399"/>
    </row>
    <row r="439" spans="1:53" outlineLevel="2" x14ac:dyDescent="0.25">
      <c r="A439" s="339" t="s">
        <v>1266</v>
      </c>
      <c r="B439" s="340" t="s">
        <v>1267</v>
      </c>
      <c r="C439" s="341" t="s">
        <v>1268</v>
      </c>
      <c r="D439" s="342"/>
      <c r="E439" s="343"/>
      <c r="F439" s="47">
        <v>33367.79</v>
      </c>
      <c r="G439" s="47">
        <v>809440.63</v>
      </c>
      <c r="H439" s="344">
        <v>-776072.84</v>
      </c>
      <c r="I439" s="345">
        <v>-0.95877672955458138</v>
      </c>
      <c r="K439" s="47">
        <v>166838.95000000001</v>
      </c>
      <c r="L439" s="47">
        <v>4129850.92</v>
      </c>
      <c r="M439" s="344">
        <v>-3963011.9699999997</v>
      </c>
      <c r="N439" s="345">
        <v>-0.95960170155488322</v>
      </c>
      <c r="Q439" s="47">
        <v>-551680.55000000005</v>
      </c>
      <c r="R439" s="47">
        <v>2516667.85</v>
      </c>
      <c r="S439" s="344">
        <v>-3068348.4000000004</v>
      </c>
      <c r="T439" s="345">
        <v>-1.2192107114969504</v>
      </c>
      <c r="V439" s="47">
        <v>5188090.6900000004</v>
      </c>
      <c r="W439" s="47">
        <v>9645957.2699999996</v>
      </c>
      <c r="X439" s="344">
        <v>-4457866.5799999991</v>
      </c>
      <c r="Y439" s="345">
        <v>-0.46214869662179203</v>
      </c>
      <c r="AA439" s="48">
        <v>797428.01</v>
      </c>
      <c r="AB439" s="47"/>
      <c r="AC439" s="47">
        <v>802681.99</v>
      </c>
      <c r="AD439" s="47">
        <v>810501.08000000007</v>
      </c>
      <c r="AE439" s="47">
        <v>900726.8</v>
      </c>
      <c r="AF439" s="47">
        <v>806500.42</v>
      </c>
      <c r="AG439" s="47">
        <v>809440.63</v>
      </c>
      <c r="AH439" s="47">
        <v>738314.42</v>
      </c>
      <c r="AI439" s="47">
        <v>714677.93</v>
      </c>
      <c r="AJ439" s="47">
        <v>718743.77</v>
      </c>
      <c r="AK439" s="47">
        <v>711083.28</v>
      </c>
      <c r="AL439" s="47">
        <v>712806.98</v>
      </c>
      <c r="AM439" s="47">
        <v>717233.85</v>
      </c>
      <c r="AN439" s="47">
        <v>708391.51</v>
      </c>
      <c r="AO439" s="47"/>
      <c r="AP439" s="47">
        <v>751363.05</v>
      </c>
      <c r="AQ439" s="47">
        <v>-32843.550000000003</v>
      </c>
      <c r="AR439" s="47">
        <v>-817049.58000000007</v>
      </c>
      <c r="AS439" s="47">
        <v>232001.24</v>
      </c>
      <c r="AT439" s="47">
        <v>33367.79</v>
      </c>
      <c r="AU439" s="47">
        <v>0</v>
      </c>
      <c r="AV439" s="47">
        <v>0</v>
      </c>
      <c r="AW439" s="47">
        <v>0</v>
      </c>
      <c r="AX439" s="47">
        <v>0</v>
      </c>
      <c r="AY439" s="47">
        <v>0</v>
      </c>
      <c r="AZ439" s="47">
        <v>0</v>
      </c>
      <c r="BA439" s="47">
        <v>0</v>
      </c>
    </row>
    <row r="440" spans="1:53" outlineLevel="2" x14ac:dyDescent="0.25">
      <c r="A440" s="339" t="s">
        <v>1269</v>
      </c>
      <c r="B440" s="340" t="s">
        <v>1270</v>
      </c>
      <c r="C440" s="341" t="s">
        <v>1271</v>
      </c>
      <c r="D440" s="342"/>
      <c r="E440" s="343"/>
      <c r="F440" s="47">
        <v>0</v>
      </c>
      <c r="G440" s="47">
        <v>36171.94</v>
      </c>
      <c r="H440" s="344">
        <v>-36171.94</v>
      </c>
      <c r="I440" s="345" t="s">
        <v>196</v>
      </c>
      <c r="K440" s="47">
        <v>0</v>
      </c>
      <c r="L440" s="47">
        <v>172300.43</v>
      </c>
      <c r="M440" s="344">
        <v>-172300.43</v>
      </c>
      <c r="N440" s="345" t="s">
        <v>196</v>
      </c>
      <c r="Q440" s="47">
        <v>-42430.239999999998</v>
      </c>
      <c r="R440" s="47">
        <v>106122.47</v>
      </c>
      <c r="S440" s="344">
        <v>-148552.71</v>
      </c>
      <c r="T440" s="345">
        <v>-1.399823336188839</v>
      </c>
      <c r="V440" s="47">
        <v>274813.15000000002</v>
      </c>
      <c r="W440" s="47">
        <v>344137.55</v>
      </c>
      <c r="X440" s="344">
        <v>-69324.399999999965</v>
      </c>
      <c r="Y440" s="345">
        <v>-0.20144387033614891</v>
      </c>
      <c r="AA440" s="48">
        <v>28286.65</v>
      </c>
      <c r="AB440" s="47"/>
      <c r="AC440" s="47">
        <v>32636.32</v>
      </c>
      <c r="AD440" s="47">
        <v>33541.64</v>
      </c>
      <c r="AE440" s="47">
        <v>34535.730000000003</v>
      </c>
      <c r="AF440" s="47">
        <v>35414.800000000003</v>
      </c>
      <c r="AG440" s="47">
        <v>36171.94</v>
      </c>
      <c r="AH440" s="47">
        <v>37027.050000000003</v>
      </c>
      <c r="AI440" s="47">
        <v>37655.379999999997</v>
      </c>
      <c r="AJ440" s="47">
        <v>38363.74</v>
      </c>
      <c r="AK440" s="47">
        <v>39150.370000000003</v>
      </c>
      <c r="AL440" s="47">
        <v>39943.35</v>
      </c>
      <c r="AM440" s="47">
        <v>40905.53</v>
      </c>
      <c r="AN440" s="47">
        <v>41767.730000000003</v>
      </c>
      <c r="AO440" s="47"/>
      <c r="AP440" s="47">
        <v>42430.239999999998</v>
      </c>
      <c r="AQ440" s="47">
        <v>0</v>
      </c>
      <c r="AR440" s="47">
        <v>-42430.239999999998</v>
      </c>
      <c r="AS440" s="47">
        <v>0</v>
      </c>
      <c r="AT440" s="47">
        <v>0</v>
      </c>
      <c r="AU440" s="47">
        <v>0</v>
      </c>
      <c r="AV440" s="47">
        <v>0</v>
      </c>
      <c r="AW440" s="47">
        <v>0</v>
      </c>
      <c r="AX440" s="47">
        <v>0</v>
      </c>
      <c r="AY440" s="47">
        <v>0</v>
      </c>
      <c r="AZ440" s="47">
        <v>0</v>
      </c>
      <c r="BA440" s="47">
        <v>0</v>
      </c>
    </row>
    <row r="441" spans="1:53" s="391" customFormat="1" ht="13" x14ac:dyDescent="0.3">
      <c r="A441" s="339" t="s">
        <v>1272</v>
      </c>
      <c r="B441" s="397" t="s">
        <v>1273</v>
      </c>
      <c r="C441" s="413" t="s">
        <v>1274</v>
      </c>
      <c r="D441" s="419"/>
      <c r="E441" s="419"/>
      <c r="F441" s="399">
        <v>33367.79</v>
      </c>
      <c r="G441" s="399">
        <v>845612.57000000007</v>
      </c>
      <c r="H441" s="393">
        <v>-812244.78</v>
      </c>
      <c r="I441" s="41">
        <v>-0.96054009698554976</v>
      </c>
      <c r="J441" s="416"/>
      <c r="K441" s="399">
        <v>166838.95000000001</v>
      </c>
      <c r="L441" s="399">
        <v>4302151.3499999996</v>
      </c>
      <c r="M441" s="393">
        <v>-4135312.3999999994</v>
      </c>
      <c r="N441" s="41">
        <v>-0.96121964653800473</v>
      </c>
      <c r="O441" s="348"/>
      <c r="P441" s="417"/>
      <c r="Q441" s="399">
        <v>-594110.79</v>
      </c>
      <c r="R441" s="399">
        <v>2622790.3200000003</v>
      </c>
      <c r="S441" s="393">
        <v>-3216901.1100000003</v>
      </c>
      <c r="T441" s="41">
        <v>-1.226518599473861</v>
      </c>
      <c r="U441" s="417" t="s">
        <v>1086</v>
      </c>
      <c r="V441" s="399">
        <v>5462903.8400000008</v>
      </c>
      <c r="W441" s="399">
        <v>9990094.8200000003</v>
      </c>
      <c r="X441" s="393">
        <v>-4527190.9799999995</v>
      </c>
      <c r="Y441" s="40">
        <v>-0.45316796903034795</v>
      </c>
      <c r="AA441" s="412">
        <v>825714.66</v>
      </c>
      <c r="AC441" s="399">
        <v>835318.30999999994</v>
      </c>
      <c r="AD441" s="399">
        <v>844042.72000000009</v>
      </c>
      <c r="AE441" s="399">
        <v>935262.53</v>
      </c>
      <c r="AF441" s="399">
        <v>841915.22000000009</v>
      </c>
      <c r="AG441" s="399">
        <v>845612.57000000007</v>
      </c>
      <c r="AH441" s="399">
        <v>775341.47000000009</v>
      </c>
      <c r="AI441" s="399">
        <v>752333.31</v>
      </c>
      <c r="AJ441" s="399">
        <v>757107.51</v>
      </c>
      <c r="AK441" s="399">
        <v>750233.65</v>
      </c>
      <c r="AL441" s="399">
        <v>752750.33</v>
      </c>
      <c r="AM441" s="399">
        <v>758139.38</v>
      </c>
      <c r="AN441" s="399">
        <v>750159.24</v>
      </c>
      <c r="AP441" s="399">
        <v>793793.29</v>
      </c>
      <c r="AQ441" s="399">
        <v>-32843.550000000003</v>
      </c>
      <c r="AR441" s="399">
        <v>-859479.82000000007</v>
      </c>
      <c r="AS441" s="399">
        <v>232001.24</v>
      </c>
      <c r="AT441" s="399">
        <v>33367.79</v>
      </c>
      <c r="AU441" s="399">
        <v>0</v>
      </c>
      <c r="AV441" s="399">
        <v>0</v>
      </c>
      <c r="AW441" s="399">
        <v>0</v>
      </c>
      <c r="AX441" s="399">
        <v>0</v>
      </c>
      <c r="AY441" s="399">
        <v>0</v>
      </c>
      <c r="AZ441" s="399">
        <v>0</v>
      </c>
      <c r="BA441" s="399">
        <v>0</v>
      </c>
    </row>
    <row r="442" spans="1:53" s="391" customFormat="1" ht="0.75" customHeight="1" outlineLevel="2" x14ac:dyDescent="0.3">
      <c r="A442" s="339"/>
      <c r="B442" s="397"/>
      <c r="C442" s="413"/>
      <c r="D442" s="419"/>
      <c r="E442" s="419"/>
      <c r="F442" s="399"/>
      <c r="G442" s="399"/>
      <c r="H442" s="393"/>
      <c r="I442" s="41"/>
      <c r="J442" s="416"/>
      <c r="K442" s="399"/>
      <c r="L442" s="399"/>
      <c r="M442" s="393"/>
      <c r="N442" s="41"/>
      <c r="O442" s="348"/>
      <c r="P442" s="417"/>
      <c r="Q442" s="399"/>
      <c r="R442" s="399"/>
      <c r="S442" s="393"/>
      <c r="T442" s="41"/>
      <c r="U442" s="417"/>
      <c r="V442" s="399"/>
      <c r="W442" s="399"/>
      <c r="X442" s="393"/>
      <c r="Y442" s="40"/>
      <c r="AA442" s="412"/>
      <c r="AC442" s="399"/>
      <c r="AD442" s="399"/>
      <c r="AE442" s="399"/>
      <c r="AF442" s="399"/>
      <c r="AG442" s="399"/>
      <c r="AH442" s="399"/>
      <c r="AI442" s="399"/>
      <c r="AJ442" s="399"/>
      <c r="AK442" s="399"/>
      <c r="AL442" s="399"/>
      <c r="AM442" s="399"/>
      <c r="AN442" s="399"/>
      <c r="AP442" s="399"/>
      <c r="AQ442" s="399"/>
      <c r="AR442" s="399"/>
      <c r="AS442" s="399"/>
      <c r="AT442" s="399"/>
      <c r="AU442" s="399"/>
      <c r="AV442" s="399"/>
      <c r="AW442" s="399"/>
      <c r="AX442" s="399"/>
      <c r="AY442" s="399"/>
      <c r="AZ442" s="399"/>
      <c r="BA442" s="399"/>
    </row>
    <row r="443" spans="1:53" outlineLevel="2" x14ac:dyDescent="0.25">
      <c r="A443" s="339" t="s">
        <v>1275</v>
      </c>
      <c r="B443" s="340" t="s">
        <v>1276</v>
      </c>
      <c r="C443" s="341" t="s">
        <v>1277</v>
      </c>
      <c r="D443" s="342"/>
      <c r="E443" s="343"/>
      <c r="F443" s="47">
        <v>3218</v>
      </c>
      <c r="G443" s="47">
        <v>3218</v>
      </c>
      <c r="H443" s="344">
        <v>0</v>
      </c>
      <c r="I443" s="345">
        <v>0</v>
      </c>
      <c r="K443" s="47">
        <v>16090</v>
      </c>
      <c r="L443" s="47">
        <v>16090</v>
      </c>
      <c r="M443" s="344">
        <v>0</v>
      </c>
      <c r="N443" s="345">
        <v>0</v>
      </c>
      <c r="Q443" s="47">
        <v>9654</v>
      </c>
      <c r="R443" s="47">
        <v>9654</v>
      </c>
      <c r="S443" s="344">
        <v>0</v>
      </c>
      <c r="T443" s="345">
        <v>0</v>
      </c>
      <c r="V443" s="47">
        <v>38616</v>
      </c>
      <c r="W443" s="47">
        <v>38616</v>
      </c>
      <c r="X443" s="344">
        <v>0</v>
      </c>
      <c r="Y443" s="345">
        <v>0</v>
      </c>
      <c r="AA443" s="48">
        <v>3218</v>
      </c>
      <c r="AB443" s="47"/>
      <c r="AC443" s="47">
        <v>3218</v>
      </c>
      <c r="AD443" s="47">
        <v>3218</v>
      </c>
      <c r="AE443" s="47">
        <v>3218</v>
      </c>
      <c r="AF443" s="47">
        <v>3218</v>
      </c>
      <c r="AG443" s="47">
        <v>3218</v>
      </c>
      <c r="AH443" s="47">
        <v>3218</v>
      </c>
      <c r="AI443" s="47">
        <v>3218</v>
      </c>
      <c r="AJ443" s="47">
        <v>3218</v>
      </c>
      <c r="AK443" s="47">
        <v>3218</v>
      </c>
      <c r="AL443" s="47">
        <v>3218</v>
      </c>
      <c r="AM443" s="47">
        <v>3218</v>
      </c>
      <c r="AN443" s="47">
        <v>3218</v>
      </c>
      <c r="AO443" s="47"/>
      <c r="AP443" s="47">
        <v>3218</v>
      </c>
      <c r="AQ443" s="47">
        <v>3218</v>
      </c>
      <c r="AR443" s="47">
        <v>3218</v>
      </c>
      <c r="AS443" s="47">
        <v>3218</v>
      </c>
      <c r="AT443" s="47">
        <v>3218</v>
      </c>
      <c r="AU443" s="47">
        <v>0</v>
      </c>
      <c r="AV443" s="47">
        <v>0</v>
      </c>
      <c r="AW443" s="47">
        <v>0</v>
      </c>
      <c r="AX443" s="47">
        <v>0</v>
      </c>
      <c r="AY443" s="47">
        <v>0</v>
      </c>
      <c r="AZ443" s="47">
        <v>0</v>
      </c>
      <c r="BA443" s="47">
        <v>0</v>
      </c>
    </row>
    <row r="444" spans="1:53" s="391" customFormat="1" ht="13.5" customHeight="1" x14ac:dyDescent="0.3">
      <c r="A444" s="339" t="s">
        <v>1278</v>
      </c>
      <c r="B444" s="397" t="s">
        <v>1279</v>
      </c>
      <c r="C444" s="413" t="s">
        <v>1280</v>
      </c>
      <c r="D444" s="419"/>
      <c r="E444" s="419"/>
      <c r="F444" s="399">
        <v>3218</v>
      </c>
      <c r="G444" s="399">
        <v>3218</v>
      </c>
      <c r="H444" s="393">
        <v>0</v>
      </c>
      <c r="I444" s="41">
        <v>0</v>
      </c>
      <c r="J444" s="416"/>
      <c r="K444" s="399">
        <v>16090</v>
      </c>
      <c r="L444" s="399">
        <v>16090</v>
      </c>
      <c r="M444" s="393">
        <v>0</v>
      </c>
      <c r="N444" s="41">
        <v>0</v>
      </c>
      <c r="O444" s="348"/>
      <c r="P444" s="417"/>
      <c r="Q444" s="399">
        <v>9654</v>
      </c>
      <c r="R444" s="399">
        <v>9654</v>
      </c>
      <c r="S444" s="393">
        <v>0</v>
      </c>
      <c r="T444" s="41">
        <v>0</v>
      </c>
      <c r="U444" s="417" t="s">
        <v>1086</v>
      </c>
      <c r="V444" s="399">
        <v>38616</v>
      </c>
      <c r="W444" s="399">
        <v>38616</v>
      </c>
      <c r="X444" s="393">
        <v>0</v>
      </c>
      <c r="Y444" s="40">
        <v>0</v>
      </c>
      <c r="AA444" s="412">
        <v>3218</v>
      </c>
      <c r="AC444" s="399">
        <v>3218</v>
      </c>
      <c r="AD444" s="399">
        <v>3218</v>
      </c>
      <c r="AE444" s="399">
        <v>3218</v>
      </c>
      <c r="AF444" s="399">
        <v>3218</v>
      </c>
      <c r="AG444" s="399">
        <v>3218</v>
      </c>
      <c r="AH444" s="399">
        <v>3218</v>
      </c>
      <c r="AI444" s="399">
        <v>3218</v>
      </c>
      <c r="AJ444" s="399">
        <v>3218</v>
      </c>
      <c r="AK444" s="399">
        <v>3218</v>
      </c>
      <c r="AL444" s="399">
        <v>3218</v>
      </c>
      <c r="AM444" s="399">
        <v>3218</v>
      </c>
      <c r="AN444" s="399">
        <v>3218</v>
      </c>
      <c r="AP444" s="399">
        <v>3218</v>
      </c>
      <c r="AQ444" s="399">
        <v>3218</v>
      </c>
      <c r="AR444" s="399">
        <v>3218</v>
      </c>
      <c r="AS444" s="399">
        <v>3218</v>
      </c>
      <c r="AT444" s="399">
        <v>3218</v>
      </c>
      <c r="AU444" s="399">
        <v>0</v>
      </c>
      <c r="AV444" s="399">
        <v>0</v>
      </c>
      <c r="AW444" s="399">
        <v>0</v>
      </c>
      <c r="AX444" s="399">
        <v>0</v>
      </c>
      <c r="AY444" s="399">
        <v>0</v>
      </c>
      <c r="AZ444" s="399">
        <v>0</v>
      </c>
      <c r="BA444" s="399">
        <v>0</v>
      </c>
    </row>
    <row r="445" spans="1:53" s="391" customFormat="1" ht="13" outlineLevel="1" x14ac:dyDescent="0.3">
      <c r="A445" s="339"/>
      <c r="B445" s="397"/>
      <c r="C445" s="413"/>
      <c r="D445" s="419"/>
      <c r="E445" s="419"/>
      <c r="F445" s="399"/>
      <c r="G445" s="399"/>
      <c r="H445" s="393"/>
      <c r="I445" s="41"/>
      <c r="J445" s="416"/>
      <c r="K445" s="399"/>
      <c r="L445" s="399"/>
      <c r="M445" s="393"/>
      <c r="N445" s="41"/>
      <c r="O445" s="348"/>
      <c r="P445" s="417"/>
      <c r="Q445" s="399"/>
      <c r="R445" s="399"/>
      <c r="S445" s="393"/>
      <c r="T445" s="41"/>
      <c r="U445" s="417"/>
      <c r="V445" s="399"/>
      <c r="W445" s="399"/>
      <c r="X445" s="393"/>
      <c r="Y445" s="40"/>
      <c r="AA445" s="412"/>
      <c r="AC445" s="399"/>
      <c r="AD445" s="399"/>
      <c r="AE445" s="399"/>
      <c r="AF445" s="399"/>
      <c r="AG445" s="399"/>
      <c r="AH445" s="399"/>
      <c r="AI445" s="399"/>
      <c r="AJ445" s="399"/>
      <c r="AK445" s="399"/>
      <c r="AL445" s="399"/>
      <c r="AM445" s="399"/>
      <c r="AN445" s="399"/>
      <c r="AP445" s="399"/>
      <c r="AQ445" s="399"/>
      <c r="AR445" s="399"/>
      <c r="AS445" s="399"/>
      <c r="AT445" s="399"/>
      <c r="AU445" s="399"/>
      <c r="AV445" s="399"/>
      <c r="AW445" s="399"/>
      <c r="AX445" s="399"/>
      <c r="AY445" s="399"/>
      <c r="AZ445" s="399"/>
      <c r="BA445" s="399"/>
    </row>
    <row r="446" spans="1:53" s="391" customFormat="1" ht="13" x14ac:dyDescent="0.3">
      <c r="A446" s="339" t="s">
        <v>1281</v>
      </c>
      <c r="B446" s="397" t="s">
        <v>1282</v>
      </c>
      <c r="C446" s="413" t="s">
        <v>1283</v>
      </c>
      <c r="D446" s="419"/>
      <c r="E446" s="419"/>
      <c r="F446" s="399">
        <v>0</v>
      </c>
      <c r="G446" s="399">
        <v>0</v>
      </c>
      <c r="H446" s="393">
        <v>0</v>
      </c>
      <c r="I446" s="41">
        <v>0</v>
      </c>
      <c r="J446" s="416"/>
      <c r="K446" s="399">
        <v>0</v>
      </c>
      <c r="L446" s="399">
        <v>0</v>
      </c>
      <c r="M446" s="393">
        <v>0</v>
      </c>
      <c r="N446" s="41">
        <v>0</v>
      </c>
      <c r="O446" s="348"/>
      <c r="P446" s="417"/>
      <c r="Q446" s="399">
        <v>0</v>
      </c>
      <c r="R446" s="399">
        <v>0</v>
      </c>
      <c r="S446" s="393">
        <v>0</v>
      </c>
      <c r="T446" s="41">
        <v>0</v>
      </c>
      <c r="U446" s="417" t="s">
        <v>1086</v>
      </c>
      <c r="V446" s="399">
        <v>0</v>
      </c>
      <c r="W446" s="399">
        <v>0</v>
      </c>
      <c r="X446" s="393">
        <v>0</v>
      </c>
      <c r="Y446" s="40">
        <v>0</v>
      </c>
      <c r="AA446" s="412">
        <v>0</v>
      </c>
      <c r="AC446" s="399">
        <v>0</v>
      </c>
      <c r="AD446" s="399">
        <v>0</v>
      </c>
      <c r="AE446" s="399">
        <v>0</v>
      </c>
      <c r="AF446" s="399">
        <v>0</v>
      </c>
      <c r="AG446" s="399">
        <v>0</v>
      </c>
      <c r="AH446" s="399">
        <v>0</v>
      </c>
      <c r="AI446" s="399">
        <v>0</v>
      </c>
      <c r="AJ446" s="399">
        <v>0</v>
      </c>
      <c r="AK446" s="399">
        <v>0</v>
      </c>
      <c r="AL446" s="399">
        <v>0</v>
      </c>
      <c r="AM446" s="399">
        <v>0</v>
      </c>
      <c r="AN446" s="399">
        <v>0</v>
      </c>
      <c r="AP446" s="399">
        <v>0</v>
      </c>
      <c r="AQ446" s="399">
        <v>0</v>
      </c>
      <c r="AR446" s="399">
        <v>0</v>
      </c>
      <c r="AS446" s="399">
        <v>0</v>
      </c>
      <c r="AT446" s="399">
        <v>0</v>
      </c>
      <c r="AU446" s="399">
        <v>0</v>
      </c>
      <c r="AV446" s="399">
        <v>0</v>
      </c>
      <c r="AW446" s="399">
        <v>0</v>
      </c>
      <c r="AX446" s="399">
        <v>0</v>
      </c>
      <c r="AY446" s="399">
        <v>0</v>
      </c>
      <c r="AZ446" s="399">
        <v>0</v>
      </c>
      <c r="BA446" s="399">
        <v>0</v>
      </c>
    </row>
    <row r="447" spans="1:53" s="391" customFormat="1" ht="0.75" customHeight="1" outlineLevel="2" x14ac:dyDescent="0.3">
      <c r="A447" s="339"/>
      <c r="B447" s="397"/>
      <c r="C447" s="413"/>
      <c r="D447" s="419"/>
      <c r="E447" s="419"/>
      <c r="F447" s="399"/>
      <c r="G447" s="399"/>
      <c r="H447" s="393"/>
      <c r="I447" s="41"/>
      <c r="J447" s="416"/>
      <c r="K447" s="399"/>
      <c r="L447" s="399"/>
      <c r="M447" s="393"/>
      <c r="N447" s="41"/>
      <c r="O447" s="348"/>
      <c r="P447" s="417"/>
      <c r="Q447" s="399"/>
      <c r="R447" s="399"/>
      <c r="S447" s="393"/>
      <c r="T447" s="41"/>
      <c r="U447" s="417"/>
      <c r="V447" s="399"/>
      <c r="W447" s="399"/>
      <c r="X447" s="393"/>
      <c r="Y447" s="40"/>
      <c r="AA447" s="412"/>
      <c r="AC447" s="399"/>
      <c r="AD447" s="399"/>
      <c r="AE447" s="399"/>
      <c r="AF447" s="399"/>
      <c r="AG447" s="399"/>
      <c r="AH447" s="399"/>
      <c r="AI447" s="399"/>
      <c r="AJ447" s="399"/>
      <c r="AK447" s="399"/>
      <c r="AL447" s="399"/>
      <c r="AM447" s="399"/>
      <c r="AN447" s="399"/>
      <c r="AP447" s="399"/>
      <c r="AQ447" s="399"/>
      <c r="AR447" s="399"/>
      <c r="AS447" s="399"/>
      <c r="AT447" s="399"/>
      <c r="AU447" s="399"/>
      <c r="AV447" s="399"/>
      <c r="AW447" s="399"/>
      <c r="AX447" s="399"/>
      <c r="AY447" s="399"/>
      <c r="AZ447" s="399"/>
      <c r="BA447" s="399"/>
    </row>
    <row r="448" spans="1:53" s="391" customFormat="1" ht="13" x14ac:dyDescent="0.3">
      <c r="A448" s="339"/>
      <c r="B448" s="397" t="s">
        <v>1284</v>
      </c>
      <c r="C448" s="413" t="s">
        <v>1285</v>
      </c>
      <c r="D448" s="419"/>
      <c r="E448" s="419"/>
      <c r="F448" s="399"/>
      <c r="G448" s="399"/>
      <c r="H448" s="393">
        <v>0</v>
      </c>
      <c r="I448" s="41">
        <v>0</v>
      </c>
      <c r="J448" s="416"/>
      <c r="K448" s="399"/>
      <c r="L448" s="399"/>
      <c r="M448" s="393">
        <v>0</v>
      </c>
      <c r="N448" s="41">
        <v>0</v>
      </c>
      <c r="O448" s="348"/>
      <c r="P448" s="417"/>
      <c r="Q448" s="399"/>
      <c r="R448" s="399"/>
      <c r="S448" s="393">
        <v>0</v>
      </c>
      <c r="T448" s="41">
        <v>0</v>
      </c>
      <c r="U448" s="417" t="s">
        <v>1086</v>
      </c>
      <c r="V448" s="399"/>
      <c r="W448" s="399"/>
      <c r="X448" s="393">
        <v>0</v>
      </c>
      <c r="Y448" s="40">
        <v>0</v>
      </c>
      <c r="AA448" s="412"/>
      <c r="AC448" s="399"/>
      <c r="AD448" s="399"/>
      <c r="AE448" s="399"/>
      <c r="AF448" s="399"/>
      <c r="AG448" s="399"/>
      <c r="AH448" s="399"/>
      <c r="AI448" s="399"/>
      <c r="AJ448" s="399"/>
      <c r="AK448" s="399"/>
      <c r="AL448" s="399"/>
      <c r="AM448" s="399"/>
      <c r="AN448" s="399"/>
      <c r="AP448" s="399"/>
      <c r="AQ448" s="399"/>
      <c r="AR448" s="399"/>
      <c r="AS448" s="399"/>
      <c r="AT448" s="399"/>
      <c r="AU448" s="399"/>
      <c r="AV448" s="399"/>
      <c r="AW448" s="399"/>
      <c r="AX448" s="399"/>
      <c r="AY448" s="399"/>
      <c r="AZ448" s="399"/>
      <c r="BA448" s="399"/>
    </row>
    <row r="449" spans="1:53" s="391" customFormat="1" ht="0.75" customHeight="1" outlineLevel="2" x14ac:dyDescent="0.3">
      <c r="A449" s="339"/>
      <c r="B449" s="397"/>
      <c r="C449" s="413"/>
      <c r="D449" s="419"/>
      <c r="E449" s="419"/>
      <c r="F449" s="399"/>
      <c r="G449" s="399"/>
      <c r="H449" s="393"/>
      <c r="I449" s="41"/>
      <c r="J449" s="416"/>
      <c r="K449" s="399"/>
      <c r="L449" s="399"/>
      <c r="M449" s="393"/>
      <c r="N449" s="41"/>
      <c r="O449" s="348"/>
      <c r="P449" s="417"/>
      <c r="Q449" s="399"/>
      <c r="R449" s="399"/>
      <c r="S449" s="393"/>
      <c r="T449" s="41"/>
      <c r="U449" s="417"/>
      <c r="V449" s="399"/>
      <c r="W449" s="399"/>
      <c r="X449" s="393"/>
      <c r="Y449" s="40"/>
      <c r="AA449" s="412"/>
      <c r="AC449" s="399"/>
      <c r="AD449" s="399"/>
      <c r="AE449" s="399"/>
      <c r="AF449" s="399"/>
      <c r="AG449" s="399"/>
      <c r="AH449" s="399"/>
      <c r="AI449" s="399"/>
      <c r="AJ449" s="399"/>
      <c r="AK449" s="399"/>
      <c r="AL449" s="399"/>
      <c r="AM449" s="399"/>
      <c r="AN449" s="399"/>
      <c r="AP449" s="399"/>
      <c r="AQ449" s="399"/>
      <c r="AR449" s="399"/>
      <c r="AS449" s="399"/>
      <c r="AT449" s="399"/>
      <c r="AU449" s="399"/>
      <c r="AV449" s="399"/>
      <c r="AW449" s="399"/>
      <c r="AX449" s="399"/>
      <c r="AY449" s="399"/>
      <c r="AZ449" s="399"/>
      <c r="BA449" s="399"/>
    </row>
    <row r="450" spans="1:53" outlineLevel="2" x14ac:dyDescent="0.25">
      <c r="A450" s="339" t="s">
        <v>1286</v>
      </c>
      <c r="B450" s="340" t="s">
        <v>1287</v>
      </c>
      <c r="C450" s="341" t="s">
        <v>1288</v>
      </c>
      <c r="D450" s="342"/>
      <c r="E450" s="343"/>
      <c r="F450" s="47">
        <v>0</v>
      </c>
      <c r="G450" s="47">
        <v>0</v>
      </c>
      <c r="H450" s="344">
        <v>0</v>
      </c>
      <c r="I450" s="345">
        <v>0</v>
      </c>
      <c r="K450" s="47">
        <v>0</v>
      </c>
      <c r="L450" s="47">
        <v>-0.16</v>
      </c>
      <c r="M450" s="344">
        <v>0.16</v>
      </c>
      <c r="N450" s="345" t="s">
        <v>196</v>
      </c>
      <c r="Q450" s="47">
        <v>0</v>
      </c>
      <c r="R450" s="47">
        <v>0</v>
      </c>
      <c r="S450" s="344">
        <v>0</v>
      </c>
      <c r="T450" s="345">
        <v>0</v>
      </c>
      <c r="V450" s="47">
        <v>0</v>
      </c>
      <c r="W450" s="47">
        <v>210668.27</v>
      </c>
      <c r="X450" s="344">
        <v>-210668.27</v>
      </c>
      <c r="Y450" s="345" t="s">
        <v>196</v>
      </c>
      <c r="AA450" s="48">
        <v>30095.49</v>
      </c>
      <c r="AB450" s="47"/>
      <c r="AC450" s="47">
        <v>-0.16</v>
      </c>
      <c r="AD450" s="47">
        <v>0</v>
      </c>
      <c r="AE450" s="47">
        <v>0</v>
      </c>
      <c r="AF450" s="47">
        <v>0</v>
      </c>
      <c r="AG450" s="47">
        <v>0</v>
      </c>
      <c r="AH450" s="47">
        <v>0</v>
      </c>
      <c r="AI450" s="47">
        <v>0</v>
      </c>
      <c r="AJ450" s="47">
        <v>0</v>
      </c>
      <c r="AK450" s="47">
        <v>0</v>
      </c>
      <c r="AL450" s="47">
        <v>0</v>
      </c>
      <c r="AM450" s="47">
        <v>0</v>
      </c>
      <c r="AN450" s="47">
        <v>0</v>
      </c>
      <c r="AO450" s="47"/>
      <c r="AP450" s="47">
        <v>0</v>
      </c>
      <c r="AQ450" s="47">
        <v>0</v>
      </c>
      <c r="AR450" s="47">
        <v>0</v>
      </c>
      <c r="AS450" s="47">
        <v>0</v>
      </c>
      <c r="AT450" s="47">
        <v>0</v>
      </c>
      <c r="AU450" s="47">
        <v>0</v>
      </c>
      <c r="AV450" s="47">
        <v>0</v>
      </c>
      <c r="AW450" s="47">
        <v>0</v>
      </c>
      <c r="AX450" s="47">
        <v>0</v>
      </c>
      <c r="AY450" s="47">
        <v>0</v>
      </c>
      <c r="AZ450" s="47">
        <v>0</v>
      </c>
      <c r="BA450" s="47">
        <v>0</v>
      </c>
    </row>
    <row r="451" spans="1:53" outlineLevel="2" x14ac:dyDescent="0.25">
      <c r="A451" s="339" t="s">
        <v>1289</v>
      </c>
      <c r="B451" s="340" t="s">
        <v>1290</v>
      </c>
      <c r="C451" s="341" t="s">
        <v>1291</v>
      </c>
      <c r="D451" s="342"/>
      <c r="E451" s="343"/>
      <c r="F451" s="47">
        <v>17434.55</v>
      </c>
      <c r="G451" s="47">
        <v>17610.46</v>
      </c>
      <c r="H451" s="344">
        <v>-175.90999999999985</v>
      </c>
      <c r="I451" s="345">
        <v>-9.9889497491831482E-3</v>
      </c>
      <c r="K451" s="47">
        <v>86754.17</v>
      </c>
      <c r="L451" s="47">
        <v>243899.04</v>
      </c>
      <c r="M451" s="344">
        <v>-157144.87</v>
      </c>
      <c r="N451" s="345">
        <v>-0.64430294600585547</v>
      </c>
      <c r="Q451" s="47">
        <v>52409.69</v>
      </c>
      <c r="R451" s="47">
        <v>1197684.33</v>
      </c>
      <c r="S451" s="344">
        <v>-1145274.6400000001</v>
      </c>
      <c r="T451" s="345">
        <v>-0.9562408151403301</v>
      </c>
      <c r="V451" s="47">
        <v>214594.82</v>
      </c>
      <c r="W451" s="47">
        <v>4291952.2299999995</v>
      </c>
      <c r="X451" s="344">
        <v>-4077357.4099999997</v>
      </c>
      <c r="Y451" s="345">
        <v>-0.95000065040332482</v>
      </c>
      <c r="AA451" s="48">
        <v>882167.12</v>
      </c>
      <c r="AB451" s="47"/>
      <c r="AC451" s="47">
        <v>671119.3</v>
      </c>
      <c r="AD451" s="47">
        <v>-1624904.5899999999</v>
      </c>
      <c r="AE451" s="47">
        <v>1161924.6599999999</v>
      </c>
      <c r="AF451" s="47">
        <v>18149.21</v>
      </c>
      <c r="AG451" s="47">
        <v>17610.46</v>
      </c>
      <c r="AH451" s="47">
        <v>22816.61</v>
      </c>
      <c r="AI451" s="47">
        <v>17648.79</v>
      </c>
      <c r="AJ451" s="47">
        <v>17365.84</v>
      </c>
      <c r="AK451" s="47">
        <v>17319.010000000002</v>
      </c>
      <c r="AL451" s="47">
        <v>17364.349999999999</v>
      </c>
      <c r="AM451" s="47">
        <v>17323.96</v>
      </c>
      <c r="AN451" s="47">
        <v>18002.09</v>
      </c>
      <c r="AO451" s="47"/>
      <c r="AP451" s="47">
        <v>17055.260000000002</v>
      </c>
      <c r="AQ451" s="47">
        <v>17289.22</v>
      </c>
      <c r="AR451" s="47">
        <v>17501.510000000002</v>
      </c>
      <c r="AS451" s="47">
        <v>17473.63</v>
      </c>
      <c r="AT451" s="47">
        <v>17434.55</v>
      </c>
      <c r="AU451" s="47">
        <v>0</v>
      </c>
      <c r="AV451" s="47">
        <v>0</v>
      </c>
      <c r="AW451" s="47">
        <v>0</v>
      </c>
      <c r="AX451" s="47">
        <v>0</v>
      </c>
      <c r="AY451" s="47">
        <v>0</v>
      </c>
      <c r="AZ451" s="47">
        <v>0</v>
      </c>
      <c r="BA451" s="47">
        <v>0</v>
      </c>
    </row>
    <row r="452" spans="1:53" s="391" customFormat="1" ht="13" x14ac:dyDescent="0.3">
      <c r="A452" s="339" t="s">
        <v>1292</v>
      </c>
      <c r="B452" s="397" t="s">
        <v>1293</v>
      </c>
      <c r="C452" s="413" t="s">
        <v>1294</v>
      </c>
      <c r="D452" s="419"/>
      <c r="E452" s="419"/>
      <c r="F452" s="399">
        <v>17434.55</v>
      </c>
      <c r="G452" s="399">
        <v>17610.46</v>
      </c>
      <c r="H452" s="393">
        <v>-175.90999999999985</v>
      </c>
      <c r="I452" s="41">
        <v>-9.9889497491831482E-3</v>
      </c>
      <c r="J452" s="416"/>
      <c r="K452" s="399">
        <v>86754.17</v>
      </c>
      <c r="L452" s="399">
        <v>243898.88</v>
      </c>
      <c r="M452" s="393">
        <v>-157144.71000000002</v>
      </c>
      <c r="N452" s="41">
        <v>-0.64430271266518324</v>
      </c>
      <c r="O452" s="348"/>
      <c r="P452" s="417"/>
      <c r="Q452" s="399">
        <v>52409.69</v>
      </c>
      <c r="R452" s="399">
        <v>1197684.33</v>
      </c>
      <c r="S452" s="393">
        <v>-1145274.6400000001</v>
      </c>
      <c r="T452" s="41">
        <v>-0.9562408151403301</v>
      </c>
      <c r="U452" s="417"/>
      <c r="V452" s="399">
        <v>214594.82</v>
      </c>
      <c r="W452" s="399">
        <v>4502620.5</v>
      </c>
      <c r="X452" s="393">
        <v>-4288025.68</v>
      </c>
      <c r="Y452" s="40">
        <v>-0.95234001621944375</v>
      </c>
      <c r="AA452" s="412">
        <v>912262.61</v>
      </c>
      <c r="AC452" s="399">
        <v>671119.14</v>
      </c>
      <c r="AD452" s="399">
        <v>-1624904.5899999999</v>
      </c>
      <c r="AE452" s="399">
        <v>1161924.6599999999</v>
      </c>
      <c r="AF452" s="399">
        <v>18149.21</v>
      </c>
      <c r="AG452" s="399">
        <v>17610.46</v>
      </c>
      <c r="AH452" s="399">
        <v>22816.61</v>
      </c>
      <c r="AI452" s="399">
        <v>17648.79</v>
      </c>
      <c r="AJ452" s="399">
        <v>17365.84</v>
      </c>
      <c r="AK452" s="399">
        <v>17319.010000000002</v>
      </c>
      <c r="AL452" s="399">
        <v>17364.349999999999</v>
      </c>
      <c r="AM452" s="399">
        <v>17323.96</v>
      </c>
      <c r="AN452" s="399">
        <v>18002.09</v>
      </c>
      <c r="AP452" s="399">
        <v>17055.260000000002</v>
      </c>
      <c r="AQ452" s="399">
        <v>17289.22</v>
      </c>
      <c r="AR452" s="399">
        <v>17501.510000000002</v>
      </c>
      <c r="AS452" s="399">
        <v>17473.63</v>
      </c>
      <c r="AT452" s="399">
        <v>17434.55</v>
      </c>
      <c r="AU452" s="399">
        <v>0</v>
      </c>
      <c r="AV452" s="399">
        <v>0</v>
      </c>
      <c r="AW452" s="399">
        <v>0</v>
      </c>
      <c r="AX452" s="399">
        <v>0</v>
      </c>
      <c r="AY452" s="399">
        <v>0</v>
      </c>
      <c r="AZ452" s="399">
        <v>0</v>
      </c>
      <c r="BA452" s="399">
        <v>0</v>
      </c>
    </row>
    <row r="453" spans="1:53" s="391" customFormat="1" ht="0.75" customHeight="1" outlineLevel="2" x14ac:dyDescent="0.3">
      <c r="A453" s="339"/>
      <c r="B453" s="397"/>
      <c r="C453" s="413"/>
      <c r="D453" s="419"/>
      <c r="E453" s="419"/>
      <c r="F453" s="399"/>
      <c r="G453" s="399"/>
      <c r="H453" s="393"/>
      <c r="I453" s="41"/>
      <c r="J453" s="416"/>
      <c r="K453" s="399"/>
      <c r="L453" s="399"/>
      <c r="M453" s="393"/>
      <c r="N453" s="41"/>
      <c r="O453" s="348"/>
      <c r="P453" s="417"/>
      <c r="Q453" s="399"/>
      <c r="R453" s="399"/>
      <c r="S453" s="393"/>
      <c r="T453" s="41"/>
      <c r="U453" s="417"/>
      <c r="V453" s="399"/>
      <c r="W453" s="399"/>
      <c r="X453" s="393"/>
      <c r="Y453" s="40"/>
      <c r="AA453" s="412"/>
      <c r="AC453" s="399"/>
      <c r="AD453" s="399"/>
      <c r="AE453" s="399"/>
      <c r="AF453" s="399"/>
      <c r="AG453" s="399"/>
      <c r="AH453" s="399"/>
      <c r="AI453" s="399"/>
      <c r="AJ453" s="399"/>
      <c r="AK453" s="399"/>
      <c r="AL453" s="399"/>
      <c r="AM453" s="399"/>
      <c r="AN453" s="399"/>
      <c r="AP453" s="399"/>
      <c r="AQ453" s="399"/>
      <c r="AR453" s="399"/>
      <c r="AS453" s="399"/>
      <c r="AT453" s="399"/>
      <c r="AU453" s="399"/>
      <c r="AV453" s="399"/>
      <c r="AW453" s="399"/>
      <c r="AX453" s="399"/>
      <c r="AY453" s="399"/>
      <c r="AZ453" s="399"/>
      <c r="BA453" s="399"/>
    </row>
    <row r="454" spans="1:53" outlineLevel="2" x14ac:dyDescent="0.25">
      <c r="A454" s="339" t="s">
        <v>1295</v>
      </c>
      <c r="B454" s="340" t="s">
        <v>1296</v>
      </c>
      <c r="C454" s="341" t="s">
        <v>1297</v>
      </c>
      <c r="D454" s="342"/>
      <c r="E454" s="343"/>
      <c r="F454" s="47">
        <v>40681.200000000004</v>
      </c>
      <c r="G454" s="47">
        <v>44618.82</v>
      </c>
      <c r="H454" s="344">
        <v>-3937.6199999999953</v>
      </c>
      <c r="I454" s="345">
        <v>-8.8250204734235366E-2</v>
      </c>
      <c r="K454" s="47">
        <v>203406</v>
      </c>
      <c r="L454" s="47">
        <v>4206102.88</v>
      </c>
      <c r="M454" s="344">
        <v>-4002696.88</v>
      </c>
      <c r="N454" s="345">
        <v>-0.95164026991180017</v>
      </c>
      <c r="Q454" s="47">
        <v>122043.6</v>
      </c>
      <c r="R454" s="47">
        <v>-493897.12</v>
      </c>
      <c r="S454" s="344">
        <v>615940.72</v>
      </c>
      <c r="T454" s="345">
        <v>1.2471032833720512</v>
      </c>
      <c r="V454" s="47">
        <v>-3880652.78</v>
      </c>
      <c r="W454" s="47">
        <v>4206102.88</v>
      </c>
      <c r="X454" s="344">
        <v>-8086755.6600000001</v>
      </c>
      <c r="Y454" s="345">
        <v>-1.9226243129839944</v>
      </c>
      <c r="AA454" s="48">
        <v>0</v>
      </c>
      <c r="AB454" s="47"/>
      <c r="AC454" s="47">
        <v>0</v>
      </c>
      <c r="AD454" s="47">
        <v>4700000</v>
      </c>
      <c r="AE454" s="47">
        <v>-570517</v>
      </c>
      <c r="AF454" s="47">
        <v>32001.06</v>
      </c>
      <c r="AG454" s="47">
        <v>44618.82</v>
      </c>
      <c r="AH454" s="47">
        <v>32758.21</v>
      </c>
      <c r="AI454" s="47">
        <v>-819219</v>
      </c>
      <c r="AJ454" s="47">
        <v>-185601</v>
      </c>
      <c r="AK454" s="47">
        <v>-506735</v>
      </c>
      <c r="AL454" s="47">
        <v>-1927094.81</v>
      </c>
      <c r="AM454" s="47">
        <v>-339083.59</v>
      </c>
      <c r="AN454" s="47">
        <v>-339083.59</v>
      </c>
      <c r="AO454" s="47"/>
      <c r="AP454" s="47">
        <v>40681.200000000004</v>
      </c>
      <c r="AQ454" s="47">
        <v>40681.200000000004</v>
      </c>
      <c r="AR454" s="47">
        <v>40681.200000000004</v>
      </c>
      <c r="AS454" s="47">
        <v>40681.200000000004</v>
      </c>
      <c r="AT454" s="47">
        <v>40681.200000000004</v>
      </c>
      <c r="AU454" s="47">
        <v>0</v>
      </c>
      <c r="AV454" s="47">
        <v>0</v>
      </c>
      <c r="AW454" s="47">
        <v>0</v>
      </c>
      <c r="AX454" s="47">
        <v>0</v>
      </c>
      <c r="AY454" s="47">
        <v>0</v>
      </c>
      <c r="AZ454" s="47">
        <v>0</v>
      </c>
      <c r="BA454" s="47">
        <v>0</v>
      </c>
    </row>
    <row r="455" spans="1:53" outlineLevel="2" x14ac:dyDescent="0.25">
      <c r="A455" s="339" t="s">
        <v>1298</v>
      </c>
      <c r="B455" s="340" t="s">
        <v>1299</v>
      </c>
      <c r="C455" s="341" t="s">
        <v>1300</v>
      </c>
      <c r="D455" s="342"/>
      <c r="E455" s="343"/>
      <c r="F455" s="47">
        <v>895817.42</v>
      </c>
      <c r="G455" s="47">
        <v>-570434.38</v>
      </c>
      <c r="H455" s="344">
        <v>1466251.8</v>
      </c>
      <c r="I455" s="345">
        <v>2.5704127440565556</v>
      </c>
      <c r="K455" s="47">
        <v>-841586.29</v>
      </c>
      <c r="L455" s="47">
        <v>578661.43000000005</v>
      </c>
      <c r="M455" s="344">
        <v>-1420247.7200000002</v>
      </c>
      <c r="N455" s="345">
        <v>-2.4543673491423128</v>
      </c>
      <c r="Q455" s="47">
        <v>108193.12</v>
      </c>
      <c r="R455" s="47">
        <v>578661.43000000005</v>
      </c>
      <c r="S455" s="344">
        <v>-470468.31000000006</v>
      </c>
      <c r="T455" s="345">
        <v>-0.81302863057591379</v>
      </c>
      <c r="V455" s="47">
        <v>-4174373.99</v>
      </c>
      <c r="W455" s="47">
        <v>578661.43000000005</v>
      </c>
      <c r="X455" s="344">
        <v>-4753035.42</v>
      </c>
      <c r="Y455" s="345">
        <v>-8.2138452186108193</v>
      </c>
      <c r="AA455" s="48">
        <v>0</v>
      </c>
      <c r="AB455" s="47"/>
      <c r="AC455" s="47">
        <v>0</v>
      </c>
      <c r="AD455" s="47">
        <v>0</v>
      </c>
      <c r="AE455" s="47">
        <v>1791481.31</v>
      </c>
      <c r="AF455" s="47">
        <v>-642385.5</v>
      </c>
      <c r="AG455" s="47">
        <v>-570434.38</v>
      </c>
      <c r="AH455" s="47">
        <v>-837799.20000000007</v>
      </c>
      <c r="AI455" s="47">
        <v>-742215.07000000007</v>
      </c>
      <c r="AJ455" s="47">
        <v>-949842.9</v>
      </c>
      <c r="AK455" s="47">
        <v>-425892.78</v>
      </c>
      <c r="AL455" s="47">
        <v>-1034394.28</v>
      </c>
      <c r="AM455" s="47">
        <v>1166253.17</v>
      </c>
      <c r="AN455" s="47">
        <v>-508896.64</v>
      </c>
      <c r="AO455" s="47"/>
      <c r="AP455" s="47">
        <v>-226820.62</v>
      </c>
      <c r="AQ455" s="47">
        <v>-722958.79</v>
      </c>
      <c r="AR455" s="47">
        <v>-365583.91000000003</v>
      </c>
      <c r="AS455" s="47">
        <v>-422040.39</v>
      </c>
      <c r="AT455" s="47">
        <v>895817.42</v>
      </c>
      <c r="AU455" s="47">
        <v>0</v>
      </c>
      <c r="AV455" s="47">
        <v>0</v>
      </c>
      <c r="AW455" s="47">
        <v>0</v>
      </c>
      <c r="AX455" s="47">
        <v>0</v>
      </c>
      <c r="AY455" s="47">
        <v>0</v>
      </c>
      <c r="AZ455" s="47">
        <v>0</v>
      </c>
      <c r="BA455" s="47">
        <v>0</v>
      </c>
    </row>
    <row r="456" spans="1:53" s="391" customFormat="1" ht="13" x14ac:dyDescent="0.3">
      <c r="A456" s="339" t="s">
        <v>1301</v>
      </c>
      <c r="B456" s="397" t="s">
        <v>1302</v>
      </c>
      <c r="C456" s="413" t="s">
        <v>1303</v>
      </c>
      <c r="D456" s="419"/>
      <c r="E456" s="419"/>
      <c r="F456" s="399">
        <v>936498.62</v>
      </c>
      <c r="G456" s="399">
        <v>-525815.56000000006</v>
      </c>
      <c r="H456" s="393">
        <v>1462314.1800000002</v>
      </c>
      <c r="I456" s="41">
        <v>2.7810401426690379</v>
      </c>
      <c r="J456" s="416"/>
      <c r="K456" s="399">
        <v>-638180.29</v>
      </c>
      <c r="L456" s="399">
        <v>4784764.3099999996</v>
      </c>
      <c r="M456" s="393">
        <v>-5422944.5999999996</v>
      </c>
      <c r="N456" s="41">
        <v>-1.1333775811415046</v>
      </c>
      <c r="O456" s="348"/>
      <c r="P456" s="417"/>
      <c r="Q456" s="399">
        <v>230236.72</v>
      </c>
      <c r="R456" s="399">
        <v>84764.310000000056</v>
      </c>
      <c r="S456" s="393">
        <v>145472.40999999995</v>
      </c>
      <c r="T456" s="41">
        <v>1.7161988341555525</v>
      </c>
      <c r="U456" s="417"/>
      <c r="V456" s="399">
        <v>-8055026.7700000005</v>
      </c>
      <c r="W456" s="399">
        <v>4784764.3099999996</v>
      </c>
      <c r="X456" s="393">
        <v>-12839791.08</v>
      </c>
      <c r="Y456" s="40">
        <v>-2.6834740957177892</v>
      </c>
      <c r="AA456" s="412">
        <v>0</v>
      </c>
      <c r="AC456" s="399">
        <v>0</v>
      </c>
      <c r="AD456" s="399">
        <v>4700000</v>
      </c>
      <c r="AE456" s="399">
        <v>1220964.31</v>
      </c>
      <c r="AF456" s="399">
        <v>-610384.43999999994</v>
      </c>
      <c r="AG456" s="399">
        <v>-525815.56000000006</v>
      </c>
      <c r="AH456" s="399">
        <v>-805040.99000000011</v>
      </c>
      <c r="AI456" s="399">
        <v>-1561434.07</v>
      </c>
      <c r="AJ456" s="399">
        <v>-1135443.8999999999</v>
      </c>
      <c r="AK456" s="399">
        <v>-932627.78</v>
      </c>
      <c r="AL456" s="399">
        <v>-2961489.09</v>
      </c>
      <c r="AM456" s="399">
        <v>827169.57999999984</v>
      </c>
      <c r="AN456" s="399">
        <v>-847980.23</v>
      </c>
      <c r="AP456" s="399">
        <v>-186139.41999999998</v>
      </c>
      <c r="AQ456" s="399">
        <v>-682277.59000000008</v>
      </c>
      <c r="AR456" s="399">
        <v>-324902.71000000002</v>
      </c>
      <c r="AS456" s="399">
        <v>-381359.19</v>
      </c>
      <c r="AT456" s="399">
        <v>936498.62</v>
      </c>
      <c r="AU456" s="399">
        <v>0</v>
      </c>
      <c r="AV456" s="399">
        <v>0</v>
      </c>
      <c r="AW456" s="399">
        <v>0</v>
      </c>
      <c r="AX456" s="399">
        <v>0</v>
      </c>
      <c r="AY456" s="399">
        <v>0</v>
      </c>
      <c r="AZ456" s="399">
        <v>0</v>
      </c>
      <c r="BA456" s="399">
        <v>0</v>
      </c>
    </row>
    <row r="457" spans="1:53" s="391" customFormat="1" ht="0.75" customHeight="1" outlineLevel="2" x14ac:dyDescent="0.3">
      <c r="A457" s="339"/>
      <c r="B457" s="397"/>
      <c r="C457" s="413"/>
      <c r="D457" s="419"/>
      <c r="E457" s="419"/>
      <c r="F457" s="399"/>
      <c r="G457" s="399"/>
      <c r="H457" s="393"/>
      <c r="I457" s="41"/>
      <c r="J457" s="416"/>
      <c r="K457" s="399"/>
      <c r="L457" s="399"/>
      <c r="M457" s="393"/>
      <c r="N457" s="41"/>
      <c r="O457" s="348"/>
      <c r="P457" s="417"/>
      <c r="Q457" s="399"/>
      <c r="R457" s="399"/>
      <c r="S457" s="393"/>
      <c r="T457" s="41"/>
      <c r="U457" s="417"/>
      <c r="V457" s="399"/>
      <c r="W457" s="399"/>
      <c r="X457" s="393"/>
      <c r="Y457" s="40"/>
      <c r="AA457" s="412"/>
      <c r="AC457" s="399"/>
      <c r="AD457" s="399"/>
      <c r="AE457" s="399"/>
      <c r="AF457" s="399"/>
      <c r="AG457" s="399"/>
      <c r="AH457" s="399"/>
      <c r="AI457" s="399"/>
      <c r="AJ457" s="399"/>
      <c r="AK457" s="399"/>
      <c r="AL457" s="399"/>
      <c r="AM457" s="399"/>
      <c r="AN457" s="399"/>
      <c r="AP457" s="399"/>
      <c r="AQ457" s="399"/>
      <c r="AR457" s="399"/>
      <c r="AS457" s="399"/>
      <c r="AT457" s="399"/>
      <c r="AU457" s="399"/>
      <c r="AV457" s="399"/>
      <c r="AW457" s="399"/>
      <c r="AX457" s="399"/>
      <c r="AY457" s="399"/>
      <c r="AZ457" s="399"/>
      <c r="BA457" s="399"/>
    </row>
    <row r="458" spans="1:53" outlineLevel="2" x14ac:dyDescent="0.25">
      <c r="A458" s="339" t="s">
        <v>1304</v>
      </c>
      <c r="B458" s="340" t="s">
        <v>1305</v>
      </c>
      <c r="C458" s="341" t="s">
        <v>1306</v>
      </c>
      <c r="D458" s="342"/>
      <c r="E458" s="343"/>
      <c r="F458" s="47">
        <v>368398.37</v>
      </c>
      <c r="G458" s="47">
        <v>316077.11</v>
      </c>
      <c r="H458" s="344">
        <v>52321.260000000009</v>
      </c>
      <c r="I458" s="345">
        <v>0.16553321434760021</v>
      </c>
      <c r="K458" s="47">
        <v>1563204.75</v>
      </c>
      <c r="L458" s="47">
        <v>1381649.9100000001</v>
      </c>
      <c r="M458" s="344">
        <v>181554.83999999985</v>
      </c>
      <c r="N458" s="345">
        <v>0.1314043729065924</v>
      </c>
      <c r="Q458" s="47">
        <v>980654.1</v>
      </c>
      <c r="R458" s="47">
        <v>863879.36</v>
      </c>
      <c r="S458" s="344">
        <v>116774.73999999999</v>
      </c>
      <c r="T458" s="345">
        <v>0.13517482348461246</v>
      </c>
      <c r="V458" s="47">
        <v>3696111.31</v>
      </c>
      <c r="W458" s="47">
        <v>3237266.0700000003</v>
      </c>
      <c r="X458" s="344">
        <v>458845.23999999976</v>
      </c>
      <c r="Y458" s="345">
        <v>0.14173850096912166</v>
      </c>
      <c r="AA458" s="48">
        <v>275378.44</v>
      </c>
      <c r="AB458" s="47"/>
      <c r="AC458" s="47">
        <v>269289.07</v>
      </c>
      <c r="AD458" s="47">
        <v>248481.48</v>
      </c>
      <c r="AE458" s="47">
        <v>238567.05000000002</v>
      </c>
      <c r="AF458" s="47">
        <v>309235.20000000001</v>
      </c>
      <c r="AG458" s="47">
        <v>316077.11</v>
      </c>
      <c r="AH458" s="47">
        <v>443905.84600000002</v>
      </c>
      <c r="AI458" s="47">
        <v>371152.28</v>
      </c>
      <c r="AJ458" s="47">
        <v>186927.17</v>
      </c>
      <c r="AK458" s="47">
        <v>282303.02399999998</v>
      </c>
      <c r="AL458" s="47">
        <v>354488.94</v>
      </c>
      <c r="AM458" s="47">
        <v>246463.82</v>
      </c>
      <c r="AN458" s="47">
        <v>247665.48</v>
      </c>
      <c r="AO458" s="47"/>
      <c r="AP458" s="47">
        <v>316298.69</v>
      </c>
      <c r="AQ458" s="47">
        <v>266251.96000000002</v>
      </c>
      <c r="AR458" s="47">
        <v>313650.17</v>
      </c>
      <c r="AS458" s="47">
        <v>298605.56</v>
      </c>
      <c r="AT458" s="47">
        <v>368398.37</v>
      </c>
      <c r="AU458" s="47">
        <v>-66001.320000000007</v>
      </c>
      <c r="AV458" s="47">
        <v>0</v>
      </c>
      <c r="AW458" s="47">
        <v>0</v>
      </c>
      <c r="AX458" s="47">
        <v>0</v>
      </c>
      <c r="AY458" s="47">
        <v>0</v>
      </c>
      <c r="AZ458" s="47">
        <v>0</v>
      </c>
      <c r="BA458" s="47">
        <v>0</v>
      </c>
    </row>
    <row r="459" spans="1:53" outlineLevel="2" x14ac:dyDescent="0.25">
      <c r="A459" s="339" t="s">
        <v>1307</v>
      </c>
      <c r="B459" s="340" t="s">
        <v>1308</v>
      </c>
      <c r="C459" s="341" t="s">
        <v>1309</v>
      </c>
      <c r="D459" s="342"/>
      <c r="E459" s="343"/>
      <c r="F459" s="47">
        <v>332.13</v>
      </c>
      <c r="G459" s="47">
        <v>21.18</v>
      </c>
      <c r="H459" s="344">
        <v>310.95</v>
      </c>
      <c r="I459" s="345" t="s">
        <v>196</v>
      </c>
      <c r="K459" s="47">
        <v>11748.12</v>
      </c>
      <c r="L459" s="47">
        <v>12412.710000000001</v>
      </c>
      <c r="M459" s="344">
        <v>-664.59000000000015</v>
      </c>
      <c r="N459" s="345">
        <v>-5.354108812660572E-2</v>
      </c>
      <c r="Q459" s="47">
        <v>794.34</v>
      </c>
      <c r="R459" s="47">
        <v>291.14</v>
      </c>
      <c r="S459" s="344">
        <v>503.20000000000005</v>
      </c>
      <c r="T459" s="345">
        <v>1.7283780998832179</v>
      </c>
      <c r="V459" s="47">
        <v>17339.190000000002</v>
      </c>
      <c r="W459" s="47">
        <v>17039.2</v>
      </c>
      <c r="X459" s="344">
        <v>299.9900000000016</v>
      </c>
      <c r="Y459" s="345">
        <v>1.7605873515188601E-2</v>
      </c>
      <c r="AA459" s="48">
        <v>3917.65</v>
      </c>
      <c r="AB459" s="47"/>
      <c r="AC459" s="47">
        <v>14311.380000000001</v>
      </c>
      <c r="AD459" s="47">
        <v>-2189.81</v>
      </c>
      <c r="AE459" s="47">
        <v>115.21000000000001</v>
      </c>
      <c r="AF459" s="47">
        <v>154.75</v>
      </c>
      <c r="AG459" s="47">
        <v>21.18</v>
      </c>
      <c r="AH459" s="47">
        <v>226.04</v>
      </c>
      <c r="AI459" s="47">
        <v>270.09000000000003</v>
      </c>
      <c r="AJ459" s="47">
        <v>137.87</v>
      </c>
      <c r="AK459" s="47">
        <v>202.3</v>
      </c>
      <c r="AL459" s="47">
        <v>73.33</v>
      </c>
      <c r="AM459" s="47">
        <v>73.78</v>
      </c>
      <c r="AN459" s="47">
        <v>4607.66</v>
      </c>
      <c r="AO459" s="47"/>
      <c r="AP459" s="47">
        <v>13872.78</v>
      </c>
      <c r="AQ459" s="47">
        <v>-2919</v>
      </c>
      <c r="AR459" s="47">
        <v>335.98</v>
      </c>
      <c r="AS459" s="47">
        <v>126.23</v>
      </c>
      <c r="AT459" s="47">
        <v>332.13</v>
      </c>
      <c r="AU459" s="47">
        <v>-70.87</v>
      </c>
      <c r="AV459" s="47">
        <v>0</v>
      </c>
      <c r="AW459" s="47">
        <v>0</v>
      </c>
      <c r="AX459" s="47">
        <v>0</v>
      </c>
      <c r="AY459" s="47">
        <v>0</v>
      </c>
      <c r="AZ459" s="47">
        <v>0</v>
      </c>
      <c r="BA459" s="47">
        <v>0</v>
      </c>
    </row>
    <row r="460" spans="1:53" outlineLevel="2" x14ac:dyDescent="0.25">
      <c r="A460" s="339" t="s">
        <v>1310</v>
      </c>
      <c r="B460" s="340" t="s">
        <v>1311</v>
      </c>
      <c r="C460" s="341" t="s">
        <v>1312</v>
      </c>
      <c r="D460" s="342"/>
      <c r="E460" s="343"/>
      <c r="F460" s="47">
        <v>0</v>
      </c>
      <c r="G460" s="47">
        <v>0</v>
      </c>
      <c r="H460" s="344">
        <v>0</v>
      </c>
      <c r="I460" s="345">
        <v>0</v>
      </c>
      <c r="K460" s="47">
        <v>0</v>
      </c>
      <c r="L460" s="47">
        <v>0</v>
      </c>
      <c r="M460" s="344">
        <v>0</v>
      </c>
      <c r="N460" s="345">
        <v>0</v>
      </c>
      <c r="Q460" s="47">
        <v>0</v>
      </c>
      <c r="R460" s="47">
        <v>0</v>
      </c>
      <c r="S460" s="344">
        <v>0</v>
      </c>
      <c r="T460" s="345">
        <v>0</v>
      </c>
      <c r="V460" s="47">
        <v>0</v>
      </c>
      <c r="W460" s="47">
        <v>-1800059.25</v>
      </c>
      <c r="X460" s="344">
        <v>1800059.25</v>
      </c>
      <c r="Y460" s="345" t="s">
        <v>196</v>
      </c>
      <c r="AA460" s="48">
        <v>0</v>
      </c>
      <c r="AB460" s="47"/>
      <c r="AC460" s="47">
        <v>0</v>
      </c>
      <c r="AD460" s="47">
        <v>0</v>
      </c>
      <c r="AE460" s="47">
        <v>0</v>
      </c>
      <c r="AF460" s="47">
        <v>0</v>
      </c>
      <c r="AG460" s="47">
        <v>0</v>
      </c>
      <c r="AH460" s="47">
        <v>0</v>
      </c>
      <c r="AI460" s="47">
        <v>0</v>
      </c>
      <c r="AJ460" s="47">
        <v>0</v>
      </c>
      <c r="AK460" s="47">
        <v>0</v>
      </c>
      <c r="AL460" s="47">
        <v>0</v>
      </c>
      <c r="AM460" s="47">
        <v>0</v>
      </c>
      <c r="AN460" s="47">
        <v>0</v>
      </c>
      <c r="AO460" s="47"/>
      <c r="AP460" s="47">
        <v>0</v>
      </c>
      <c r="AQ460" s="47">
        <v>0</v>
      </c>
      <c r="AR460" s="47">
        <v>0</v>
      </c>
      <c r="AS460" s="47">
        <v>0</v>
      </c>
      <c r="AT460" s="47">
        <v>0</v>
      </c>
      <c r="AU460" s="47">
        <v>0</v>
      </c>
      <c r="AV460" s="47">
        <v>0</v>
      </c>
      <c r="AW460" s="47">
        <v>0</v>
      </c>
      <c r="AX460" s="47">
        <v>0</v>
      </c>
      <c r="AY460" s="47">
        <v>0</v>
      </c>
      <c r="AZ460" s="47">
        <v>0</v>
      </c>
      <c r="BA460" s="47">
        <v>0</v>
      </c>
    </row>
    <row r="461" spans="1:53" outlineLevel="2" x14ac:dyDescent="0.25">
      <c r="A461" s="339" t="s">
        <v>1313</v>
      </c>
      <c r="B461" s="340" t="s">
        <v>1314</v>
      </c>
      <c r="C461" s="341" t="s">
        <v>1312</v>
      </c>
      <c r="D461" s="342"/>
      <c r="E461" s="343"/>
      <c r="F461" s="47">
        <v>0</v>
      </c>
      <c r="G461" s="47">
        <v>0</v>
      </c>
      <c r="H461" s="344">
        <v>0</v>
      </c>
      <c r="I461" s="345">
        <v>0</v>
      </c>
      <c r="K461" s="47">
        <v>0</v>
      </c>
      <c r="L461" s="47">
        <v>0</v>
      </c>
      <c r="M461" s="344">
        <v>0</v>
      </c>
      <c r="N461" s="345">
        <v>0</v>
      </c>
      <c r="Q461" s="47">
        <v>0</v>
      </c>
      <c r="R461" s="47">
        <v>0</v>
      </c>
      <c r="S461" s="344">
        <v>0</v>
      </c>
      <c r="T461" s="345">
        <v>0</v>
      </c>
      <c r="V461" s="47">
        <v>0</v>
      </c>
      <c r="W461" s="47">
        <v>-1191978.1599999999</v>
      </c>
      <c r="X461" s="344">
        <v>1191978.1599999999</v>
      </c>
      <c r="Y461" s="345" t="s">
        <v>196</v>
      </c>
      <c r="AA461" s="48">
        <v>0</v>
      </c>
      <c r="AB461" s="47"/>
      <c r="AC461" s="47">
        <v>0</v>
      </c>
      <c r="AD461" s="47">
        <v>0</v>
      </c>
      <c r="AE461" s="47">
        <v>0</v>
      </c>
      <c r="AF461" s="47">
        <v>0</v>
      </c>
      <c r="AG461" s="47">
        <v>0</v>
      </c>
      <c r="AH461" s="47">
        <v>0</v>
      </c>
      <c r="AI461" s="47">
        <v>0</v>
      </c>
      <c r="AJ461" s="47">
        <v>0</v>
      </c>
      <c r="AK461" s="47">
        <v>0</v>
      </c>
      <c r="AL461" s="47">
        <v>0</v>
      </c>
      <c r="AM461" s="47">
        <v>0</v>
      </c>
      <c r="AN461" s="47">
        <v>0</v>
      </c>
      <c r="AO461" s="47"/>
      <c r="AP461" s="47">
        <v>0</v>
      </c>
      <c r="AQ461" s="47">
        <v>0</v>
      </c>
      <c r="AR461" s="47">
        <v>0</v>
      </c>
      <c r="AS461" s="47">
        <v>0</v>
      </c>
      <c r="AT461" s="47">
        <v>0</v>
      </c>
      <c r="AU461" s="47">
        <v>0</v>
      </c>
      <c r="AV461" s="47">
        <v>0</v>
      </c>
      <c r="AW461" s="47">
        <v>0</v>
      </c>
      <c r="AX461" s="47">
        <v>0</v>
      </c>
      <c r="AY461" s="47">
        <v>0</v>
      </c>
      <c r="AZ461" s="47">
        <v>0</v>
      </c>
      <c r="BA461" s="47">
        <v>0</v>
      </c>
    </row>
    <row r="462" spans="1:53" outlineLevel="2" x14ac:dyDescent="0.25">
      <c r="A462" s="339" t="s">
        <v>1315</v>
      </c>
      <c r="B462" s="340" t="s">
        <v>1316</v>
      </c>
      <c r="C462" s="341" t="s">
        <v>1312</v>
      </c>
      <c r="D462" s="342"/>
      <c r="E462" s="343"/>
      <c r="F462" s="47">
        <v>0</v>
      </c>
      <c r="G462" s="47">
        <v>0</v>
      </c>
      <c r="H462" s="344">
        <v>0</v>
      </c>
      <c r="I462" s="345">
        <v>0</v>
      </c>
      <c r="K462" s="47">
        <v>0</v>
      </c>
      <c r="L462" s="47">
        <v>832990.34</v>
      </c>
      <c r="M462" s="344">
        <v>-832990.34</v>
      </c>
      <c r="N462" s="345" t="s">
        <v>196</v>
      </c>
      <c r="Q462" s="47">
        <v>0</v>
      </c>
      <c r="R462" s="47">
        <v>832990.34</v>
      </c>
      <c r="S462" s="344">
        <v>-832990.34</v>
      </c>
      <c r="T462" s="345" t="s">
        <v>196</v>
      </c>
      <c r="V462" s="47">
        <v>-25903.25</v>
      </c>
      <c r="W462" s="47">
        <v>2290521.13</v>
      </c>
      <c r="X462" s="344">
        <v>-2316424.38</v>
      </c>
      <c r="Y462" s="345">
        <v>-1.0113088893443214</v>
      </c>
      <c r="AA462" s="48">
        <v>172.70000000000002</v>
      </c>
      <c r="AB462" s="47"/>
      <c r="AC462" s="47">
        <v>0</v>
      </c>
      <c r="AD462" s="47">
        <v>0</v>
      </c>
      <c r="AE462" s="47">
        <v>832990.34</v>
      </c>
      <c r="AF462" s="47">
        <v>0</v>
      </c>
      <c r="AG462" s="47">
        <v>0</v>
      </c>
      <c r="AH462" s="47">
        <v>0</v>
      </c>
      <c r="AI462" s="47">
        <v>0</v>
      </c>
      <c r="AJ462" s="47">
        <v>0</v>
      </c>
      <c r="AK462" s="47">
        <v>0</v>
      </c>
      <c r="AL462" s="47">
        <v>0</v>
      </c>
      <c r="AM462" s="47">
        <v>-25903.25</v>
      </c>
      <c r="AN462" s="47">
        <v>0</v>
      </c>
      <c r="AO462" s="47"/>
      <c r="AP462" s="47">
        <v>0</v>
      </c>
      <c r="AQ462" s="47">
        <v>0</v>
      </c>
      <c r="AR462" s="47">
        <v>0</v>
      </c>
      <c r="AS462" s="47">
        <v>0</v>
      </c>
      <c r="AT462" s="47">
        <v>0</v>
      </c>
      <c r="AU462" s="47">
        <v>0</v>
      </c>
      <c r="AV462" s="47">
        <v>0</v>
      </c>
      <c r="AW462" s="47">
        <v>0</v>
      </c>
      <c r="AX462" s="47">
        <v>0</v>
      </c>
      <c r="AY462" s="47">
        <v>0</v>
      </c>
      <c r="AZ462" s="47">
        <v>0</v>
      </c>
      <c r="BA462" s="47">
        <v>0</v>
      </c>
    </row>
    <row r="463" spans="1:53" outlineLevel="2" x14ac:dyDescent="0.25">
      <c r="A463" s="339" t="s">
        <v>1317</v>
      </c>
      <c r="B463" s="340" t="s">
        <v>1318</v>
      </c>
      <c r="C463" s="341" t="s">
        <v>1312</v>
      </c>
      <c r="D463" s="342"/>
      <c r="E463" s="343"/>
      <c r="F463" s="47">
        <v>0</v>
      </c>
      <c r="G463" s="47">
        <v>260033.5</v>
      </c>
      <c r="H463" s="344">
        <v>-260033.5</v>
      </c>
      <c r="I463" s="345" t="s">
        <v>196</v>
      </c>
      <c r="K463" s="47">
        <v>0</v>
      </c>
      <c r="L463" s="47">
        <v>1300167.5</v>
      </c>
      <c r="M463" s="344">
        <v>-1300167.5</v>
      </c>
      <c r="N463" s="345" t="s">
        <v>196</v>
      </c>
      <c r="Q463" s="47">
        <v>0</v>
      </c>
      <c r="R463" s="47">
        <v>780100.5</v>
      </c>
      <c r="S463" s="344">
        <v>-780100.5</v>
      </c>
      <c r="T463" s="345" t="s">
        <v>196</v>
      </c>
      <c r="V463" s="47">
        <v>-1054977.68</v>
      </c>
      <c r="W463" s="47">
        <v>13151457.02</v>
      </c>
      <c r="X463" s="344">
        <v>-14206434.699999999</v>
      </c>
      <c r="Y463" s="345">
        <v>-1.0802175514390269</v>
      </c>
      <c r="AA463" s="48">
        <v>1729697.4</v>
      </c>
      <c r="AB463" s="47"/>
      <c r="AC463" s="47">
        <v>260033.5</v>
      </c>
      <c r="AD463" s="47">
        <v>260033.5</v>
      </c>
      <c r="AE463" s="47">
        <v>260033.5</v>
      </c>
      <c r="AF463" s="47">
        <v>260033.5</v>
      </c>
      <c r="AG463" s="47">
        <v>260033.5</v>
      </c>
      <c r="AH463" s="47">
        <v>260032.46</v>
      </c>
      <c r="AI463" s="47">
        <v>-10.14</v>
      </c>
      <c r="AJ463" s="47">
        <v>0</v>
      </c>
      <c r="AK463" s="47">
        <v>0</v>
      </c>
      <c r="AL463" s="47">
        <v>0</v>
      </c>
      <c r="AM463" s="47">
        <v>0</v>
      </c>
      <c r="AN463" s="47">
        <v>-1315000</v>
      </c>
      <c r="AO463" s="47"/>
      <c r="AP463" s="47">
        <v>0</v>
      </c>
      <c r="AQ463" s="47">
        <v>0</v>
      </c>
      <c r="AR463" s="47">
        <v>0</v>
      </c>
      <c r="AS463" s="47">
        <v>0</v>
      </c>
      <c r="AT463" s="47">
        <v>0</v>
      </c>
      <c r="AU463" s="47">
        <v>0</v>
      </c>
      <c r="AV463" s="47">
        <v>0</v>
      </c>
      <c r="AW463" s="47">
        <v>0</v>
      </c>
      <c r="AX463" s="47">
        <v>0</v>
      </c>
      <c r="AY463" s="47">
        <v>0</v>
      </c>
      <c r="AZ463" s="47">
        <v>0</v>
      </c>
      <c r="BA463" s="47">
        <v>0</v>
      </c>
    </row>
    <row r="464" spans="1:53" outlineLevel="2" x14ac:dyDescent="0.25">
      <c r="A464" s="339" t="s">
        <v>1319</v>
      </c>
      <c r="B464" s="340" t="s">
        <v>1320</v>
      </c>
      <c r="C464" s="341" t="s">
        <v>1312</v>
      </c>
      <c r="D464" s="342"/>
      <c r="E464" s="343"/>
      <c r="F464" s="47">
        <v>262522</v>
      </c>
      <c r="G464" s="47">
        <v>1738250</v>
      </c>
      <c r="H464" s="344">
        <v>-1475728</v>
      </c>
      <c r="I464" s="345">
        <v>-0.84897339278009487</v>
      </c>
      <c r="K464" s="47">
        <v>1312610</v>
      </c>
      <c r="L464" s="47">
        <v>8691250</v>
      </c>
      <c r="M464" s="344">
        <v>-7378640</v>
      </c>
      <c r="N464" s="345">
        <v>-0.84897339278009487</v>
      </c>
      <c r="Q464" s="47">
        <v>787566</v>
      </c>
      <c r="R464" s="47">
        <v>5214750</v>
      </c>
      <c r="S464" s="344">
        <v>-4427184</v>
      </c>
      <c r="T464" s="345">
        <v>-0.84897339278009487</v>
      </c>
      <c r="V464" s="47">
        <v>8399299.5599999987</v>
      </c>
      <c r="W464" s="47">
        <v>8691250</v>
      </c>
      <c r="X464" s="344">
        <v>-291950.44000000134</v>
      </c>
      <c r="Y464" s="345">
        <v>-3.3591306198763278E-2</v>
      </c>
      <c r="AA464" s="48">
        <v>0</v>
      </c>
      <c r="AB464" s="47"/>
      <c r="AC464" s="47">
        <v>1738250</v>
      </c>
      <c r="AD464" s="47">
        <v>1738250</v>
      </c>
      <c r="AE464" s="47">
        <v>1738250</v>
      </c>
      <c r="AF464" s="47">
        <v>1738250</v>
      </c>
      <c r="AG464" s="47">
        <v>1738250</v>
      </c>
      <c r="AH464" s="47">
        <v>1738250</v>
      </c>
      <c r="AI464" s="47">
        <v>2009340.5</v>
      </c>
      <c r="AJ464" s="47">
        <v>2007616.07</v>
      </c>
      <c r="AK464" s="47">
        <v>1988684.02</v>
      </c>
      <c r="AL464" s="47">
        <v>2000772</v>
      </c>
      <c r="AM464" s="47">
        <v>2000772</v>
      </c>
      <c r="AN464" s="47">
        <v>-4658745.03</v>
      </c>
      <c r="AO464" s="47"/>
      <c r="AP464" s="47">
        <v>262522</v>
      </c>
      <c r="AQ464" s="47">
        <v>262522</v>
      </c>
      <c r="AR464" s="47">
        <v>262522</v>
      </c>
      <c r="AS464" s="47">
        <v>262522</v>
      </c>
      <c r="AT464" s="47">
        <v>262522</v>
      </c>
      <c r="AU464" s="47">
        <v>0</v>
      </c>
      <c r="AV464" s="47">
        <v>0</v>
      </c>
      <c r="AW464" s="47">
        <v>0</v>
      </c>
      <c r="AX464" s="47">
        <v>0</v>
      </c>
      <c r="AY464" s="47">
        <v>0</v>
      </c>
      <c r="AZ464" s="47">
        <v>0</v>
      </c>
      <c r="BA464" s="47">
        <v>0</v>
      </c>
    </row>
    <row r="465" spans="1:53" outlineLevel="2" x14ac:dyDescent="0.25">
      <c r="A465" s="339" t="s">
        <v>1321</v>
      </c>
      <c r="B465" s="340" t="s">
        <v>1322</v>
      </c>
      <c r="C465" s="341" t="s">
        <v>1312</v>
      </c>
      <c r="D465" s="342"/>
      <c r="E465" s="343"/>
      <c r="F465" s="47">
        <v>1248700</v>
      </c>
      <c r="G465" s="47">
        <v>0</v>
      </c>
      <c r="H465" s="344">
        <v>1248700</v>
      </c>
      <c r="I465" s="345" t="s">
        <v>196</v>
      </c>
      <c r="K465" s="47">
        <v>6243500</v>
      </c>
      <c r="L465" s="47">
        <v>0</v>
      </c>
      <c r="M465" s="344">
        <v>6243500</v>
      </c>
      <c r="N465" s="345" t="s">
        <v>196</v>
      </c>
      <c r="Q465" s="47">
        <v>3746100</v>
      </c>
      <c r="R465" s="47">
        <v>0</v>
      </c>
      <c r="S465" s="344">
        <v>3746100</v>
      </c>
      <c r="T465" s="345" t="s">
        <v>196</v>
      </c>
      <c r="V465" s="47">
        <v>6243500</v>
      </c>
      <c r="W465" s="47">
        <v>0</v>
      </c>
      <c r="X465" s="344">
        <v>6243500</v>
      </c>
      <c r="Y465" s="345" t="s">
        <v>196</v>
      </c>
      <c r="AA465" s="48">
        <v>0</v>
      </c>
      <c r="AB465" s="47"/>
      <c r="AC465" s="47">
        <v>0</v>
      </c>
      <c r="AD465" s="47">
        <v>0</v>
      </c>
      <c r="AE465" s="47">
        <v>0</v>
      </c>
      <c r="AF465" s="47">
        <v>0</v>
      </c>
      <c r="AG465" s="47">
        <v>0</v>
      </c>
      <c r="AH465" s="47">
        <v>0</v>
      </c>
      <c r="AI465" s="47">
        <v>0</v>
      </c>
      <c r="AJ465" s="47">
        <v>0</v>
      </c>
      <c r="AK465" s="47">
        <v>0</v>
      </c>
      <c r="AL465" s="47">
        <v>0</v>
      </c>
      <c r="AM465" s="47">
        <v>0</v>
      </c>
      <c r="AN465" s="47">
        <v>0</v>
      </c>
      <c r="AO465" s="47"/>
      <c r="AP465" s="47">
        <v>1248700</v>
      </c>
      <c r="AQ465" s="47">
        <v>1248700</v>
      </c>
      <c r="AR465" s="47">
        <v>1248700</v>
      </c>
      <c r="AS465" s="47">
        <v>1248700</v>
      </c>
      <c r="AT465" s="47">
        <v>1248700</v>
      </c>
      <c r="AU465" s="47">
        <v>0</v>
      </c>
      <c r="AV465" s="47">
        <v>0</v>
      </c>
      <c r="AW465" s="47">
        <v>0</v>
      </c>
      <c r="AX465" s="47">
        <v>0</v>
      </c>
      <c r="AY465" s="47">
        <v>0</v>
      </c>
      <c r="AZ465" s="47">
        <v>0</v>
      </c>
      <c r="BA465" s="47">
        <v>0</v>
      </c>
    </row>
    <row r="466" spans="1:53" outlineLevel="2" x14ac:dyDescent="0.25">
      <c r="A466" s="339" t="s">
        <v>1323</v>
      </c>
      <c r="B466" s="340" t="s">
        <v>1324</v>
      </c>
      <c r="C466" s="341" t="s">
        <v>1325</v>
      </c>
      <c r="D466" s="342"/>
      <c r="E466" s="343"/>
      <c r="F466" s="47">
        <v>0</v>
      </c>
      <c r="G466" s="47">
        <v>0</v>
      </c>
      <c r="H466" s="344">
        <v>0</v>
      </c>
      <c r="I466" s="345">
        <v>0</v>
      </c>
      <c r="K466" s="47">
        <v>0</v>
      </c>
      <c r="L466" s="47">
        <v>0</v>
      </c>
      <c r="M466" s="344">
        <v>0</v>
      </c>
      <c r="N466" s="345">
        <v>0</v>
      </c>
      <c r="Q466" s="47">
        <v>0</v>
      </c>
      <c r="R466" s="47">
        <v>0</v>
      </c>
      <c r="S466" s="344">
        <v>0</v>
      </c>
      <c r="T466" s="345">
        <v>0</v>
      </c>
      <c r="V466" s="47">
        <v>0</v>
      </c>
      <c r="W466" s="47">
        <v>3797.11</v>
      </c>
      <c r="X466" s="344">
        <v>-3797.11</v>
      </c>
      <c r="Y466" s="345" t="s">
        <v>196</v>
      </c>
      <c r="AA466" s="48">
        <v>3797.11</v>
      </c>
      <c r="AB466" s="47"/>
      <c r="AC466" s="47">
        <v>0</v>
      </c>
      <c r="AD466" s="47">
        <v>0</v>
      </c>
      <c r="AE466" s="47">
        <v>0</v>
      </c>
      <c r="AF466" s="47">
        <v>0</v>
      </c>
      <c r="AG466" s="47">
        <v>0</v>
      </c>
      <c r="AH466" s="47">
        <v>0</v>
      </c>
      <c r="AI466" s="47">
        <v>0</v>
      </c>
      <c r="AJ466" s="47">
        <v>0</v>
      </c>
      <c r="AK466" s="47">
        <v>0</v>
      </c>
      <c r="AL466" s="47">
        <v>0</v>
      </c>
      <c r="AM466" s="47">
        <v>0</v>
      </c>
      <c r="AN466" s="47">
        <v>0</v>
      </c>
      <c r="AO466" s="47"/>
      <c r="AP466" s="47">
        <v>0</v>
      </c>
      <c r="AQ466" s="47">
        <v>0</v>
      </c>
      <c r="AR466" s="47">
        <v>0</v>
      </c>
      <c r="AS466" s="47">
        <v>0</v>
      </c>
      <c r="AT466" s="47">
        <v>0</v>
      </c>
      <c r="AU466" s="47">
        <v>0</v>
      </c>
      <c r="AV466" s="47">
        <v>0</v>
      </c>
      <c r="AW466" s="47">
        <v>0</v>
      </c>
      <c r="AX466" s="47">
        <v>0</v>
      </c>
      <c r="AY466" s="47">
        <v>0</v>
      </c>
      <c r="AZ466" s="47">
        <v>0</v>
      </c>
      <c r="BA466" s="47">
        <v>0</v>
      </c>
    </row>
    <row r="467" spans="1:53" outlineLevel="2" x14ac:dyDescent="0.25">
      <c r="A467" s="339" t="s">
        <v>1326</v>
      </c>
      <c r="B467" s="340" t="s">
        <v>1327</v>
      </c>
      <c r="C467" s="341" t="s">
        <v>1325</v>
      </c>
      <c r="D467" s="342"/>
      <c r="E467" s="343"/>
      <c r="F467" s="47">
        <v>0</v>
      </c>
      <c r="G467" s="47">
        <v>0</v>
      </c>
      <c r="H467" s="344">
        <v>0</v>
      </c>
      <c r="I467" s="345">
        <v>0</v>
      </c>
      <c r="K467" s="47">
        <v>0</v>
      </c>
      <c r="L467" s="47">
        <v>0</v>
      </c>
      <c r="M467" s="344">
        <v>0</v>
      </c>
      <c r="N467" s="345">
        <v>0</v>
      </c>
      <c r="Q467" s="47">
        <v>0</v>
      </c>
      <c r="R467" s="47">
        <v>0</v>
      </c>
      <c r="S467" s="344">
        <v>0</v>
      </c>
      <c r="T467" s="345">
        <v>0</v>
      </c>
      <c r="V467" s="47">
        <v>0</v>
      </c>
      <c r="W467" s="47">
        <v>9809.73</v>
      </c>
      <c r="X467" s="344">
        <v>-9809.73</v>
      </c>
      <c r="Y467" s="345" t="s">
        <v>196</v>
      </c>
      <c r="AA467" s="48">
        <v>1710.39</v>
      </c>
      <c r="AB467" s="47"/>
      <c r="AC467" s="47">
        <v>0</v>
      </c>
      <c r="AD467" s="47">
        <v>0</v>
      </c>
      <c r="AE467" s="47">
        <v>0</v>
      </c>
      <c r="AF467" s="47">
        <v>0</v>
      </c>
      <c r="AG467" s="47">
        <v>0</v>
      </c>
      <c r="AH467" s="47">
        <v>0</v>
      </c>
      <c r="AI467" s="47">
        <v>0</v>
      </c>
      <c r="AJ467" s="47">
        <v>0</v>
      </c>
      <c r="AK467" s="47">
        <v>0</v>
      </c>
      <c r="AL467" s="47">
        <v>0</v>
      </c>
      <c r="AM467" s="47">
        <v>0</v>
      </c>
      <c r="AN467" s="47">
        <v>0</v>
      </c>
      <c r="AO467" s="47"/>
      <c r="AP467" s="47">
        <v>0</v>
      </c>
      <c r="AQ467" s="47">
        <v>0</v>
      </c>
      <c r="AR467" s="47">
        <v>0</v>
      </c>
      <c r="AS467" s="47">
        <v>0</v>
      </c>
      <c r="AT467" s="47">
        <v>0</v>
      </c>
      <c r="AU467" s="47">
        <v>0</v>
      </c>
      <c r="AV467" s="47">
        <v>0</v>
      </c>
      <c r="AW467" s="47">
        <v>0</v>
      </c>
      <c r="AX467" s="47">
        <v>0</v>
      </c>
      <c r="AY467" s="47">
        <v>0</v>
      </c>
      <c r="AZ467" s="47">
        <v>0</v>
      </c>
      <c r="BA467" s="47">
        <v>0</v>
      </c>
    </row>
    <row r="468" spans="1:53" outlineLevel="2" x14ac:dyDescent="0.25">
      <c r="A468" s="339" t="s">
        <v>1328</v>
      </c>
      <c r="B468" s="340" t="s">
        <v>1329</v>
      </c>
      <c r="C468" s="341" t="s">
        <v>1325</v>
      </c>
      <c r="D468" s="342"/>
      <c r="E468" s="343"/>
      <c r="F468" s="47">
        <v>0</v>
      </c>
      <c r="G468" s="47">
        <v>1649.31</v>
      </c>
      <c r="H468" s="344">
        <v>-1649.31</v>
      </c>
      <c r="I468" s="345" t="s">
        <v>196</v>
      </c>
      <c r="K468" s="47">
        <v>126</v>
      </c>
      <c r="L468" s="47">
        <v>8246.5499999999993</v>
      </c>
      <c r="M468" s="344">
        <v>-8120.5499999999993</v>
      </c>
      <c r="N468" s="345">
        <v>-0.98472088327846186</v>
      </c>
      <c r="Q468" s="47">
        <v>0</v>
      </c>
      <c r="R468" s="47">
        <v>4947.93</v>
      </c>
      <c r="S468" s="344">
        <v>-4947.93</v>
      </c>
      <c r="T468" s="345" t="s">
        <v>196</v>
      </c>
      <c r="V468" s="47">
        <v>11690.17</v>
      </c>
      <c r="W468" s="47">
        <v>8246.5499999999993</v>
      </c>
      <c r="X468" s="344">
        <v>3443.6200000000008</v>
      </c>
      <c r="Y468" s="345">
        <v>0.41758311051288127</v>
      </c>
      <c r="AA468" s="48">
        <v>0</v>
      </c>
      <c r="AB468" s="47"/>
      <c r="AC468" s="47">
        <v>1649.31</v>
      </c>
      <c r="AD468" s="47">
        <v>1649.31</v>
      </c>
      <c r="AE468" s="47">
        <v>1649.31</v>
      </c>
      <c r="AF468" s="47">
        <v>1649.31</v>
      </c>
      <c r="AG468" s="47">
        <v>1649.31</v>
      </c>
      <c r="AH468" s="47">
        <v>1649.31</v>
      </c>
      <c r="AI468" s="47">
        <v>1649.31</v>
      </c>
      <c r="AJ468" s="47">
        <v>1652.31</v>
      </c>
      <c r="AK468" s="47">
        <v>1649.31</v>
      </c>
      <c r="AL468" s="47">
        <v>1649.31</v>
      </c>
      <c r="AM468" s="47">
        <v>1665.31</v>
      </c>
      <c r="AN468" s="47">
        <v>1649.31</v>
      </c>
      <c r="AO468" s="47"/>
      <c r="AP468" s="47">
        <v>0</v>
      </c>
      <c r="AQ468" s="47">
        <v>126</v>
      </c>
      <c r="AR468" s="47">
        <v>0</v>
      </c>
      <c r="AS468" s="47">
        <v>0</v>
      </c>
      <c r="AT468" s="47">
        <v>0</v>
      </c>
      <c r="AU468" s="47">
        <v>0</v>
      </c>
      <c r="AV468" s="47">
        <v>0</v>
      </c>
      <c r="AW468" s="47">
        <v>0</v>
      </c>
      <c r="AX468" s="47">
        <v>0</v>
      </c>
      <c r="AY468" s="47">
        <v>0</v>
      </c>
      <c r="AZ468" s="47">
        <v>0</v>
      </c>
      <c r="BA468" s="47">
        <v>0</v>
      </c>
    </row>
    <row r="469" spans="1:53" outlineLevel="2" x14ac:dyDescent="0.25">
      <c r="A469" s="339" t="s">
        <v>1330</v>
      </c>
      <c r="B469" s="340" t="s">
        <v>1331</v>
      </c>
      <c r="C469" s="341" t="s">
        <v>1325</v>
      </c>
      <c r="D469" s="342"/>
      <c r="E469" s="343"/>
      <c r="F469" s="47">
        <v>1541.04</v>
      </c>
      <c r="G469" s="47">
        <v>0</v>
      </c>
      <c r="H469" s="344">
        <v>1541.04</v>
      </c>
      <c r="I469" s="345" t="s">
        <v>196</v>
      </c>
      <c r="K469" s="47">
        <v>7706.46</v>
      </c>
      <c r="L469" s="47">
        <v>0</v>
      </c>
      <c r="M469" s="344">
        <v>7706.46</v>
      </c>
      <c r="N469" s="345" t="s">
        <v>196</v>
      </c>
      <c r="Q469" s="47">
        <v>4623.54</v>
      </c>
      <c r="R469" s="47">
        <v>0</v>
      </c>
      <c r="S469" s="344">
        <v>4623.54</v>
      </c>
      <c r="T469" s="345" t="s">
        <v>196</v>
      </c>
      <c r="V469" s="47">
        <v>7706.46</v>
      </c>
      <c r="W469" s="47">
        <v>0</v>
      </c>
      <c r="X469" s="344">
        <v>7706.46</v>
      </c>
      <c r="Y469" s="345" t="s">
        <v>196</v>
      </c>
      <c r="AA469" s="48">
        <v>0</v>
      </c>
      <c r="AB469" s="47"/>
      <c r="AC469" s="47">
        <v>0</v>
      </c>
      <c r="AD469" s="47">
        <v>0</v>
      </c>
      <c r="AE469" s="47">
        <v>0</v>
      </c>
      <c r="AF469" s="47">
        <v>0</v>
      </c>
      <c r="AG469" s="47">
        <v>0</v>
      </c>
      <c r="AH469" s="47">
        <v>0</v>
      </c>
      <c r="AI469" s="47">
        <v>0</v>
      </c>
      <c r="AJ469" s="47">
        <v>0</v>
      </c>
      <c r="AK469" s="47">
        <v>0</v>
      </c>
      <c r="AL469" s="47">
        <v>0</v>
      </c>
      <c r="AM469" s="47">
        <v>0</v>
      </c>
      <c r="AN469" s="47">
        <v>0</v>
      </c>
      <c r="AO469" s="47"/>
      <c r="AP469" s="47">
        <v>1541.46</v>
      </c>
      <c r="AQ469" s="47">
        <v>1541.46</v>
      </c>
      <c r="AR469" s="47">
        <v>1541.46</v>
      </c>
      <c r="AS469" s="47">
        <v>1541.04</v>
      </c>
      <c r="AT469" s="47">
        <v>1541.04</v>
      </c>
      <c r="AU469" s="47">
        <v>0</v>
      </c>
      <c r="AV469" s="47">
        <v>0</v>
      </c>
      <c r="AW469" s="47">
        <v>0</v>
      </c>
      <c r="AX469" s="47">
        <v>0</v>
      </c>
      <c r="AY469" s="47">
        <v>0</v>
      </c>
      <c r="AZ469" s="47">
        <v>0</v>
      </c>
      <c r="BA469" s="47">
        <v>0</v>
      </c>
    </row>
    <row r="470" spans="1:53" outlineLevel="2" x14ac:dyDescent="0.25">
      <c r="A470" s="339" t="s">
        <v>1332</v>
      </c>
      <c r="B470" s="340" t="s">
        <v>1333</v>
      </c>
      <c r="C470" s="341" t="s">
        <v>1334</v>
      </c>
      <c r="D470" s="342"/>
      <c r="E470" s="343"/>
      <c r="F470" s="47">
        <v>532.27</v>
      </c>
      <c r="G470" s="47">
        <v>56.19</v>
      </c>
      <c r="H470" s="344">
        <v>476.08</v>
      </c>
      <c r="I470" s="345">
        <v>8.4726819718811175</v>
      </c>
      <c r="K470" s="47">
        <v>20849.23</v>
      </c>
      <c r="L470" s="47">
        <v>22016.91</v>
      </c>
      <c r="M470" s="344">
        <v>-1167.6800000000003</v>
      </c>
      <c r="N470" s="345">
        <v>-5.3035598546753396E-2</v>
      </c>
      <c r="Q470" s="47">
        <v>673</v>
      </c>
      <c r="R470" s="47">
        <v>61.68</v>
      </c>
      <c r="S470" s="344">
        <v>611.32000000000005</v>
      </c>
      <c r="T470" s="345">
        <v>9.9111543450064854</v>
      </c>
      <c r="V470" s="47">
        <v>25112.39</v>
      </c>
      <c r="W470" s="47">
        <v>25555.239999999998</v>
      </c>
      <c r="X470" s="344">
        <v>-442.84999999999854</v>
      </c>
      <c r="Y470" s="345">
        <v>-1.7329127020524894E-2</v>
      </c>
      <c r="AA470" s="48">
        <v>2459.0700000000002</v>
      </c>
      <c r="AB470" s="47"/>
      <c r="AC470" s="47">
        <v>19626.25</v>
      </c>
      <c r="AD470" s="47">
        <v>2328.98</v>
      </c>
      <c r="AE470" s="47">
        <v>-95.48</v>
      </c>
      <c r="AF470" s="47">
        <v>100.97</v>
      </c>
      <c r="AG470" s="47">
        <v>56.19</v>
      </c>
      <c r="AH470" s="47">
        <v>397.51</v>
      </c>
      <c r="AI470" s="47">
        <v>285.78000000000003</v>
      </c>
      <c r="AJ470" s="47">
        <v>116.65</v>
      </c>
      <c r="AK470" s="47">
        <v>227.51</v>
      </c>
      <c r="AL470" s="47">
        <v>237.93</v>
      </c>
      <c r="AM470" s="47">
        <v>353.09000000000003</v>
      </c>
      <c r="AN470" s="47">
        <v>2644.69</v>
      </c>
      <c r="AO470" s="47"/>
      <c r="AP470" s="47">
        <v>19495.63</v>
      </c>
      <c r="AQ470" s="47">
        <v>680.6</v>
      </c>
      <c r="AR470" s="47">
        <v>6.6400000000000006</v>
      </c>
      <c r="AS470" s="47">
        <v>134.09</v>
      </c>
      <c r="AT470" s="47">
        <v>532.27</v>
      </c>
      <c r="AU470" s="47">
        <v>-68.84</v>
      </c>
      <c r="AV470" s="47">
        <v>0</v>
      </c>
      <c r="AW470" s="47">
        <v>0</v>
      </c>
      <c r="AX470" s="47">
        <v>0</v>
      </c>
      <c r="AY470" s="47">
        <v>0</v>
      </c>
      <c r="AZ470" s="47">
        <v>0</v>
      </c>
      <c r="BA470" s="47">
        <v>0</v>
      </c>
    </row>
    <row r="471" spans="1:53" outlineLevel="2" x14ac:dyDescent="0.25">
      <c r="A471" s="339" t="s">
        <v>1335</v>
      </c>
      <c r="B471" s="340" t="s">
        <v>1336</v>
      </c>
      <c r="C471" s="341" t="s">
        <v>1337</v>
      </c>
      <c r="D471" s="342"/>
      <c r="E471" s="343"/>
      <c r="F471" s="47">
        <v>0</v>
      </c>
      <c r="G471" s="47">
        <v>0</v>
      </c>
      <c r="H471" s="344">
        <v>0</v>
      </c>
      <c r="I471" s="345">
        <v>0</v>
      </c>
      <c r="K471" s="47">
        <v>0</v>
      </c>
      <c r="L471" s="47">
        <v>0</v>
      </c>
      <c r="M471" s="344">
        <v>0</v>
      </c>
      <c r="N471" s="345">
        <v>0</v>
      </c>
      <c r="Q471" s="47">
        <v>0</v>
      </c>
      <c r="R471" s="47">
        <v>0</v>
      </c>
      <c r="S471" s="344">
        <v>0</v>
      </c>
      <c r="T471" s="345">
        <v>0</v>
      </c>
      <c r="V471" s="47">
        <v>0</v>
      </c>
      <c r="W471" s="47">
        <v>-100</v>
      </c>
      <c r="X471" s="344">
        <v>100</v>
      </c>
      <c r="Y471" s="345" t="s">
        <v>196</v>
      </c>
      <c r="AA471" s="48">
        <v>0</v>
      </c>
      <c r="AB471" s="47"/>
      <c r="AC471" s="47">
        <v>0</v>
      </c>
      <c r="AD471" s="47">
        <v>0</v>
      </c>
      <c r="AE471" s="47">
        <v>0</v>
      </c>
      <c r="AF471" s="47">
        <v>0</v>
      </c>
      <c r="AG471" s="47">
        <v>0</v>
      </c>
      <c r="AH471" s="47">
        <v>0</v>
      </c>
      <c r="AI471" s="47">
        <v>0</v>
      </c>
      <c r="AJ471" s="47">
        <v>0</v>
      </c>
      <c r="AK471" s="47">
        <v>0</v>
      </c>
      <c r="AL471" s="47">
        <v>0</v>
      </c>
      <c r="AM471" s="47">
        <v>0</v>
      </c>
      <c r="AN471" s="47">
        <v>0</v>
      </c>
      <c r="AO471" s="47"/>
      <c r="AP471" s="47">
        <v>0</v>
      </c>
      <c r="AQ471" s="47">
        <v>0</v>
      </c>
      <c r="AR471" s="47">
        <v>0</v>
      </c>
      <c r="AS471" s="47">
        <v>0</v>
      </c>
      <c r="AT471" s="47">
        <v>0</v>
      </c>
      <c r="AU471" s="47">
        <v>0</v>
      </c>
      <c r="AV471" s="47">
        <v>0</v>
      </c>
      <c r="AW471" s="47">
        <v>0</v>
      </c>
      <c r="AX471" s="47">
        <v>0</v>
      </c>
      <c r="AY471" s="47">
        <v>0</v>
      </c>
      <c r="AZ471" s="47">
        <v>0</v>
      </c>
      <c r="BA471" s="47">
        <v>0</v>
      </c>
    </row>
    <row r="472" spans="1:53" outlineLevel="2" x14ac:dyDescent="0.25">
      <c r="A472" s="339" t="s">
        <v>1338</v>
      </c>
      <c r="B472" s="340" t="s">
        <v>1339</v>
      </c>
      <c r="C472" s="341" t="s">
        <v>1340</v>
      </c>
      <c r="D472" s="342"/>
      <c r="E472" s="343"/>
      <c r="F472" s="47">
        <v>0</v>
      </c>
      <c r="G472" s="47">
        <v>0</v>
      </c>
      <c r="H472" s="344">
        <v>0</v>
      </c>
      <c r="I472" s="345">
        <v>0</v>
      </c>
      <c r="K472" s="47">
        <v>0</v>
      </c>
      <c r="L472" s="47">
        <v>725.29</v>
      </c>
      <c r="M472" s="344">
        <v>-725.29</v>
      </c>
      <c r="N472" s="345" t="s">
        <v>196</v>
      </c>
      <c r="Q472" s="47">
        <v>0</v>
      </c>
      <c r="R472" s="47">
        <v>0</v>
      </c>
      <c r="S472" s="344">
        <v>0</v>
      </c>
      <c r="T472" s="345">
        <v>0</v>
      </c>
      <c r="V472" s="47">
        <v>0</v>
      </c>
      <c r="W472" s="47">
        <v>5162.88</v>
      </c>
      <c r="X472" s="344">
        <v>-5162.88</v>
      </c>
      <c r="Y472" s="345" t="s">
        <v>196</v>
      </c>
      <c r="AA472" s="48">
        <v>0</v>
      </c>
      <c r="AB472" s="47"/>
      <c r="AC472" s="47">
        <v>725.29</v>
      </c>
      <c r="AD472" s="47">
        <v>0</v>
      </c>
      <c r="AE472" s="47">
        <v>0</v>
      </c>
      <c r="AF472" s="47">
        <v>0</v>
      </c>
      <c r="AG472" s="47">
        <v>0</v>
      </c>
      <c r="AH472" s="47">
        <v>0</v>
      </c>
      <c r="AI472" s="47">
        <v>0</v>
      </c>
      <c r="AJ472" s="47">
        <v>0</v>
      </c>
      <c r="AK472" s="47">
        <v>0</v>
      </c>
      <c r="AL472" s="47">
        <v>0</v>
      </c>
      <c r="AM472" s="47">
        <v>0</v>
      </c>
      <c r="AN472" s="47">
        <v>0</v>
      </c>
      <c r="AO472" s="47"/>
      <c r="AP472" s="47">
        <v>0</v>
      </c>
      <c r="AQ472" s="47">
        <v>0</v>
      </c>
      <c r="AR472" s="47">
        <v>0</v>
      </c>
      <c r="AS472" s="47">
        <v>0</v>
      </c>
      <c r="AT472" s="47">
        <v>0</v>
      </c>
      <c r="AU472" s="47">
        <v>0</v>
      </c>
      <c r="AV472" s="47">
        <v>0</v>
      </c>
      <c r="AW472" s="47">
        <v>0</v>
      </c>
      <c r="AX472" s="47">
        <v>0</v>
      </c>
      <c r="AY472" s="47">
        <v>0</v>
      </c>
      <c r="AZ472" s="47">
        <v>0</v>
      </c>
      <c r="BA472" s="47">
        <v>0</v>
      </c>
    </row>
    <row r="473" spans="1:53" outlineLevel="2" x14ac:dyDescent="0.25">
      <c r="A473" s="339" t="s">
        <v>1341</v>
      </c>
      <c r="B473" s="340" t="s">
        <v>1342</v>
      </c>
      <c r="C473" s="341" t="s">
        <v>1340</v>
      </c>
      <c r="D473" s="342"/>
      <c r="E473" s="343"/>
      <c r="F473" s="47">
        <v>0</v>
      </c>
      <c r="G473" s="47">
        <v>0</v>
      </c>
      <c r="H473" s="344">
        <v>0</v>
      </c>
      <c r="I473" s="345">
        <v>0</v>
      </c>
      <c r="K473" s="47">
        <v>1073.29</v>
      </c>
      <c r="L473" s="47">
        <v>1145.79</v>
      </c>
      <c r="M473" s="344">
        <v>-72.5</v>
      </c>
      <c r="N473" s="345">
        <v>-6.3275120222728423E-2</v>
      </c>
      <c r="Q473" s="47">
        <v>0</v>
      </c>
      <c r="R473" s="47">
        <v>1145.79</v>
      </c>
      <c r="S473" s="344">
        <v>-1145.79</v>
      </c>
      <c r="T473" s="345" t="s">
        <v>196</v>
      </c>
      <c r="V473" s="47">
        <v>13842.23</v>
      </c>
      <c r="W473" s="47">
        <v>1145.79</v>
      </c>
      <c r="X473" s="344">
        <v>12696.439999999999</v>
      </c>
      <c r="Y473" s="345" t="s">
        <v>196</v>
      </c>
      <c r="AA473" s="48">
        <v>0</v>
      </c>
      <c r="AB473" s="47"/>
      <c r="AC473" s="47">
        <v>0</v>
      </c>
      <c r="AD473" s="47">
        <v>0</v>
      </c>
      <c r="AE473" s="47">
        <v>0</v>
      </c>
      <c r="AF473" s="47">
        <v>1145.79</v>
      </c>
      <c r="AG473" s="47">
        <v>0</v>
      </c>
      <c r="AH473" s="47">
        <v>0</v>
      </c>
      <c r="AI473" s="47">
        <v>964.54</v>
      </c>
      <c r="AJ473" s="47">
        <v>0</v>
      </c>
      <c r="AK473" s="47">
        <v>0</v>
      </c>
      <c r="AL473" s="47">
        <v>11804.4</v>
      </c>
      <c r="AM473" s="47">
        <v>0</v>
      </c>
      <c r="AN473" s="47">
        <v>0</v>
      </c>
      <c r="AO473" s="47"/>
      <c r="AP473" s="47">
        <v>1073.29</v>
      </c>
      <c r="AQ473" s="47">
        <v>0</v>
      </c>
      <c r="AR473" s="47">
        <v>0</v>
      </c>
      <c r="AS473" s="47">
        <v>0</v>
      </c>
      <c r="AT473" s="47">
        <v>0</v>
      </c>
      <c r="AU473" s="47">
        <v>0</v>
      </c>
      <c r="AV473" s="47">
        <v>0</v>
      </c>
      <c r="AW473" s="47">
        <v>0</v>
      </c>
      <c r="AX473" s="47">
        <v>0</v>
      </c>
      <c r="AY473" s="47">
        <v>0</v>
      </c>
      <c r="AZ473" s="47">
        <v>0</v>
      </c>
      <c r="BA473" s="47">
        <v>0</v>
      </c>
    </row>
    <row r="474" spans="1:53" outlineLevel="2" x14ac:dyDescent="0.25">
      <c r="A474" s="339" t="s">
        <v>1343</v>
      </c>
      <c r="B474" s="340" t="s">
        <v>1344</v>
      </c>
      <c r="C474" s="341" t="s">
        <v>1340</v>
      </c>
      <c r="D474" s="342"/>
      <c r="E474" s="343"/>
      <c r="F474" s="47">
        <v>0</v>
      </c>
      <c r="G474" s="47">
        <v>0</v>
      </c>
      <c r="H474" s="344">
        <v>0</v>
      </c>
      <c r="I474" s="345">
        <v>0</v>
      </c>
      <c r="K474" s="47">
        <v>871.74</v>
      </c>
      <c r="L474" s="47">
        <v>0</v>
      </c>
      <c r="M474" s="344">
        <v>871.74</v>
      </c>
      <c r="N474" s="345" t="s">
        <v>196</v>
      </c>
      <c r="Q474" s="47">
        <v>871.74</v>
      </c>
      <c r="R474" s="47">
        <v>0</v>
      </c>
      <c r="S474" s="344">
        <v>871.74</v>
      </c>
      <c r="T474" s="345" t="s">
        <v>196</v>
      </c>
      <c r="V474" s="47">
        <v>871.74</v>
      </c>
      <c r="W474" s="47">
        <v>0</v>
      </c>
      <c r="X474" s="344">
        <v>871.74</v>
      </c>
      <c r="Y474" s="345" t="s">
        <v>196</v>
      </c>
      <c r="AA474" s="48">
        <v>0</v>
      </c>
      <c r="AB474" s="47"/>
      <c r="AC474" s="47">
        <v>0</v>
      </c>
      <c r="AD474" s="47">
        <v>0</v>
      </c>
      <c r="AE474" s="47">
        <v>0</v>
      </c>
      <c r="AF474" s="47">
        <v>0</v>
      </c>
      <c r="AG474" s="47">
        <v>0</v>
      </c>
      <c r="AH474" s="47">
        <v>0</v>
      </c>
      <c r="AI474" s="47">
        <v>0</v>
      </c>
      <c r="AJ474" s="47">
        <v>0</v>
      </c>
      <c r="AK474" s="47">
        <v>0</v>
      </c>
      <c r="AL474" s="47">
        <v>0</v>
      </c>
      <c r="AM474" s="47">
        <v>0</v>
      </c>
      <c r="AN474" s="47">
        <v>0</v>
      </c>
      <c r="AO474" s="47"/>
      <c r="AP474" s="47">
        <v>0</v>
      </c>
      <c r="AQ474" s="47">
        <v>0</v>
      </c>
      <c r="AR474" s="47">
        <v>0</v>
      </c>
      <c r="AS474" s="47">
        <v>871.74</v>
      </c>
      <c r="AT474" s="47">
        <v>0</v>
      </c>
      <c r="AU474" s="47">
        <v>0</v>
      </c>
      <c r="AV474" s="47">
        <v>0</v>
      </c>
      <c r="AW474" s="47">
        <v>0</v>
      </c>
      <c r="AX474" s="47">
        <v>0</v>
      </c>
      <c r="AY474" s="47">
        <v>0</v>
      </c>
      <c r="AZ474" s="47">
        <v>0</v>
      </c>
      <c r="BA474" s="47">
        <v>0</v>
      </c>
    </row>
    <row r="475" spans="1:53" outlineLevel="2" x14ac:dyDescent="0.25">
      <c r="A475" s="339" t="s">
        <v>1345</v>
      </c>
      <c r="B475" s="340" t="s">
        <v>1346</v>
      </c>
      <c r="C475" s="341" t="s">
        <v>1347</v>
      </c>
      <c r="D475" s="342"/>
      <c r="E475" s="343"/>
      <c r="F475" s="47">
        <v>0</v>
      </c>
      <c r="G475" s="47">
        <v>0</v>
      </c>
      <c r="H475" s="344">
        <v>0</v>
      </c>
      <c r="I475" s="345">
        <v>0</v>
      </c>
      <c r="K475" s="47">
        <v>0</v>
      </c>
      <c r="L475" s="47">
        <v>0</v>
      </c>
      <c r="M475" s="344">
        <v>0</v>
      </c>
      <c r="N475" s="345">
        <v>0</v>
      </c>
      <c r="Q475" s="47">
        <v>0</v>
      </c>
      <c r="R475" s="47">
        <v>0</v>
      </c>
      <c r="S475" s="344">
        <v>0</v>
      </c>
      <c r="T475" s="345">
        <v>0</v>
      </c>
      <c r="V475" s="47">
        <v>0</v>
      </c>
      <c r="W475" s="47">
        <v>20</v>
      </c>
      <c r="X475" s="344">
        <v>-20</v>
      </c>
      <c r="Y475" s="345" t="s">
        <v>196</v>
      </c>
      <c r="AA475" s="48">
        <v>0</v>
      </c>
      <c r="AB475" s="47"/>
      <c r="AC475" s="47">
        <v>0</v>
      </c>
      <c r="AD475" s="47">
        <v>0</v>
      </c>
      <c r="AE475" s="47">
        <v>0</v>
      </c>
      <c r="AF475" s="47">
        <v>0</v>
      </c>
      <c r="AG475" s="47">
        <v>0</v>
      </c>
      <c r="AH475" s="47">
        <v>0</v>
      </c>
      <c r="AI475" s="47">
        <v>0</v>
      </c>
      <c r="AJ475" s="47">
        <v>0</v>
      </c>
      <c r="AK475" s="47">
        <v>0</v>
      </c>
      <c r="AL475" s="47">
        <v>0</v>
      </c>
      <c r="AM475" s="47">
        <v>0</v>
      </c>
      <c r="AN475" s="47">
        <v>0</v>
      </c>
      <c r="AO475" s="47"/>
      <c r="AP475" s="47">
        <v>0</v>
      </c>
      <c r="AQ475" s="47">
        <v>0</v>
      </c>
      <c r="AR475" s="47">
        <v>0</v>
      </c>
      <c r="AS475" s="47">
        <v>0</v>
      </c>
      <c r="AT475" s="47">
        <v>0</v>
      </c>
      <c r="AU475" s="47">
        <v>0</v>
      </c>
      <c r="AV475" s="47">
        <v>0</v>
      </c>
      <c r="AW475" s="47">
        <v>0</v>
      </c>
      <c r="AX475" s="47">
        <v>0</v>
      </c>
      <c r="AY475" s="47">
        <v>0</v>
      </c>
      <c r="AZ475" s="47">
        <v>0</v>
      </c>
      <c r="BA475" s="47">
        <v>0</v>
      </c>
    </row>
    <row r="476" spans="1:53" outlineLevel="2" x14ac:dyDescent="0.25">
      <c r="A476" s="339" t="s">
        <v>1348</v>
      </c>
      <c r="B476" s="340" t="s">
        <v>1349</v>
      </c>
      <c r="C476" s="341" t="s">
        <v>1350</v>
      </c>
      <c r="D476" s="342"/>
      <c r="E476" s="343"/>
      <c r="F476" s="47">
        <v>0</v>
      </c>
      <c r="G476" s="47">
        <v>0</v>
      </c>
      <c r="H476" s="344">
        <v>0</v>
      </c>
      <c r="I476" s="345">
        <v>0</v>
      </c>
      <c r="K476" s="47">
        <v>0</v>
      </c>
      <c r="L476" s="47">
        <v>0</v>
      </c>
      <c r="M476" s="344">
        <v>0</v>
      </c>
      <c r="N476" s="345">
        <v>0</v>
      </c>
      <c r="Q476" s="47">
        <v>0</v>
      </c>
      <c r="R476" s="47">
        <v>0</v>
      </c>
      <c r="S476" s="344">
        <v>0</v>
      </c>
      <c r="T476" s="345">
        <v>0</v>
      </c>
      <c r="V476" s="47">
        <v>0</v>
      </c>
      <c r="W476" s="47">
        <v>0.01</v>
      </c>
      <c r="X476" s="344">
        <v>-0.01</v>
      </c>
      <c r="Y476" s="345" t="s">
        <v>196</v>
      </c>
      <c r="AA476" s="48">
        <v>0</v>
      </c>
      <c r="AB476" s="47"/>
      <c r="AC476" s="47">
        <v>0</v>
      </c>
      <c r="AD476" s="47">
        <v>0</v>
      </c>
      <c r="AE476" s="47">
        <v>0</v>
      </c>
      <c r="AF476" s="47">
        <v>0</v>
      </c>
      <c r="AG476" s="47">
        <v>0</v>
      </c>
      <c r="AH476" s="47">
        <v>0</v>
      </c>
      <c r="AI476" s="47">
        <v>0</v>
      </c>
      <c r="AJ476" s="47">
        <v>0</v>
      </c>
      <c r="AK476" s="47">
        <v>0</v>
      </c>
      <c r="AL476" s="47">
        <v>0</v>
      </c>
      <c r="AM476" s="47">
        <v>0</v>
      </c>
      <c r="AN476" s="47">
        <v>0</v>
      </c>
      <c r="AO476" s="47"/>
      <c r="AP476" s="47">
        <v>0</v>
      </c>
      <c r="AQ476" s="47">
        <v>0</v>
      </c>
      <c r="AR476" s="47">
        <v>0</v>
      </c>
      <c r="AS476" s="47">
        <v>0</v>
      </c>
      <c r="AT476" s="47">
        <v>0</v>
      </c>
      <c r="AU476" s="47">
        <v>0</v>
      </c>
      <c r="AV476" s="47">
        <v>0</v>
      </c>
      <c r="AW476" s="47">
        <v>0</v>
      </c>
      <c r="AX476" s="47">
        <v>0</v>
      </c>
      <c r="AY476" s="47">
        <v>0</v>
      </c>
      <c r="AZ476" s="47">
        <v>0</v>
      </c>
      <c r="BA476" s="47">
        <v>0</v>
      </c>
    </row>
    <row r="477" spans="1:53" outlineLevel="2" x14ac:dyDescent="0.25">
      <c r="A477" s="339" t="s">
        <v>1351</v>
      </c>
      <c r="B477" s="340" t="s">
        <v>1352</v>
      </c>
      <c r="C477" s="341" t="s">
        <v>1350</v>
      </c>
      <c r="D477" s="342"/>
      <c r="E477" s="343"/>
      <c r="F477" s="47">
        <v>0</v>
      </c>
      <c r="G477" s="47">
        <v>0</v>
      </c>
      <c r="H477" s="344">
        <v>0</v>
      </c>
      <c r="I477" s="345">
        <v>0</v>
      </c>
      <c r="K477" s="47">
        <v>0</v>
      </c>
      <c r="L477" s="47">
        <v>1530.23</v>
      </c>
      <c r="M477" s="344">
        <v>-1530.23</v>
      </c>
      <c r="N477" s="345" t="s">
        <v>196</v>
      </c>
      <c r="Q477" s="47">
        <v>0</v>
      </c>
      <c r="R477" s="47">
        <v>0</v>
      </c>
      <c r="S477" s="344">
        <v>0</v>
      </c>
      <c r="T477" s="345">
        <v>0</v>
      </c>
      <c r="V477" s="47">
        <v>0</v>
      </c>
      <c r="W477" s="47">
        <v>69837.56</v>
      </c>
      <c r="X477" s="344">
        <v>-69837.56</v>
      </c>
      <c r="Y477" s="345" t="s">
        <v>196</v>
      </c>
      <c r="AA477" s="48">
        <v>4618.4800000000005</v>
      </c>
      <c r="AB477" s="47"/>
      <c r="AC477" s="47">
        <v>1530.23</v>
      </c>
      <c r="AD477" s="47">
        <v>0</v>
      </c>
      <c r="AE477" s="47">
        <v>0</v>
      </c>
      <c r="AF477" s="47">
        <v>0</v>
      </c>
      <c r="AG477" s="47">
        <v>0</v>
      </c>
      <c r="AH477" s="47">
        <v>0</v>
      </c>
      <c r="AI477" s="47">
        <v>0</v>
      </c>
      <c r="AJ477" s="47">
        <v>0</v>
      </c>
      <c r="AK477" s="47">
        <v>0</v>
      </c>
      <c r="AL477" s="47">
        <v>0</v>
      </c>
      <c r="AM477" s="47">
        <v>0</v>
      </c>
      <c r="AN477" s="47">
        <v>0</v>
      </c>
      <c r="AO477" s="47"/>
      <c r="AP477" s="47">
        <v>0</v>
      </c>
      <c r="AQ477" s="47">
        <v>0</v>
      </c>
      <c r="AR477" s="47">
        <v>0</v>
      </c>
      <c r="AS477" s="47">
        <v>0</v>
      </c>
      <c r="AT477" s="47">
        <v>0</v>
      </c>
      <c r="AU477" s="47">
        <v>0</v>
      </c>
      <c r="AV477" s="47">
        <v>0</v>
      </c>
      <c r="AW477" s="47">
        <v>0</v>
      </c>
      <c r="AX477" s="47">
        <v>0</v>
      </c>
      <c r="AY477" s="47">
        <v>0</v>
      </c>
      <c r="AZ477" s="47">
        <v>0</v>
      </c>
      <c r="BA477" s="47">
        <v>0</v>
      </c>
    </row>
    <row r="478" spans="1:53" outlineLevel="2" x14ac:dyDescent="0.25">
      <c r="A478" s="339" t="s">
        <v>1353</v>
      </c>
      <c r="B478" s="340" t="s">
        <v>1354</v>
      </c>
      <c r="C478" s="341" t="s">
        <v>1350</v>
      </c>
      <c r="D478" s="342"/>
      <c r="E478" s="343"/>
      <c r="F478" s="47">
        <v>0</v>
      </c>
      <c r="G478" s="47">
        <v>4339.66</v>
      </c>
      <c r="H478" s="344">
        <v>-4339.66</v>
      </c>
      <c r="I478" s="345" t="s">
        <v>196</v>
      </c>
      <c r="K478" s="47">
        <v>1794.56</v>
      </c>
      <c r="L478" s="47">
        <v>22399.52</v>
      </c>
      <c r="M478" s="344">
        <v>-20604.96</v>
      </c>
      <c r="N478" s="345">
        <v>-0.91988399751423244</v>
      </c>
      <c r="Q478" s="47">
        <v>0</v>
      </c>
      <c r="R478" s="47">
        <v>14143.52</v>
      </c>
      <c r="S478" s="344">
        <v>-14143.52</v>
      </c>
      <c r="T478" s="345" t="s">
        <v>196</v>
      </c>
      <c r="V478" s="47">
        <v>31893.600000000002</v>
      </c>
      <c r="W478" s="47">
        <v>22399.52</v>
      </c>
      <c r="X478" s="344">
        <v>9494.0800000000017</v>
      </c>
      <c r="Y478" s="345">
        <v>0.42385193968442186</v>
      </c>
      <c r="AA478" s="48">
        <v>0</v>
      </c>
      <c r="AB478" s="47"/>
      <c r="AC478" s="47">
        <v>3298.62</v>
      </c>
      <c r="AD478" s="47">
        <v>4957.38</v>
      </c>
      <c r="AE478" s="47">
        <v>5064.6900000000005</v>
      </c>
      <c r="AF478" s="47">
        <v>4739.17</v>
      </c>
      <c r="AG478" s="47">
        <v>4339.66</v>
      </c>
      <c r="AH478" s="47">
        <v>4067.2400000000002</v>
      </c>
      <c r="AI478" s="47">
        <v>4235.82</v>
      </c>
      <c r="AJ478" s="47">
        <v>4253.72</v>
      </c>
      <c r="AK478" s="47">
        <v>4164.1499999999996</v>
      </c>
      <c r="AL478" s="47">
        <v>4393.62</v>
      </c>
      <c r="AM478" s="47">
        <v>4290.5</v>
      </c>
      <c r="AN478" s="47">
        <v>4693.99</v>
      </c>
      <c r="AO478" s="47"/>
      <c r="AP478" s="47">
        <v>4877.4800000000005</v>
      </c>
      <c r="AQ478" s="47">
        <v>-3082.92</v>
      </c>
      <c r="AR478" s="47">
        <v>0</v>
      </c>
      <c r="AS478" s="47">
        <v>0</v>
      </c>
      <c r="AT478" s="47">
        <v>0</v>
      </c>
      <c r="AU478" s="47">
        <v>0</v>
      </c>
      <c r="AV478" s="47">
        <v>0</v>
      </c>
      <c r="AW478" s="47">
        <v>0</v>
      </c>
      <c r="AX478" s="47">
        <v>0</v>
      </c>
      <c r="AY478" s="47">
        <v>0</v>
      </c>
      <c r="AZ478" s="47">
        <v>0</v>
      </c>
      <c r="BA478" s="47">
        <v>0</v>
      </c>
    </row>
    <row r="479" spans="1:53" outlineLevel="2" x14ac:dyDescent="0.25">
      <c r="A479" s="339" t="s">
        <v>1355</v>
      </c>
      <c r="B479" s="340" t="s">
        <v>1356</v>
      </c>
      <c r="C479" s="341" t="s">
        <v>1350</v>
      </c>
      <c r="D479" s="342"/>
      <c r="E479" s="343"/>
      <c r="F479" s="47">
        <v>5340.8580000000002</v>
      </c>
      <c r="G479" s="47">
        <v>0</v>
      </c>
      <c r="H479" s="344">
        <v>5340.8580000000002</v>
      </c>
      <c r="I479" s="345" t="s">
        <v>196</v>
      </c>
      <c r="K479" s="47">
        <v>23957.449000000001</v>
      </c>
      <c r="L479" s="47">
        <v>0</v>
      </c>
      <c r="M479" s="344">
        <v>23957.449000000001</v>
      </c>
      <c r="N479" s="345" t="s">
        <v>196</v>
      </c>
      <c r="Q479" s="47">
        <v>15924.067999999999</v>
      </c>
      <c r="R479" s="47">
        <v>0</v>
      </c>
      <c r="S479" s="344">
        <v>15924.067999999999</v>
      </c>
      <c r="T479" s="345" t="s">
        <v>196</v>
      </c>
      <c r="V479" s="47">
        <v>23957.449000000001</v>
      </c>
      <c r="W479" s="47">
        <v>0</v>
      </c>
      <c r="X479" s="344">
        <v>23957.449000000001</v>
      </c>
      <c r="Y479" s="345" t="s">
        <v>196</v>
      </c>
      <c r="AA479" s="48">
        <v>0</v>
      </c>
      <c r="AB479" s="47"/>
      <c r="AC479" s="47">
        <v>0</v>
      </c>
      <c r="AD479" s="47">
        <v>0</v>
      </c>
      <c r="AE479" s="47">
        <v>0</v>
      </c>
      <c r="AF479" s="47">
        <v>0</v>
      </c>
      <c r="AG479" s="47">
        <v>0</v>
      </c>
      <c r="AH479" s="47">
        <v>0</v>
      </c>
      <c r="AI479" s="47">
        <v>0</v>
      </c>
      <c r="AJ479" s="47">
        <v>0</v>
      </c>
      <c r="AK479" s="47">
        <v>0</v>
      </c>
      <c r="AL479" s="47">
        <v>0</v>
      </c>
      <c r="AM479" s="47">
        <v>0</v>
      </c>
      <c r="AN479" s="47">
        <v>0</v>
      </c>
      <c r="AO479" s="47"/>
      <c r="AP479" s="47">
        <v>0</v>
      </c>
      <c r="AQ479" s="47">
        <v>8033.3810000000003</v>
      </c>
      <c r="AR479" s="47">
        <v>5206.0950000000003</v>
      </c>
      <c r="AS479" s="47">
        <v>5377.1150000000007</v>
      </c>
      <c r="AT479" s="47">
        <v>5340.8580000000002</v>
      </c>
      <c r="AU479" s="47">
        <v>0</v>
      </c>
      <c r="AV479" s="47">
        <v>0</v>
      </c>
      <c r="AW479" s="47">
        <v>0</v>
      </c>
      <c r="AX479" s="47">
        <v>0</v>
      </c>
      <c r="AY479" s="47">
        <v>0</v>
      </c>
      <c r="AZ479" s="47">
        <v>0</v>
      </c>
      <c r="BA479" s="47">
        <v>0</v>
      </c>
    </row>
    <row r="480" spans="1:53" outlineLevel="2" x14ac:dyDescent="0.25">
      <c r="A480" s="339" t="s">
        <v>1357</v>
      </c>
      <c r="B480" s="340" t="s">
        <v>1358</v>
      </c>
      <c r="C480" s="341" t="s">
        <v>1359</v>
      </c>
      <c r="D480" s="342"/>
      <c r="E480" s="343"/>
      <c r="F480" s="47">
        <v>0</v>
      </c>
      <c r="G480" s="47">
        <v>0</v>
      </c>
      <c r="H480" s="344">
        <v>0</v>
      </c>
      <c r="I480" s="345">
        <v>0</v>
      </c>
      <c r="K480" s="47">
        <v>-224843.4</v>
      </c>
      <c r="L480" s="47">
        <v>0</v>
      </c>
      <c r="M480" s="344">
        <v>-224843.4</v>
      </c>
      <c r="N480" s="345" t="s">
        <v>196</v>
      </c>
      <c r="Q480" s="47">
        <v>-224843.4</v>
      </c>
      <c r="R480" s="47">
        <v>0</v>
      </c>
      <c r="S480" s="344">
        <v>-224843.4</v>
      </c>
      <c r="T480" s="345" t="s">
        <v>196</v>
      </c>
      <c r="V480" s="47">
        <v>-224843.4</v>
      </c>
      <c r="W480" s="47">
        <v>63.13</v>
      </c>
      <c r="X480" s="344">
        <v>-224906.53</v>
      </c>
      <c r="Y480" s="345" t="s">
        <v>196</v>
      </c>
      <c r="AA480" s="48">
        <v>63.13</v>
      </c>
      <c r="AB480" s="47"/>
      <c r="AC480" s="47">
        <v>0</v>
      </c>
      <c r="AD480" s="47">
        <v>0</v>
      </c>
      <c r="AE480" s="47">
        <v>0</v>
      </c>
      <c r="AF480" s="47">
        <v>0</v>
      </c>
      <c r="AG480" s="47">
        <v>0</v>
      </c>
      <c r="AH480" s="47">
        <v>0</v>
      </c>
      <c r="AI480" s="47">
        <v>0</v>
      </c>
      <c r="AJ480" s="47">
        <v>0</v>
      </c>
      <c r="AK480" s="47">
        <v>0</v>
      </c>
      <c r="AL480" s="47">
        <v>0</v>
      </c>
      <c r="AM480" s="47">
        <v>0</v>
      </c>
      <c r="AN480" s="47">
        <v>0</v>
      </c>
      <c r="AO480" s="47"/>
      <c r="AP480" s="47">
        <v>0</v>
      </c>
      <c r="AQ480" s="47">
        <v>0</v>
      </c>
      <c r="AR480" s="47">
        <v>0</v>
      </c>
      <c r="AS480" s="47">
        <v>-224843.4</v>
      </c>
      <c r="AT480" s="47">
        <v>0</v>
      </c>
      <c r="AU480" s="47">
        <v>0</v>
      </c>
      <c r="AV480" s="47">
        <v>0</v>
      </c>
      <c r="AW480" s="47">
        <v>0</v>
      </c>
      <c r="AX480" s="47">
        <v>0</v>
      </c>
      <c r="AY480" s="47">
        <v>0</v>
      </c>
      <c r="AZ480" s="47">
        <v>0</v>
      </c>
      <c r="BA480" s="47">
        <v>0</v>
      </c>
    </row>
    <row r="481" spans="1:53" outlineLevel="2" x14ac:dyDescent="0.25">
      <c r="A481" s="339" t="s">
        <v>1360</v>
      </c>
      <c r="B481" s="340" t="s">
        <v>1361</v>
      </c>
      <c r="C481" s="341" t="s">
        <v>1359</v>
      </c>
      <c r="D481" s="342"/>
      <c r="E481" s="343"/>
      <c r="F481" s="47">
        <v>0</v>
      </c>
      <c r="G481" s="47">
        <v>0</v>
      </c>
      <c r="H481" s="344">
        <v>0</v>
      </c>
      <c r="I481" s="345">
        <v>0</v>
      </c>
      <c r="K481" s="47">
        <v>-449686.8</v>
      </c>
      <c r="L481" s="47">
        <v>-28788.82</v>
      </c>
      <c r="M481" s="344">
        <v>-420897.98</v>
      </c>
      <c r="N481" s="345" t="s">
        <v>196</v>
      </c>
      <c r="Q481" s="47">
        <v>-449686.8</v>
      </c>
      <c r="R481" s="47">
        <v>0</v>
      </c>
      <c r="S481" s="344">
        <v>-449686.8</v>
      </c>
      <c r="T481" s="345" t="s">
        <v>196</v>
      </c>
      <c r="V481" s="47">
        <v>-449686.8</v>
      </c>
      <c r="W481" s="47">
        <v>-28788.82</v>
      </c>
      <c r="X481" s="344">
        <v>-420897.98</v>
      </c>
      <c r="Y481" s="345" t="s">
        <v>196</v>
      </c>
      <c r="AA481" s="48">
        <v>0</v>
      </c>
      <c r="AB481" s="47"/>
      <c r="AC481" s="47">
        <v>-28788.82</v>
      </c>
      <c r="AD481" s="47">
        <v>0</v>
      </c>
      <c r="AE481" s="47">
        <v>0</v>
      </c>
      <c r="AF481" s="47">
        <v>0</v>
      </c>
      <c r="AG481" s="47">
        <v>0</v>
      </c>
      <c r="AH481" s="47">
        <v>0</v>
      </c>
      <c r="AI481" s="47">
        <v>0</v>
      </c>
      <c r="AJ481" s="47">
        <v>0</v>
      </c>
      <c r="AK481" s="47">
        <v>0</v>
      </c>
      <c r="AL481" s="47">
        <v>0</v>
      </c>
      <c r="AM481" s="47">
        <v>0</v>
      </c>
      <c r="AN481" s="47">
        <v>0</v>
      </c>
      <c r="AO481" s="47"/>
      <c r="AP481" s="47">
        <v>0</v>
      </c>
      <c r="AQ481" s="47">
        <v>0</v>
      </c>
      <c r="AR481" s="47">
        <v>0</v>
      </c>
      <c r="AS481" s="47">
        <v>-449686.8</v>
      </c>
      <c r="AT481" s="47">
        <v>0</v>
      </c>
      <c r="AU481" s="47">
        <v>0</v>
      </c>
      <c r="AV481" s="47">
        <v>0</v>
      </c>
      <c r="AW481" s="47">
        <v>0</v>
      </c>
      <c r="AX481" s="47">
        <v>0</v>
      </c>
      <c r="AY481" s="47">
        <v>0</v>
      </c>
      <c r="AZ481" s="47">
        <v>0</v>
      </c>
      <c r="BA481" s="47">
        <v>0</v>
      </c>
    </row>
    <row r="482" spans="1:53" outlineLevel="2" x14ac:dyDescent="0.25">
      <c r="A482" s="339" t="s">
        <v>1362</v>
      </c>
      <c r="B482" s="340" t="s">
        <v>1363</v>
      </c>
      <c r="C482" s="341" t="s">
        <v>1359</v>
      </c>
      <c r="D482" s="342"/>
      <c r="E482" s="343"/>
      <c r="F482" s="47">
        <v>0</v>
      </c>
      <c r="G482" s="47">
        <v>0</v>
      </c>
      <c r="H482" s="344">
        <v>0</v>
      </c>
      <c r="I482" s="345">
        <v>0</v>
      </c>
      <c r="K482" s="47">
        <v>-534124.77</v>
      </c>
      <c r="L482" s="47">
        <v>8974</v>
      </c>
      <c r="M482" s="344">
        <v>-543098.77</v>
      </c>
      <c r="N482" s="345" t="s">
        <v>196</v>
      </c>
      <c r="Q482" s="47">
        <v>-449749.93</v>
      </c>
      <c r="R482" s="47">
        <v>0</v>
      </c>
      <c r="S482" s="344">
        <v>-449749.93</v>
      </c>
      <c r="T482" s="345" t="s">
        <v>196</v>
      </c>
      <c r="V482" s="47">
        <v>-534124.77</v>
      </c>
      <c r="W482" s="47">
        <v>2716461.74</v>
      </c>
      <c r="X482" s="344">
        <v>-3250586.5100000002</v>
      </c>
      <c r="Y482" s="345">
        <v>-1.1966251768375726</v>
      </c>
      <c r="AA482" s="48">
        <v>535645.67000000004</v>
      </c>
      <c r="AB482" s="47"/>
      <c r="AC482" s="47">
        <v>8974</v>
      </c>
      <c r="AD482" s="47">
        <v>0</v>
      </c>
      <c r="AE482" s="47">
        <v>0</v>
      </c>
      <c r="AF482" s="47">
        <v>0</v>
      </c>
      <c r="AG482" s="47">
        <v>0</v>
      </c>
      <c r="AH482" s="47">
        <v>0</v>
      </c>
      <c r="AI482" s="47">
        <v>0</v>
      </c>
      <c r="AJ482" s="47">
        <v>0</v>
      </c>
      <c r="AK482" s="47">
        <v>0</v>
      </c>
      <c r="AL482" s="47">
        <v>0</v>
      </c>
      <c r="AM482" s="47">
        <v>0</v>
      </c>
      <c r="AN482" s="47">
        <v>0</v>
      </c>
      <c r="AO482" s="47"/>
      <c r="AP482" s="47">
        <v>-84374.84</v>
      </c>
      <c r="AQ482" s="47">
        <v>0</v>
      </c>
      <c r="AR482" s="47">
        <v>0</v>
      </c>
      <c r="AS482" s="47">
        <v>-449749.93</v>
      </c>
      <c r="AT482" s="47">
        <v>0</v>
      </c>
      <c r="AU482" s="47">
        <v>0</v>
      </c>
      <c r="AV482" s="47">
        <v>0</v>
      </c>
      <c r="AW482" s="47">
        <v>0</v>
      </c>
      <c r="AX482" s="47">
        <v>0</v>
      </c>
      <c r="AY482" s="47">
        <v>0</v>
      </c>
      <c r="AZ482" s="47">
        <v>0</v>
      </c>
      <c r="BA482" s="47">
        <v>0</v>
      </c>
    </row>
    <row r="483" spans="1:53" outlineLevel="2" x14ac:dyDescent="0.25">
      <c r="A483" s="339" t="s">
        <v>1364</v>
      </c>
      <c r="B483" s="340" t="s">
        <v>1365</v>
      </c>
      <c r="C483" s="341" t="s">
        <v>1359</v>
      </c>
      <c r="D483" s="342"/>
      <c r="E483" s="343"/>
      <c r="F483" s="47">
        <v>0</v>
      </c>
      <c r="G483" s="47">
        <v>614156.43000000005</v>
      </c>
      <c r="H483" s="344">
        <v>-614156.43000000005</v>
      </c>
      <c r="I483" s="345" t="s">
        <v>196</v>
      </c>
      <c r="K483" s="47">
        <v>-550824.80000000005</v>
      </c>
      <c r="L483" s="47">
        <v>3070782.15</v>
      </c>
      <c r="M483" s="344">
        <v>-3621606.95</v>
      </c>
      <c r="N483" s="345">
        <v>-1.1793760589626978</v>
      </c>
      <c r="Q483" s="47">
        <v>0</v>
      </c>
      <c r="R483" s="47">
        <v>1842469.29</v>
      </c>
      <c r="S483" s="344">
        <v>-1842469.29</v>
      </c>
      <c r="T483" s="345" t="s">
        <v>196</v>
      </c>
      <c r="V483" s="47">
        <v>3748250.55</v>
      </c>
      <c r="W483" s="47">
        <v>3070782.15</v>
      </c>
      <c r="X483" s="344">
        <v>677468.39999999991</v>
      </c>
      <c r="Y483" s="345">
        <v>0.22061753875962836</v>
      </c>
      <c r="AA483" s="48">
        <v>0</v>
      </c>
      <c r="AB483" s="47"/>
      <c r="AC483" s="47">
        <v>614156.43000000005</v>
      </c>
      <c r="AD483" s="47">
        <v>614156.43000000005</v>
      </c>
      <c r="AE483" s="47">
        <v>614156.43000000005</v>
      </c>
      <c r="AF483" s="47">
        <v>614156.43000000005</v>
      </c>
      <c r="AG483" s="47">
        <v>614156.43000000005</v>
      </c>
      <c r="AH483" s="47">
        <v>614156.43000000005</v>
      </c>
      <c r="AI483" s="47">
        <v>614156.43000000005</v>
      </c>
      <c r="AJ483" s="47">
        <v>614156.43000000005</v>
      </c>
      <c r="AK483" s="47">
        <v>614156.43000000005</v>
      </c>
      <c r="AL483" s="47">
        <v>614156.43000000005</v>
      </c>
      <c r="AM483" s="47">
        <v>614156.43000000005</v>
      </c>
      <c r="AN483" s="47">
        <v>614136.77</v>
      </c>
      <c r="AO483" s="47"/>
      <c r="AP483" s="47">
        <v>-550824.80000000005</v>
      </c>
      <c r="AQ483" s="47">
        <v>0</v>
      </c>
      <c r="AR483" s="47">
        <v>0</v>
      </c>
      <c r="AS483" s="47">
        <v>0</v>
      </c>
      <c r="AT483" s="47">
        <v>0</v>
      </c>
      <c r="AU483" s="47">
        <v>0</v>
      </c>
      <c r="AV483" s="47">
        <v>0</v>
      </c>
      <c r="AW483" s="47">
        <v>0</v>
      </c>
      <c r="AX483" s="47">
        <v>0</v>
      </c>
      <c r="AY483" s="47">
        <v>0</v>
      </c>
      <c r="AZ483" s="47">
        <v>0</v>
      </c>
      <c r="BA483" s="47">
        <v>0</v>
      </c>
    </row>
    <row r="484" spans="1:53" outlineLevel="2" x14ac:dyDescent="0.25">
      <c r="A484" s="339" t="s">
        <v>1366</v>
      </c>
      <c r="B484" s="340" t="s">
        <v>1367</v>
      </c>
      <c r="C484" s="341" t="s">
        <v>1359</v>
      </c>
      <c r="D484" s="342"/>
      <c r="E484" s="343"/>
      <c r="F484" s="47">
        <v>587156.43000000005</v>
      </c>
      <c r="G484" s="47">
        <v>0</v>
      </c>
      <c r="H484" s="344">
        <v>587156.43000000005</v>
      </c>
      <c r="I484" s="345" t="s">
        <v>196</v>
      </c>
      <c r="K484" s="47">
        <v>2935782.15</v>
      </c>
      <c r="L484" s="47">
        <v>0</v>
      </c>
      <c r="M484" s="344">
        <v>2935782.15</v>
      </c>
      <c r="N484" s="345" t="s">
        <v>196</v>
      </c>
      <c r="Q484" s="47">
        <v>1761469.29</v>
      </c>
      <c r="R484" s="47">
        <v>0</v>
      </c>
      <c r="S484" s="344">
        <v>1761469.29</v>
      </c>
      <c r="T484" s="345" t="s">
        <v>196</v>
      </c>
      <c r="V484" s="47">
        <v>2935782.15</v>
      </c>
      <c r="W484" s="47">
        <v>0</v>
      </c>
      <c r="X484" s="344">
        <v>2935782.15</v>
      </c>
      <c r="Y484" s="345" t="s">
        <v>196</v>
      </c>
      <c r="AA484" s="48">
        <v>0</v>
      </c>
      <c r="AB484" s="47"/>
      <c r="AC484" s="47">
        <v>0</v>
      </c>
      <c r="AD484" s="47">
        <v>0</v>
      </c>
      <c r="AE484" s="47">
        <v>0</v>
      </c>
      <c r="AF484" s="47">
        <v>0</v>
      </c>
      <c r="AG484" s="47">
        <v>0</v>
      </c>
      <c r="AH484" s="47">
        <v>0</v>
      </c>
      <c r="AI484" s="47">
        <v>0</v>
      </c>
      <c r="AJ484" s="47">
        <v>0</v>
      </c>
      <c r="AK484" s="47">
        <v>0</v>
      </c>
      <c r="AL484" s="47">
        <v>0</v>
      </c>
      <c r="AM484" s="47">
        <v>0</v>
      </c>
      <c r="AN484" s="47">
        <v>0</v>
      </c>
      <c r="AO484" s="47"/>
      <c r="AP484" s="47">
        <v>587156.43000000005</v>
      </c>
      <c r="AQ484" s="47">
        <v>587156.43000000005</v>
      </c>
      <c r="AR484" s="47">
        <v>587156.43000000005</v>
      </c>
      <c r="AS484" s="47">
        <v>587156.43000000005</v>
      </c>
      <c r="AT484" s="47">
        <v>587156.43000000005</v>
      </c>
      <c r="AU484" s="47">
        <v>0</v>
      </c>
      <c r="AV484" s="47">
        <v>0</v>
      </c>
      <c r="AW484" s="47">
        <v>0</v>
      </c>
      <c r="AX484" s="47">
        <v>0</v>
      </c>
      <c r="AY484" s="47">
        <v>0</v>
      </c>
      <c r="AZ484" s="47">
        <v>0</v>
      </c>
      <c r="BA484" s="47">
        <v>0</v>
      </c>
    </row>
    <row r="485" spans="1:53" outlineLevel="2" x14ac:dyDescent="0.25">
      <c r="A485" s="339" t="s">
        <v>1368</v>
      </c>
      <c r="B485" s="340" t="s">
        <v>1369</v>
      </c>
      <c r="C485" s="341" t="s">
        <v>1370</v>
      </c>
      <c r="D485" s="342"/>
      <c r="E485" s="343"/>
      <c r="F485" s="47">
        <v>0</v>
      </c>
      <c r="G485" s="47">
        <v>0</v>
      </c>
      <c r="H485" s="344">
        <v>0</v>
      </c>
      <c r="I485" s="345">
        <v>0</v>
      </c>
      <c r="K485" s="47">
        <v>0</v>
      </c>
      <c r="L485" s="47">
        <v>0</v>
      </c>
      <c r="M485" s="344">
        <v>0</v>
      </c>
      <c r="N485" s="345">
        <v>0</v>
      </c>
      <c r="Q485" s="47">
        <v>0</v>
      </c>
      <c r="R485" s="47">
        <v>0</v>
      </c>
      <c r="S485" s="344">
        <v>0</v>
      </c>
      <c r="T485" s="345">
        <v>0</v>
      </c>
      <c r="V485" s="47">
        <v>0</v>
      </c>
      <c r="W485" s="47">
        <v>145</v>
      </c>
      <c r="X485" s="344">
        <v>-145</v>
      </c>
      <c r="Y485" s="345" t="s">
        <v>196</v>
      </c>
      <c r="AA485" s="48">
        <v>0</v>
      </c>
      <c r="AB485" s="47"/>
      <c r="AC485" s="47">
        <v>0</v>
      </c>
      <c r="AD485" s="47">
        <v>0</v>
      </c>
      <c r="AE485" s="47">
        <v>0</v>
      </c>
      <c r="AF485" s="47">
        <v>0</v>
      </c>
      <c r="AG485" s="47">
        <v>0</v>
      </c>
      <c r="AH485" s="47">
        <v>0</v>
      </c>
      <c r="AI485" s="47">
        <v>0</v>
      </c>
      <c r="AJ485" s="47">
        <v>0</v>
      </c>
      <c r="AK485" s="47">
        <v>0</v>
      </c>
      <c r="AL485" s="47">
        <v>0</v>
      </c>
      <c r="AM485" s="47">
        <v>0</v>
      </c>
      <c r="AN485" s="47">
        <v>0</v>
      </c>
      <c r="AO485" s="47"/>
      <c r="AP485" s="47">
        <v>0</v>
      </c>
      <c r="AQ485" s="47">
        <v>0</v>
      </c>
      <c r="AR485" s="47">
        <v>0</v>
      </c>
      <c r="AS485" s="47">
        <v>0</v>
      </c>
      <c r="AT485" s="47">
        <v>0</v>
      </c>
      <c r="AU485" s="47">
        <v>0</v>
      </c>
      <c r="AV485" s="47">
        <v>0</v>
      </c>
      <c r="AW485" s="47">
        <v>0</v>
      </c>
      <c r="AX485" s="47">
        <v>0</v>
      </c>
      <c r="AY485" s="47">
        <v>0</v>
      </c>
      <c r="AZ485" s="47">
        <v>0</v>
      </c>
      <c r="BA485" s="47">
        <v>0</v>
      </c>
    </row>
    <row r="486" spans="1:53" outlineLevel="2" x14ac:dyDescent="0.25">
      <c r="A486" s="339" t="s">
        <v>1371</v>
      </c>
      <c r="B486" s="340" t="s">
        <v>1372</v>
      </c>
      <c r="C486" s="341" t="s">
        <v>1370</v>
      </c>
      <c r="D486" s="342"/>
      <c r="E486" s="343"/>
      <c r="F486" s="47">
        <v>0</v>
      </c>
      <c r="G486" s="47">
        <v>0</v>
      </c>
      <c r="H486" s="344">
        <v>0</v>
      </c>
      <c r="I486" s="345">
        <v>0</v>
      </c>
      <c r="K486" s="47">
        <v>0</v>
      </c>
      <c r="L486" s="47">
        <v>0</v>
      </c>
      <c r="M486" s="344">
        <v>0</v>
      </c>
      <c r="N486" s="345">
        <v>0</v>
      </c>
      <c r="Q486" s="47">
        <v>0</v>
      </c>
      <c r="R486" s="47">
        <v>0</v>
      </c>
      <c r="S486" s="344">
        <v>0</v>
      </c>
      <c r="T486" s="345">
        <v>0</v>
      </c>
      <c r="V486" s="47">
        <v>0</v>
      </c>
      <c r="W486" s="47">
        <v>200</v>
      </c>
      <c r="X486" s="344">
        <v>-200</v>
      </c>
      <c r="Y486" s="345" t="s">
        <v>196</v>
      </c>
      <c r="AA486" s="48">
        <v>0</v>
      </c>
      <c r="AB486" s="47"/>
      <c r="AC486" s="47">
        <v>0</v>
      </c>
      <c r="AD486" s="47">
        <v>0</v>
      </c>
      <c r="AE486" s="47">
        <v>0</v>
      </c>
      <c r="AF486" s="47">
        <v>0</v>
      </c>
      <c r="AG486" s="47">
        <v>0</v>
      </c>
      <c r="AH486" s="47">
        <v>0</v>
      </c>
      <c r="AI486" s="47">
        <v>0</v>
      </c>
      <c r="AJ486" s="47">
        <v>0</v>
      </c>
      <c r="AK486" s="47">
        <v>0</v>
      </c>
      <c r="AL486" s="47">
        <v>0</v>
      </c>
      <c r="AM486" s="47">
        <v>0</v>
      </c>
      <c r="AN486" s="47">
        <v>0</v>
      </c>
      <c r="AO486" s="47"/>
      <c r="AP486" s="47">
        <v>0</v>
      </c>
      <c r="AQ486" s="47">
        <v>0</v>
      </c>
      <c r="AR486" s="47">
        <v>0</v>
      </c>
      <c r="AS486" s="47">
        <v>0</v>
      </c>
      <c r="AT486" s="47">
        <v>0</v>
      </c>
      <c r="AU486" s="47">
        <v>0</v>
      </c>
      <c r="AV486" s="47">
        <v>0</v>
      </c>
      <c r="AW486" s="47">
        <v>0</v>
      </c>
      <c r="AX486" s="47">
        <v>0</v>
      </c>
      <c r="AY486" s="47">
        <v>0</v>
      </c>
      <c r="AZ486" s="47">
        <v>0</v>
      </c>
      <c r="BA486" s="47">
        <v>0</v>
      </c>
    </row>
    <row r="487" spans="1:53" outlineLevel="2" x14ac:dyDescent="0.25">
      <c r="A487" s="339" t="s">
        <v>1373</v>
      </c>
      <c r="B487" s="340" t="s">
        <v>1374</v>
      </c>
      <c r="C487" s="341" t="s">
        <v>1370</v>
      </c>
      <c r="D487" s="342"/>
      <c r="E487" s="343"/>
      <c r="F487" s="47">
        <v>0</v>
      </c>
      <c r="G487" s="47">
        <v>0</v>
      </c>
      <c r="H487" s="344">
        <v>0</v>
      </c>
      <c r="I487" s="345">
        <v>0</v>
      </c>
      <c r="K487" s="47">
        <v>0</v>
      </c>
      <c r="L487" s="47">
        <v>0</v>
      </c>
      <c r="M487" s="344">
        <v>0</v>
      </c>
      <c r="N487" s="345">
        <v>0</v>
      </c>
      <c r="Q487" s="47">
        <v>0</v>
      </c>
      <c r="R487" s="47">
        <v>0</v>
      </c>
      <c r="S487" s="344">
        <v>0</v>
      </c>
      <c r="T487" s="345">
        <v>0</v>
      </c>
      <c r="V487" s="47">
        <v>0</v>
      </c>
      <c r="W487" s="47">
        <v>175</v>
      </c>
      <c r="X487" s="344">
        <v>-175</v>
      </c>
      <c r="Y487" s="345" t="s">
        <v>196</v>
      </c>
      <c r="AA487" s="48">
        <v>0</v>
      </c>
      <c r="AB487" s="47"/>
      <c r="AC487" s="47">
        <v>0</v>
      </c>
      <c r="AD487" s="47">
        <v>0</v>
      </c>
      <c r="AE487" s="47">
        <v>0</v>
      </c>
      <c r="AF487" s="47">
        <v>0</v>
      </c>
      <c r="AG487" s="47">
        <v>0</v>
      </c>
      <c r="AH487" s="47">
        <v>0</v>
      </c>
      <c r="AI487" s="47">
        <v>0</v>
      </c>
      <c r="AJ487" s="47">
        <v>0</v>
      </c>
      <c r="AK487" s="47">
        <v>0</v>
      </c>
      <c r="AL487" s="47">
        <v>0</v>
      </c>
      <c r="AM487" s="47">
        <v>0</v>
      </c>
      <c r="AN487" s="47">
        <v>0</v>
      </c>
      <c r="AO487" s="47"/>
      <c r="AP487" s="47">
        <v>0</v>
      </c>
      <c r="AQ487" s="47">
        <v>0</v>
      </c>
      <c r="AR487" s="47">
        <v>0</v>
      </c>
      <c r="AS487" s="47">
        <v>0</v>
      </c>
      <c r="AT487" s="47">
        <v>0</v>
      </c>
      <c r="AU487" s="47">
        <v>0</v>
      </c>
      <c r="AV487" s="47">
        <v>0</v>
      </c>
      <c r="AW487" s="47">
        <v>0</v>
      </c>
      <c r="AX487" s="47">
        <v>0</v>
      </c>
      <c r="AY487" s="47">
        <v>0</v>
      </c>
      <c r="AZ487" s="47">
        <v>0</v>
      </c>
      <c r="BA487" s="47">
        <v>0</v>
      </c>
    </row>
    <row r="488" spans="1:53" outlineLevel="2" x14ac:dyDescent="0.25">
      <c r="A488" s="339" t="s">
        <v>1375</v>
      </c>
      <c r="B488" s="340" t="s">
        <v>1376</v>
      </c>
      <c r="C488" s="341" t="s">
        <v>1370</v>
      </c>
      <c r="D488" s="342"/>
      <c r="E488" s="343"/>
      <c r="F488" s="47">
        <v>0</v>
      </c>
      <c r="G488" s="47">
        <v>0</v>
      </c>
      <c r="H488" s="344">
        <v>0</v>
      </c>
      <c r="I488" s="345">
        <v>0</v>
      </c>
      <c r="K488" s="47">
        <v>0</v>
      </c>
      <c r="L488" s="47">
        <v>0</v>
      </c>
      <c r="M488" s="344">
        <v>0</v>
      </c>
      <c r="N488" s="345">
        <v>0</v>
      </c>
      <c r="Q488" s="47">
        <v>0</v>
      </c>
      <c r="R488" s="47">
        <v>0</v>
      </c>
      <c r="S488" s="344">
        <v>0</v>
      </c>
      <c r="T488" s="345">
        <v>0</v>
      </c>
      <c r="V488" s="47">
        <v>0</v>
      </c>
      <c r="W488" s="47">
        <v>45</v>
      </c>
      <c r="X488" s="344">
        <v>-45</v>
      </c>
      <c r="Y488" s="345" t="s">
        <v>196</v>
      </c>
      <c r="AA488" s="48">
        <v>0</v>
      </c>
      <c r="AB488" s="47"/>
      <c r="AC488" s="47">
        <v>0</v>
      </c>
      <c r="AD488" s="47">
        <v>0</v>
      </c>
      <c r="AE488" s="47">
        <v>0</v>
      </c>
      <c r="AF488" s="47">
        <v>0</v>
      </c>
      <c r="AG488" s="47">
        <v>0</v>
      </c>
      <c r="AH488" s="47">
        <v>0</v>
      </c>
      <c r="AI488" s="47">
        <v>0</v>
      </c>
      <c r="AJ488" s="47">
        <v>0</v>
      </c>
      <c r="AK488" s="47">
        <v>0</v>
      </c>
      <c r="AL488" s="47">
        <v>0</v>
      </c>
      <c r="AM488" s="47">
        <v>0</v>
      </c>
      <c r="AN488" s="47">
        <v>0</v>
      </c>
      <c r="AO488" s="47"/>
      <c r="AP488" s="47">
        <v>0</v>
      </c>
      <c r="AQ488" s="47">
        <v>0</v>
      </c>
      <c r="AR488" s="47">
        <v>0</v>
      </c>
      <c r="AS488" s="47">
        <v>0</v>
      </c>
      <c r="AT488" s="47">
        <v>0</v>
      </c>
      <c r="AU488" s="47">
        <v>0</v>
      </c>
      <c r="AV488" s="47">
        <v>0</v>
      </c>
      <c r="AW488" s="47">
        <v>0</v>
      </c>
      <c r="AX488" s="47">
        <v>0</v>
      </c>
      <c r="AY488" s="47">
        <v>0</v>
      </c>
      <c r="AZ488" s="47">
        <v>0</v>
      </c>
      <c r="BA488" s="47">
        <v>0</v>
      </c>
    </row>
    <row r="489" spans="1:53" outlineLevel="2" x14ac:dyDescent="0.25">
      <c r="A489" s="339" t="s">
        <v>1377</v>
      </c>
      <c r="B489" s="340" t="s">
        <v>1378</v>
      </c>
      <c r="C489" s="341" t="s">
        <v>1379</v>
      </c>
      <c r="D489" s="342"/>
      <c r="E489" s="343"/>
      <c r="F489" s="47">
        <v>0</v>
      </c>
      <c r="G489" s="47">
        <v>0</v>
      </c>
      <c r="H489" s="344">
        <v>0</v>
      </c>
      <c r="I489" s="345">
        <v>0</v>
      </c>
      <c r="K489" s="47">
        <v>0</v>
      </c>
      <c r="L489" s="47">
        <v>0</v>
      </c>
      <c r="M489" s="344">
        <v>0</v>
      </c>
      <c r="N489" s="345">
        <v>0</v>
      </c>
      <c r="Q489" s="47">
        <v>0</v>
      </c>
      <c r="R489" s="47">
        <v>0</v>
      </c>
      <c r="S489" s="344">
        <v>0</v>
      </c>
      <c r="T489" s="345">
        <v>0</v>
      </c>
      <c r="V489" s="47">
        <v>0</v>
      </c>
      <c r="W489" s="47">
        <v>-274522.59000000003</v>
      </c>
      <c r="X489" s="344">
        <v>274522.59000000003</v>
      </c>
      <c r="Y489" s="345" t="s">
        <v>196</v>
      </c>
      <c r="AA489" s="48">
        <v>0</v>
      </c>
      <c r="AB489" s="47"/>
      <c r="AC489" s="47">
        <v>0</v>
      </c>
      <c r="AD489" s="47">
        <v>0</v>
      </c>
      <c r="AE489" s="47">
        <v>0</v>
      </c>
      <c r="AF489" s="47">
        <v>0</v>
      </c>
      <c r="AG489" s="47">
        <v>0</v>
      </c>
      <c r="AH489" s="47">
        <v>0</v>
      </c>
      <c r="AI489" s="47">
        <v>0</v>
      </c>
      <c r="AJ489" s="47">
        <v>0</v>
      </c>
      <c r="AK489" s="47">
        <v>0</v>
      </c>
      <c r="AL489" s="47">
        <v>0</v>
      </c>
      <c r="AM489" s="47">
        <v>0</v>
      </c>
      <c r="AN489" s="47">
        <v>0</v>
      </c>
      <c r="AO489" s="47"/>
      <c r="AP489" s="47">
        <v>0</v>
      </c>
      <c r="AQ489" s="47">
        <v>0</v>
      </c>
      <c r="AR489" s="47">
        <v>0</v>
      </c>
      <c r="AS489" s="47">
        <v>0</v>
      </c>
      <c r="AT489" s="47">
        <v>0</v>
      </c>
      <c r="AU489" s="47">
        <v>0</v>
      </c>
      <c r="AV489" s="47">
        <v>0</v>
      </c>
      <c r="AW489" s="47">
        <v>0</v>
      </c>
      <c r="AX489" s="47">
        <v>0</v>
      </c>
      <c r="AY489" s="47">
        <v>0</v>
      </c>
      <c r="AZ489" s="47">
        <v>0</v>
      </c>
      <c r="BA489" s="47">
        <v>0</v>
      </c>
    </row>
    <row r="490" spans="1:53" outlineLevel="2" x14ac:dyDescent="0.25">
      <c r="A490" s="339" t="s">
        <v>1380</v>
      </c>
      <c r="B490" s="340" t="s">
        <v>1381</v>
      </c>
      <c r="C490" s="341" t="s">
        <v>1379</v>
      </c>
      <c r="D490" s="342"/>
      <c r="E490" s="343"/>
      <c r="F490" s="47">
        <v>0</v>
      </c>
      <c r="G490" s="47">
        <v>0</v>
      </c>
      <c r="H490" s="344">
        <v>0</v>
      </c>
      <c r="I490" s="345">
        <v>0</v>
      </c>
      <c r="K490" s="47">
        <v>0</v>
      </c>
      <c r="L490" s="47">
        <v>0</v>
      </c>
      <c r="M490" s="344">
        <v>0</v>
      </c>
      <c r="N490" s="345">
        <v>0</v>
      </c>
      <c r="Q490" s="47">
        <v>0</v>
      </c>
      <c r="R490" s="47">
        <v>0</v>
      </c>
      <c r="S490" s="344">
        <v>0</v>
      </c>
      <c r="T490" s="345">
        <v>0</v>
      </c>
      <c r="V490" s="47">
        <v>0</v>
      </c>
      <c r="W490" s="47">
        <v>-363105.71</v>
      </c>
      <c r="X490" s="344">
        <v>363105.71</v>
      </c>
      <c r="Y490" s="345" t="s">
        <v>196</v>
      </c>
      <c r="AA490" s="48">
        <v>0</v>
      </c>
      <c r="AB490" s="47"/>
      <c r="AC490" s="47">
        <v>0</v>
      </c>
      <c r="AD490" s="47">
        <v>0</v>
      </c>
      <c r="AE490" s="47">
        <v>0</v>
      </c>
      <c r="AF490" s="47">
        <v>0</v>
      </c>
      <c r="AG490" s="47">
        <v>0</v>
      </c>
      <c r="AH490" s="47">
        <v>0</v>
      </c>
      <c r="AI490" s="47">
        <v>0</v>
      </c>
      <c r="AJ490" s="47">
        <v>0</v>
      </c>
      <c r="AK490" s="47">
        <v>0</v>
      </c>
      <c r="AL490" s="47">
        <v>0</v>
      </c>
      <c r="AM490" s="47">
        <v>0</v>
      </c>
      <c r="AN490" s="47">
        <v>0</v>
      </c>
      <c r="AO490" s="47"/>
      <c r="AP490" s="47">
        <v>0</v>
      </c>
      <c r="AQ490" s="47">
        <v>0</v>
      </c>
      <c r="AR490" s="47">
        <v>0</v>
      </c>
      <c r="AS490" s="47">
        <v>0</v>
      </c>
      <c r="AT490" s="47">
        <v>0</v>
      </c>
      <c r="AU490" s="47">
        <v>0</v>
      </c>
      <c r="AV490" s="47">
        <v>0</v>
      </c>
      <c r="AW490" s="47">
        <v>0</v>
      </c>
      <c r="AX490" s="47">
        <v>0</v>
      </c>
      <c r="AY490" s="47">
        <v>0</v>
      </c>
      <c r="AZ490" s="47">
        <v>0</v>
      </c>
      <c r="BA490" s="47">
        <v>0</v>
      </c>
    </row>
    <row r="491" spans="1:53" outlineLevel="2" x14ac:dyDescent="0.25">
      <c r="A491" s="339" t="s">
        <v>1382</v>
      </c>
      <c r="B491" s="340" t="s">
        <v>1383</v>
      </c>
      <c r="C491" s="341" t="s">
        <v>1379</v>
      </c>
      <c r="D491" s="342"/>
      <c r="E491" s="343"/>
      <c r="F491" s="47">
        <v>0</v>
      </c>
      <c r="G491" s="47">
        <v>0</v>
      </c>
      <c r="H491" s="344">
        <v>0</v>
      </c>
      <c r="I491" s="345">
        <v>0</v>
      </c>
      <c r="K491" s="47">
        <v>0</v>
      </c>
      <c r="L491" s="47">
        <v>0</v>
      </c>
      <c r="M491" s="344">
        <v>0</v>
      </c>
      <c r="N491" s="345">
        <v>0</v>
      </c>
      <c r="Q491" s="47">
        <v>0</v>
      </c>
      <c r="R491" s="47">
        <v>0</v>
      </c>
      <c r="S491" s="344">
        <v>0</v>
      </c>
      <c r="T491" s="345">
        <v>0</v>
      </c>
      <c r="V491" s="47">
        <v>-372463.10000000003</v>
      </c>
      <c r="W491" s="47">
        <v>-984.46</v>
      </c>
      <c r="X491" s="344">
        <v>-371478.64</v>
      </c>
      <c r="Y491" s="345" t="s">
        <v>196</v>
      </c>
      <c r="AA491" s="48">
        <v>0</v>
      </c>
      <c r="AB491" s="47"/>
      <c r="AC491" s="47">
        <v>0</v>
      </c>
      <c r="AD491" s="47">
        <v>0</v>
      </c>
      <c r="AE491" s="47">
        <v>0</v>
      </c>
      <c r="AF491" s="47">
        <v>0</v>
      </c>
      <c r="AG491" s="47">
        <v>0</v>
      </c>
      <c r="AH491" s="47">
        <v>0</v>
      </c>
      <c r="AI491" s="47">
        <v>0</v>
      </c>
      <c r="AJ491" s="47">
        <v>-372463.10000000003</v>
      </c>
      <c r="AK491" s="47">
        <v>0</v>
      </c>
      <c r="AL491" s="47">
        <v>0</v>
      </c>
      <c r="AM491" s="47">
        <v>0</v>
      </c>
      <c r="AN491" s="47">
        <v>0</v>
      </c>
      <c r="AO491" s="47"/>
      <c r="AP491" s="47">
        <v>0</v>
      </c>
      <c r="AQ491" s="47">
        <v>0</v>
      </c>
      <c r="AR491" s="47">
        <v>0</v>
      </c>
      <c r="AS491" s="47">
        <v>0</v>
      </c>
      <c r="AT491" s="47">
        <v>0</v>
      </c>
      <c r="AU491" s="47">
        <v>0</v>
      </c>
      <c r="AV491" s="47">
        <v>0</v>
      </c>
      <c r="AW491" s="47">
        <v>0</v>
      </c>
      <c r="AX491" s="47">
        <v>0</v>
      </c>
      <c r="AY491" s="47">
        <v>0</v>
      </c>
      <c r="AZ491" s="47">
        <v>0</v>
      </c>
      <c r="BA491" s="47">
        <v>0</v>
      </c>
    </row>
    <row r="492" spans="1:53" outlineLevel="2" x14ac:dyDescent="0.25">
      <c r="A492" s="339" t="s">
        <v>1384</v>
      </c>
      <c r="B492" s="340" t="s">
        <v>1385</v>
      </c>
      <c r="C492" s="341" t="s">
        <v>1379</v>
      </c>
      <c r="D492" s="342"/>
      <c r="E492" s="343"/>
      <c r="F492" s="47">
        <v>0</v>
      </c>
      <c r="G492" s="47">
        <v>0</v>
      </c>
      <c r="H492" s="344">
        <v>0</v>
      </c>
      <c r="I492" s="345">
        <v>0</v>
      </c>
      <c r="K492" s="47">
        <v>0</v>
      </c>
      <c r="L492" s="47">
        <v>0</v>
      </c>
      <c r="M492" s="344">
        <v>0</v>
      </c>
      <c r="N492" s="345">
        <v>0</v>
      </c>
      <c r="Q492" s="47">
        <v>0</v>
      </c>
      <c r="R492" s="47">
        <v>0</v>
      </c>
      <c r="S492" s="344">
        <v>0</v>
      </c>
      <c r="T492" s="345">
        <v>0</v>
      </c>
      <c r="V492" s="47">
        <v>-832.23</v>
      </c>
      <c r="W492" s="47">
        <v>333477</v>
      </c>
      <c r="X492" s="344">
        <v>-334309.23</v>
      </c>
      <c r="Y492" s="345">
        <v>-1.0024956143901977</v>
      </c>
      <c r="AA492" s="48">
        <v>47313</v>
      </c>
      <c r="AB492" s="47"/>
      <c r="AC492" s="47">
        <v>0</v>
      </c>
      <c r="AD492" s="47">
        <v>0</v>
      </c>
      <c r="AE492" s="47">
        <v>0</v>
      </c>
      <c r="AF492" s="47">
        <v>0</v>
      </c>
      <c r="AG492" s="47">
        <v>0</v>
      </c>
      <c r="AH492" s="47">
        <v>0</v>
      </c>
      <c r="AI492" s="47">
        <v>0</v>
      </c>
      <c r="AJ492" s="47">
        <v>0</v>
      </c>
      <c r="AK492" s="47">
        <v>-832.23</v>
      </c>
      <c r="AL492" s="47">
        <v>0</v>
      </c>
      <c r="AM492" s="47">
        <v>0</v>
      </c>
      <c r="AN492" s="47">
        <v>0</v>
      </c>
      <c r="AO492" s="47"/>
      <c r="AP492" s="47">
        <v>0</v>
      </c>
      <c r="AQ492" s="47">
        <v>0</v>
      </c>
      <c r="AR492" s="47">
        <v>0</v>
      </c>
      <c r="AS492" s="47">
        <v>0</v>
      </c>
      <c r="AT492" s="47">
        <v>0</v>
      </c>
      <c r="AU492" s="47">
        <v>0</v>
      </c>
      <c r="AV492" s="47">
        <v>0</v>
      </c>
      <c r="AW492" s="47">
        <v>0</v>
      </c>
      <c r="AX492" s="47">
        <v>0</v>
      </c>
      <c r="AY492" s="47">
        <v>0</v>
      </c>
      <c r="AZ492" s="47">
        <v>0</v>
      </c>
      <c r="BA492" s="47">
        <v>0</v>
      </c>
    </row>
    <row r="493" spans="1:53" outlineLevel="2" x14ac:dyDescent="0.25">
      <c r="A493" s="339" t="s">
        <v>1386</v>
      </c>
      <c r="B493" s="340" t="s">
        <v>1387</v>
      </c>
      <c r="C493" s="341" t="s">
        <v>1379</v>
      </c>
      <c r="D493" s="342"/>
      <c r="E493" s="343"/>
      <c r="F493" s="47">
        <v>0</v>
      </c>
      <c r="G493" s="47">
        <v>51101</v>
      </c>
      <c r="H493" s="344">
        <v>-51101</v>
      </c>
      <c r="I493" s="345" t="s">
        <v>196</v>
      </c>
      <c r="K493" s="47">
        <v>0</v>
      </c>
      <c r="L493" s="47">
        <v>255505</v>
      </c>
      <c r="M493" s="344">
        <v>-255505</v>
      </c>
      <c r="N493" s="345" t="s">
        <v>196</v>
      </c>
      <c r="Q493" s="47">
        <v>0</v>
      </c>
      <c r="R493" s="47">
        <v>153303</v>
      </c>
      <c r="S493" s="344">
        <v>-153303</v>
      </c>
      <c r="T493" s="345" t="s">
        <v>196</v>
      </c>
      <c r="V493" s="47">
        <v>181332</v>
      </c>
      <c r="W493" s="47">
        <v>255505</v>
      </c>
      <c r="X493" s="344">
        <v>-74173</v>
      </c>
      <c r="Y493" s="345">
        <v>-0.29029960274750005</v>
      </c>
      <c r="AA493" s="48">
        <v>0</v>
      </c>
      <c r="AB493" s="47"/>
      <c r="AC493" s="47">
        <v>51101</v>
      </c>
      <c r="AD493" s="47">
        <v>51101</v>
      </c>
      <c r="AE493" s="47">
        <v>51101</v>
      </c>
      <c r="AF493" s="47">
        <v>51101</v>
      </c>
      <c r="AG493" s="47">
        <v>51101</v>
      </c>
      <c r="AH493" s="47">
        <v>51101</v>
      </c>
      <c r="AI493" s="47">
        <v>54420</v>
      </c>
      <c r="AJ493" s="47">
        <v>51101</v>
      </c>
      <c r="AK493" s="47">
        <v>51101</v>
      </c>
      <c r="AL493" s="47">
        <v>51101</v>
      </c>
      <c r="AM493" s="47">
        <v>51101</v>
      </c>
      <c r="AN493" s="47">
        <v>-128593</v>
      </c>
      <c r="AO493" s="47"/>
      <c r="AP493" s="47">
        <v>0</v>
      </c>
      <c r="AQ493" s="47">
        <v>0</v>
      </c>
      <c r="AR493" s="47">
        <v>0</v>
      </c>
      <c r="AS493" s="47">
        <v>0</v>
      </c>
      <c r="AT493" s="47">
        <v>0</v>
      </c>
      <c r="AU493" s="47">
        <v>0</v>
      </c>
      <c r="AV493" s="47">
        <v>0</v>
      </c>
      <c r="AW493" s="47">
        <v>0</v>
      </c>
      <c r="AX493" s="47">
        <v>0</v>
      </c>
      <c r="AY493" s="47">
        <v>0</v>
      </c>
      <c r="AZ493" s="47">
        <v>0</v>
      </c>
      <c r="BA493" s="47">
        <v>0</v>
      </c>
    </row>
    <row r="494" spans="1:53" outlineLevel="2" x14ac:dyDescent="0.25">
      <c r="A494" s="339" t="s">
        <v>1388</v>
      </c>
      <c r="B494" s="340" t="s">
        <v>1389</v>
      </c>
      <c r="C494" s="341" t="s">
        <v>1379</v>
      </c>
      <c r="D494" s="342"/>
      <c r="E494" s="343"/>
      <c r="F494" s="47">
        <v>55192</v>
      </c>
      <c r="G494" s="47">
        <v>0</v>
      </c>
      <c r="H494" s="344">
        <v>55192</v>
      </c>
      <c r="I494" s="345" t="s">
        <v>196</v>
      </c>
      <c r="K494" s="47">
        <v>275960</v>
      </c>
      <c r="L494" s="47">
        <v>0</v>
      </c>
      <c r="M494" s="344">
        <v>275960</v>
      </c>
      <c r="N494" s="345" t="s">
        <v>196</v>
      </c>
      <c r="Q494" s="47">
        <v>165576</v>
      </c>
      <c r="R494" s="47">
        <v>0</v>
      </c>
      <c r="S494" s="344">
        <v>165576</v>
      </c>
      <c r="T494" s="345" t="s">
        <v>196</v>
      </c>
      <c r="V494" s="47">
        <v>275960</v>
      </c>
      <c r="W494" s="47">
        <v>0</v>
      </c>
      <c r="X494" s="344">
        <v>275960</v>
      </c>
      <c r="Y494" s="345" t="s">
        <v>196</v>
      </c>
      <c r="AA494" s="48">
        <v>0</v>
      </c>
      <c r="AB494" s="47"/>
      <c r="AC494" s="47">
        <v>0</v>
      </c>
      <c r="AD494" s="47">
        <v>0</v>
      </c>
      <c r="AE494" s="47">
        <v>0</v>
      </c>
      <c r="AF494" s="47">
        <v>0</v>
      </c>
      <c r="AG494" s="47">
        <v>0</v>
      </c>
      <c r="AH494" s="47">
        <v>0</v>
      </c>
      <c r="AI494" s="47">
        <v>0</v>
      </c>
      <c r="AJ494" s="47">
        <v>0</v>
      </c>
      <c r="AK494" s="47">
        <v>0</v>
      </c>
      <c r="AL494" s="47">
        <v>0</v>
      </c>
      <c r="AM494" s="47">
        <v>0</v>
      </c>
      <c r="AN494" s="47">
        <v>0</v>
      </c>
      <c r="AO494" s="47"/>
      <c r="AP494" s="47">
        <v>55192</v>
      </c>
      <c r="AQ494" s="47">
        <v>55192</v>
      </c>
      <c r="AR494" s="47">
        <v>55192</v>
      </c>
      <c r="AS494" s="47">
        <v>55192</v>
      </c>
      <c r="AT494" s="47">
        <v>55192</v>
      </c>
      <c r="AU494" s="47">
        <v>0</v>
      </c>
      <c r="AV494" s="47">
        <v>0</v>
      </c>
      <c r="AW494" s="47">
        <v>0</v>
      </c>
      <c r="AX494" s="47">
        <v>0</v>
      </c>
      <c r="AY494" s="47">
        <v>0</v>
      </c>
      <c r="AZ494" s="47">
        <v>0</v>
      </c>
      <c r="BA494" s="47">
        <v>0</v>
      </c>
    </row>
    <row r="495" spans="1:53" outlineLevel="2" x14ac:dyDescent="0.25">
      <c r="A495" s="339" t="s">
        <v>1390</v>
      </c>
      <c r="B495" s="340" t="s">
        <v>1391</v>
      </c>
      <c r="C495" s="341" t="s">
        <v>1392</v>
      </c>
      <c r="D495" s="342"/>
      <c r="E495" s="343"/>
      <c r="F495" s="47">
        <v>-185922.37</v>
      </c>
      <c r="G495" s="47">
        <v>-197731.7</v>
      </c>
      <c r="H495" s="344">
        <v>11809.330000000016</v>
      </c>
      <c r="I495" s="345">
        <v>5.9724009857802345E-2</v>
      </c>
      <c r="K495" s="47">
        <v>-635560.47</v>
      </c>
      <c r="L495" s="47">
        <v>-648540.44000000006</v>
      </c>
      <c r="M495" s="344">
        <v>12979.970000000088</v>
      </c>
      <c r="N495" s="345">
        <v>2.0014125873168507E-2</v>
      </c>
      <c r="Q495" s="47">
        <v>-414929.56</v>
      </c>
      <c r="R495" s="47">
        <v>-433462.05</v>
      </c>
      <c r="S495" s="344">
        <v>18532.489999999991</v>
      </c>
      <c r="T495" s="345">
        <v>4.2754584859274282E-2</v>
      </c>
      <c r="V495" s="47">
        <v>-1520481.0899999999</v>
      </c>
      <c r="W495" s="47">
        <v>-1561092.81</v>
      </c>
      <c r="X495" s="344">
        <v>40611.720000000205</v>
      </c>
      <c r="Y495" s="345">
        <v>2.6014929887480682E-2</v>
      </c>
      <c r="AA495" s="48">
        <v>-167337.46</v>
      </c>
      <c r="AB495" s="47"/>
      <c r="AC495" s="47">
        <v>-89944.95</v>
      </c>
      <c r="AD495" s="47">
        <v>-125133.44</v>
      </c>
      <c r="AE495" s="47">
        <v>-118713.86</v>
      </c>
      <c r="AF495" s="47">
        <v>-117016.49</v>
      </c>
      <c r="AG495" s="47">
        <v>-197731.7</v>
      </c>
      <c r="AH495" s="47">
        <v>-89252.76</v>
      </c>
      <c r="AI495" s="47">
        <v>-106483.67</v>
      </c>
      <c r="AJ495" s="47">
        <v>-116104.41</v>
      </c>
      <c r="AK495" s="47">
        <v>-136836.99</v>
      </c>
      <c r="AL495" s="47">
        <v>-145552.5</v>
      </c>
      <c r="AM495" s="47">
        <v>-185171.02</v>
      </c>
      <c r="AN495" s="47">
        <v>-105519.27</v>
      </c>
      <c r="AO495" s="47"/>
      <c r="AP495" s="47">
        <v>-93326.720000000001</v>
      </c>
      <c r="AQ495" s="47">
        <v>-127304.19</v>
      </c>
      <c r="AR495" s="47">
        <v>-115198.32</v>
      </c>
      <c r="AS495" s="47">
        <v>-113808.87</v>
      </c>
      <c r="AT495" s="47">
        <v>-185922.37</v>
      </c>
      <c r="AU495" s="47">
        <v>0</v>
      </c>
      <c r="AV495" s="47">
        <v>0</v>
      </c>
      <c r="AW495" s="47">
        <v>0</v>
      </c>
      <c r="AX495" s="47">
        <v>0</v>
      </c>
      <c r="AY495" s="47">
        <v>0</v>
      </c>
      <c r="AZ495" s="47">
        <v>0</v>
      </c>
      <c r="BA495" s="47">
        <v>0</v>
      </c>
    </row>
    <row r="496" spans="1:53" outlineLevel="2" x14ac:dyDescent="0.25">
      <c r="A496" s="339" t="s">
        <v>1393</v>
      </c>
      <c r="B496" s="340" t="s">
        <v>1394</v>
      </c>
      <c r="C496" s="341" t="s">
        <v>1395</v>
      </c>
      <c r="D496" s="342"/>
      <c r="E496" s="343"/>
      <c r="F496" s="47">
        <v>-953.07</v>
      </c>
      <c r="G496" s="47">
        <v>-980.38</v>
      </c>
      <c r="H496" s="344">
        <v>27.309999999999945</v>
      </c>
      <c r="I496" s="345">
        <v>2.7856545421163167E-2</v>
      </c>
      <c r="K496" s="47">
        <v>-3209.76</v>
      </c>
      <c r="L496" s="47">
        <v>-3113.73</v>
      </c>
      <c r="M496" s="344">
        <v>-96.0300000000002</v>
      </c>
      <c r="N496" s="345">
        <v>-3.0840824348932053E-2</v>
      </c>
      <c r="Q496" s="47">
        <v>-2079.1999999999998</v>
      </c>
      <c r="R496" s="47">
        <v>-2077.2600000000002</v>
      </c>
      <c r="S496" s="344">
        <v>-1.9399999999995998</v>
      </c>
      <c r="T496" s="345">
        <v>-9.3392257107901742E-4</v>
      </c>
      <c r="V496" s="47">
        <v>-7497.17</v>
      </c>
      <c r="W496" s="47">
        <v>-8814.1200000000008</v>
      </c>
      <c r="X496" s="344">
        <v>1316.9500000000007</v>
      </c>
      <c r="Y496" s="345">
        <v>0.14941366806896214</v>
      </c>
      <c r="AA496" s="48">
        <v>-967.46</v>
      </c>
      <c r="AB496" s="47"/>
      <c r="AC496" s="47">
        <v>-463.67</v>
      </c>
      <c r="AD496" s="47">
        <v>-572.80000000000007</v>
      </c>
      <c r="AE496" s="47">
        <v>-525.34</v>
      </c>
      <c r="AF496" s="47">
        <v>-571.54</v>
      </c>
      <c r="AG496" s="47">
        <v>-980.38</v>
      </c>
      <c r="AH496" s="47">
        <v>-534.39</v>
      </c>
      <c r="AI496" s="47">
        <v>-539.44000000000005</v>
      </c>
      <c r="AJ496" s="47">
        <v>-571.63</v>
      </c>
      <c r="AK496" s="47">
        <v>-570.85</v>
      </c>
      <c r="AL496" s="47">
        <v>-546.72</v>
      </c>
      <c r="AM496" s="47">
        <v>-932.2</v>
      </c>
      <c r="AN496" s="47">
        <v>-592.18000000000006</v>
      </c>
      <c r="AO496" s="47"/>
      <c r="AP496" s="47">
        <v>-417.78000000000003</v>
      </c>
      <c r="AQ496" s="47">
        <v>-712.78</v>
      </c>
      <c r="AR496" s="47">
        <v>-525.91</v>
      </c>
      <c r="AS496" s="47">
        <v>-600.22</v>
      </c>
      <c r="AT496" s="47">
        <v>-953.07</v>
      </c>
      <c r="AU496" s="47">
        <v>0</v>
      </c>
      <c r="AV496" s="47">
        <v>0</v>
      </c>
      <c r="AW496" s="47">
        <v>0</v>
      </c>
      <c r="AX496" s="47">
        <v>0</v>
      </c>
      <c r="AY496" s="47">
        <v>0</v>
      </c>
      <c r="AZ496" s="47">
        <v>0</v>
      </c>
      <c r="BA496" s="47">
        <v>0</v>
      </c>
    </row>
    <row r="497" spans="1:53" outlineLevel="2" x14ac:dyDescent="0.25">
      <c r="A497" s="339" t="s">
        <v>1396</v>
      </c>
      <c r="B497" s="340" t="s">
        <v>1397</v>
      </c>
      <c r="C497" s="341" t="s">
        <v>1398</v>
      </c>
      <c r="D497" s="342"/>
      <c r="E497" s="343"/>
      <c r="F497" s="47">
        <v>-1204.94</v>
      </c>
      <c r="G497" s="47">
        <v>-1071.97</v>
      </c>
      <c r="H497" s="344">
        <v>-132.97000000000003</v>
      </c>
      <c r="I497" s="345">
        <v>-0.12404265044730732</v>
      </c>
      <c r="K497" s="47">
        <v>-3700.12</v>
      </c>
      <c r="L497" s="47">
        <v>-3444.54</v>
      </c>
      <c r="M497" s="344">
        <v>-255.57999999999993</v>
      </c>
      <c r="N497" s="345">
        <v>-7.4198586748883716E-2</v>
      </c>
      <c r="Q497" s="47">
        <v>-2512.96</v>
      </c>
      <c r="R497" s="47">
        <v>-2285.06</v>
      </c>
      <c r="S497" s="344">
        <v>-227.90000000000009</v>
      </c>
      <c r="T497" s="345">
        <v>-9.9734799086238474E-2</v>
      </c>
      <c r="V497" s="47">
        <v>-8300.0499999999993</v>
      </c>
      <c r="W497" s="47">
        <v>-10376.880000000001</v>
      </c>
      <c r="X497" s="344">
        <v>2076.8300000000017</v>
      </c>
      <c r="Y497" s="345">
        <v>0.20014011918804125</v>
      </c>
      <c r="AA497" s="48">
        <v>-1311.18</v>
      </c>
      <c r="AB497" s="47"/>
      <c r="AC497" s="47">
        <v>-517.64</v>
      </c>
      <c r="AD497" s="47">
        <v>-641.84</v>
      </c>
      <c r="AE497" s="47">
        <v>-592.74</v>
      </c>
      <c r="AF497" s="47">
        <v>-620.35</v>
      </c>
      <c r="AG497" s="47">
        <v>-1071.97</v>
      </c>
      <c r="AH497" s="47">
        <v>-565.35</v>
      </c>
      <c r="AI497" s="47">
        <v>-570.41</v>
      </c>
      <c r="AJ497" s="47">
        <v>-611.53</v>
      </c>
      <c r="AK497" s="47">
        <v>-607.22</v>
      </c>
      <c r="AL497" s="47">
        <v>-612.63</v>
      </c>
      <c r="AM497" s="47">
        <v>-992.16</v>
      </c>
      <c r="AN497" s="47">
        <v>-640.63</v>
      </c>
      <c r="AO497" s="47"/>
      <c r="AP497" s="47">
        <v>-468.1</v>
      </c>
      <c r="AQ497" s="47">
        <v>-719.06000000000006</v>
      </c>
      <c r="AR497" s="47">
        <v>-575.21</v>
      </c>
      <c r="AS497" s="47">
        <v>-732.81000000000006</v>
      </c>
      <c r="AT497" s="47">
        <v>-1204.94</v>
      </c>
      <c r="AU497" s="47">
        <v>0</v>
      </c>
      <c r="AV497" s="47">
        <v>0</v>
      </c>
      <c r="AW497" s="47">
        <v>0</v>
      </c>
      <c r="AX497" s="47">
        <v>0</v>
      </c>
      <c r="AY497" s="47">
        <v>0</v>
      </c>
      <c r="AZ497" s="47">
        <v>0</v>
      </c>
      <c r="BA497" s="47">
        <v>0</v>
      </c>
    </row>
    <row r="498" spans="1:53" outlineLevel="2" x14ac:dyDescent="0.25">
      <c r="A498" s="339" t="s">
        <v>1399</v>
      </c>
      <c r="B498" s="340" t="s">
        <v>1400</v>
      </c>
      <c r="C498" s="341" t="s">
        <v>1401</v>
      </c>
      <c r="D498" s="342"/>
      <c r="E498" s="343"/>
      <c r="F498" s="47">
        <v>0</v>
      </c>
      <c r="G498" s="47">
        <v>0</v>
      </c>
      <c r="H498" s="344">
        <v>0</v>
      </c>
      <c r="I498" s="345">
        <v>0</v>
      </c>
      <c r="K498" s="47">
        <v>0</v>
      </c>
      <c r="L498" s="47">
        <v>0</v>
      </c>
      <c r="M498" s="344">
        <v>0</v>
      </c>
      <c r="N498" s="345">
        <v>0</v>
      </c>
      <c r="Q498" s="47">
        <v>0</v>
      </c>
      <c r="R498" s="47">
        <v>0</v>
      </c>
      <c r="S498" s="344">
        <v>0</v>
      </c>
      <c r="T498" s="345">
        <v>0</v>
      </c>
      <c r="V498" s="47">
        <v>7431.1900000000005</v>
      </c>
      <c r="W498" s="47">
        <v>7940</v>
      </c>
      <c r="X498" s="344">
        <v>-508.80999999999949</v>
      </c>
      <c r="Y498" s="345">
        <v>-6.4081863979848802E-2</v>
      </c>
      <c r="AA498" s="48">
        <v>1136</v>
      </c>
      <c r="AB498" s="47"/>
      <c r="AC498" s="47">
        <v>0</v>
      </c>
      <c r="AD498" s="47">
        <v>0</v>
      </c>
      <c r="AE498" s="47">
        <v>0</v>
      </c>
      <c r="AF498" s="47">
        <v>0</v>
      </c>
      <c r="AG498" s="47">
        <v>0</v>
      </c>
      <c r="AH498" s="47">
        <v>0</v>
      </c>
      <c r="AI498" s="47">
        <v>0</v>
      </c>
      <c r="AJ498" s="47">
        <v>7431.1900000000005</v>
      </c>
      <c r="AK498" s="47">
        <v>0</v>
      </c>
      <c r="AL498" s="47">
        <v>0</v>
      </c>
      <c r="AM498" s="47">
        <v>0</v>
      </c>
      <c r="AN498" s="47">
        <v>0</v>
      </c>
      <c r="AO498" s="47"/>
      <c r="AP498" s="47">
        <v>0</v>
      </c>
      <c r="AQ498" s="47">
        <v>0</v>
      </c>
      <c r="AR498" s="47">
        <v>0</v>
      </c>
      <c r="AS498" s="47">
        <v>0</v>
      </c>
      <c r="AT498" s="47">
        <v>0</v>
      </c>
      <c r="AU498" s="47">
        <v>0</v>
      </c>
      <c r="AV498" s="47">
        <v>0</v>
      </c>
      <c r="AW498" s="47">
        <v>0</v>
      </c>
      <c r="AX498" s="47">
        <v>0</v>
      </c>
      <c r="AY498" s="47">
        <v>0</v>
      </c>
      <c r="AZ498" s="47">
        <v>0</v>
      </c>
      <c r="BA498" s="47">
        <v>0</v>
      </c>
    </row>
    <row r="499" spans="1:53" outlineLevel="2" x14ac:dyDescent="0.25">
      <c r="A499" s="339" t="s">
        <v>1402</v>
      </c>
      <c r="B499" s="340" t="s">
        <v>1403</v>
      </c>
      <c r="C499" s="341" t="s">
        <v>1401</v>
      </c>
      <c r="D499" s="342"/>
      <c r="E499" s="343"/>
      <c r="F499" s="47">
        <v>0</v>
      </c>
      <c r="G499" s="47">
        <v>1134</v>
      </c>
      <c r="H499" s="344">
        <v>-1134</v>
      </c>
      <c r="I499" s="345" t="s">
        <v>196</v>
      </c>
      <c r="K499" s="47">
        <v>0</v>
      </c>
      <c r="L499" s="47">
        <v>5670</v>
      </c>
      <c r="M499" s="344">
        <v>-5670</v>
      </c>
      <c r="N499" s="345" t="s">
        <v>196</v>
      </c>
      <c r="Q499" s="47">
        <v>0</v>
      </c>
      <c r="R499" s="47">
        <v>3402</v>
      </c>
      <c r="S499" s="344">
        <v>-3402</v>
      </c>
      <c r="T499" s="345" t="s">
        <v>196</v>
      </c>
      <c r="V499" s="47">
        <v>8389.44</v>
      </c>
      <c r="W499" s="47">
        <v>5670</v>
      </c>
      <c r="X499" s="344">
        <v>2719.4400000000005</v>
      </c>
      <c r="Y499" s="345">
        <v>0.47961904761904772</v>
      </c>
      <c r="AA499" s="48">
        <v>0</v>
      </c>
      <c r="AB499" s="47"/>
      <c r="AC499" s="47">
        <v>1134</v>
      </c>
      <c r="AD499" s="47">
        <v>1134</v>
      </c>
      <c r="AE499" s="47">
        <v>1134</v>
      </c>
      <c r="AF499" s="47">
        <v>1134</v>
      </c>
      <c r="AG499" s="47">
        <v>1134</v>
      </c>
      <c r="AH499" s="47">
        <v>1134</v>
      </c>
      <c r="AI499" s="47">
        <v>1134</v>
      </c>
      <c r="AJ499" s="47">
        <v>1134</v>
      </c>
      <c r="AK499" s="47">
        <v>1134</v>
      </c>
      <c r="AL499" s="47">
        <v>1134</v>
      </c>
      <c r="AM499" s="47">
        <v>1134</v>
      </c>
      <c r="AN499" s="47">
        <v>1585.44</v>
      </c>
      <c r="AO499" s="47"/>
      <c r="AP499" s="47">
        <v>0</v>
      </c>
      <c r="AQ499" s="47">
        <v>0</v>
      </c>
      <c r="AR499" s="47">
        <v>0</v>
      </c>
      <c r="AS499" s="47">
        <v>0</v>
      </c>
      <c r="AT499" s="47">
        <v>0</v>
      </c>
      <c r="AU499" s="47">
        <v>0</v>
      </c>
      <c r="AV499" s="47">
        <v>0</v>
      </c>
      <c r="AW499" s="47">
        <v>0</v>
      </c>
      <c r="AX499" s="47">
        <v>0</v>
      </c>
      <c r="AY499" s="47">
        <v>0</v>
      </c>
      <c r="AZ499" s="47">
        <v>0</v>
      </c>
      <c r="BA499" s="47">
        <v>0</v>
      </c>
    </row>
    <row r="500" spans="1:53" outlineLevel="2" x14ac:dyDescent="0.25">
      <c r="A500" s="339" t="s">
        <v>1404</v>
      </c>
      <c r="B500" s="340" t="s">
        <v>1405</v>
      </c>
      <c r="C500" s="341" t="s">
        <v>1401</v>
      </c>
      <c r="D500" s="342"/>
      <c r="E500" s="343"/>
      <c r="F500" s="47">
        <v>1250</v>
      </c>
      <c r="G500" s="47">
        <v>0</v>
      </c>
      <c r="H500" s="344">
        <v>1250</v>
      </c>
      <c r="I500" s="345" t="s">
        <v>196</v>
      </c>
      <c r="K500" s="47">
        <v>6250</v>
      </c>
      <c r="L500" s="47">
        <v>0</v>
      </c>
      <c r="M500" s="344">
        <v>6250</v>
      </c>
      <c r="N500" s="345" t="s">
        <v>196</v>
      </c>
      <c r="Q500" s="47">
        <v>3750</v>
      </c>
      <c r="R500" s="47">
        <v>0</v>
      </c>
      <c r="S500" s="344">
        <v>3750</v>
      </c>
      <c r="T500" s="345" t="s">
        <v>196</v>
      </c>
      <c r="V500" s="47">
        <v>6250</v>
      </c>
      <c r="W500" s="47">
        <v>0</v>
      </c>
      <c r="X500" s="344">
        <v>6250</v>
      </c>
      <c r="Y500" s="345" t="s">
        <v>196</v>
      </c>
      <c r="AA500" s="48">
        <v>0</v>
      </c>
      <c r="AB500" s="47"/>
      <c r="AC500" s="47">
        <v>0</v>
      </c>
      <c r="AD500" s="47">
        <v>0</v>
      </c>
      <c r="AE500" s="47">
        <v>0</v>
      </c>
      <c r="AF500" s="47">
        <v>0</v>
      </c>
      <c r="AG500" s="47">
        <v>0</v>
      </c>
      <c r="AH500" s="47">
        <v>0</v>
      </c>
      <c r="AI500" s="47">
        <v>0</v>
      </c>
      <c r="AJ500" s="47">
        <v>0</v>
      </c>
      <c r="AK500" s="47">
        <v>0</v>
      </c>
      <c r="AL500" s="47">
        <v>0</v>
      </c>
      <c r="AM500" s="47">
        <v>0</v>
      </c>
      <c r="AN500" s="47">
        <v>0</v>
      </c>
      <c r="AO500" s="47"/>
      <c r="AP500" s="47">
        <v>1250</v>
      </c>
      <c r="AQ500" s="47">
        <v>1250</v>
      </c>
      <c r="AR500" s="47">
        <v>1250</v>
      </c>
      <c r="AS500" s="47">
        <v>1250</v>
      </c>
      <c r="AT500" s="47">
        <v>1250</v>
      </c>
      <c r="AU500" s="47">
        <v>0</v>
      </c>
      <c r="AV500" s="47">
        <v>0</v>
      </c>
      <c r="AW500" s="47">
        <v>0</v>
      </c>
      <c r="AX500" s="47">
        <v>0</v>
      </c>
      <c r="AY500" s="47">
        <v>0</v>
      </c>
      <c r="AZ500" s="47">
        <v>0</v>
      </c>
      <c r="BA500" s="47">
        <v>0</v>
      </c>
    </row>
    <row r="501" spans="1:53" s="391" customFormat="1" ht="13" x14ac:dyDescent="0.3">
      <c r="A501" s="339" t="s">
        <v>1406</v>
      </c>
      <c r="B501" s="397" t="s">
        <v>1407</v>
      </c>
      <c r="C501" s="413" t="s">
        <v>1408</v>
      </c>
      <c r="D501" s="419"/>
      <c r="E501" s="419"/>
      <c r="F501" s="399">
        <v>2342884.7180000003</v>
      </c>
      <c r="G501" s="399">
        <v>2787034.33</v>
      </c>
      <c r="H501" s="393">
        <v>-444149.61199999973</v>
      </c>
      <c r="I501" s="41">
        <v>-0.15936280627013294</v>
      </c>
      <c r="J501" s="416"/>
      <c r="K501" s="399">
        <v>10003483.629000001</v>
      </c>
      <c r="L501" s="399">
        <v>14931578.370000001</v>
      </c>
      <c r="M501" s="393">
        <v>-4928094.7410000004</v>
      </c>
      <c r="N501" s="41">
        <v>-0.33004513112299994</v>
      </c>
      <c r="O501" s="348"/>
      <c r="P501" s="417"/>
      <c r="Q501" s="399">
        <v>5924200.2280000001</v>
      </c>
      <c r="R501" s="399">
        <v>9273660.1799999978</v>
      </c>
      <c r="S501" s="393">
        <v>-3349459.9519999977</v>
      </c>
      <c r="T501" s="41">
        <v>-0.36117993187022285</v>
      </c>
      <c r="U501" s="417"/>
      <c r="V501" s="399">
        <v>21435609.888999995</v>
      </c>
      <c r="W501" s="399">
        <v>28684149.029999997</v>
      </c>
      <c r="X501" s="393">
        <v>-7248539.1410000026</v>
      </c>
      <c r="Y501" s="40">
        <v>-0.25270190631832745</v>
      </c>
      <c r="AA501" s="412">
        <v>2436292.94</v>
      </c>
      <c r="AC501" s="399">
        <v>2864364.0000000005</v>
      </c>
      <c r="AD501" s="399">
        <v>2793554.1900000004</v>
      </c>
      <c r="AE501" s="399">
        <v>3623134.1100000003</v>
      </c>
      <c r="AF501" s="399">
        <v>2863491.74</v>
      </c>
      <c r="AG501" s="399">
        <v>2787034.33</v>
      </c>
      <c r="AH501" s="399">
        <v>3024567.3360000001</v>
      </c>
      <c r="AI501" s="399">
        <v>2950005.09</v>
      </c>
      <c r="AJ501" s="399">
        <v>2384775.7400000002</v>
      </c>
      <c r="AK501" s="399">
        <v>2804774.4539999999</v>
      </c>
      <c r="AL501" s="399">
        <v>2893099.1100000003</v>
      </c>
      <c r="AM501" s="399">
        <v>2707011.3</v>
      </c>
      <c r="AN501" s="399">
        <v>-5332106.7699999996</v>
      </c>
      <c r="AP501" s="399">
        <v>1782567.5199999996</v>
      </c>
      <c r="AQ501" s="399">
        <v>2296715.8810000005</v>
      </c>
      <c r="AR501" s="399">
        <v>2359261.335</v>
      </c>
      <c r="AS501" s="399">
        <v>1222054.175</v>
      </c>
      <c r="AT501" s="399">
        <v>2342884.7180000003</v>
      </c>
      <c r="AU501" s="399">
        <v>-66141.03</v>
      </c>
      <c r="AV501" s="399">
        <v>0</v>
      </c>
      <c r="AW501" s="399">
        <v>0</v>
      </c>
      <c r="AX501" s="399">
        <v>0</v>
      </c>
      <c r="AY501" s="399">
        <v>0</v>
      </c>
      <c r="AZ501" s="399">
        <v>0</v>
      </c>
      <c r="BA501" s="399">
        <v>0</v>
      </c>
    </row>
    <row r="502" spans="1:53" s="391" customFormat="1" ht="0.75" customHeight="1" outlineLevel="2" x14ac:dyDescent="0.3">
      <c r="A502" s="339"/>
      <c r="B502" s="397"/>
      <c r="C502" s="413"/>
      <c r="D502" s="419"/>
      <c r="E502" s="419"/>
      <c r="F502" s="399"/>
      <c r="G502" s="399"/>
      <c r="H502" s="393"/>
      <c r="I502" s="41"/>
      <c r="J502" s="416"/>
      <c r="K502" s="399"/>
      <c r="L502" s="399"/>
      <c r="M502" s="393"/>
      <c r="N502" s="41"/>
      <c r="O502" s="348"/>
      <c r="P502" s="417"/>
      <c r="Q502" s="399"/>
      <c r="R502" s="399"/>
      <c r="S502" s="393"/>
      <c r="T502" s="41"/>
      <c r="U502" s="417"/>
      <c r="V502" s="399"/>
      <c r="W502" s="399"/>
      <c r="X502" s="393"/>
      <c r="Y502" s="40"/>
      <c r="AA502" s="412"/>
      <c r="AC502" s="399"/>
      <c r="AD502" s="399"/>
      <c r="AE502" s="399"/>
      <c r="AF502" s="399"/>
      <c r="AG502" s="399"/>
      <c r="AH502" s="399"/>
      <c r="AI502" s="399"/>
      <c r="AJ502" s="399"/>
      <c r="AK502" s="399"/>
      <c r="AL502" s="399"/>
      <c r="AM502" s="399"/>
      <c r="AN502" s="399"/>
      <c r="AP502" s="399"/>
      <c r="AQ502" s="399"/>
      <c r="AR502" s="399"/>
      <c r="AS502" s="399"/>
      <c r="AT502" s="399"/>
      <c r="AU502" s="399"/>
      <c r="AV502" s="399"/>
      <c r="AW502" s="399"/>
      <c r="AX502" s="399"/>
      <c r="AY502" s="399"/>
      <c r="AZ502" s="399"/>
      <c r="BA502" s="399"/>
    </row>
    <row r="503" spans="1:53" outlineLevel="2" x14ac:dyDescent="0.25">
      <c r="A503" s="339" t="s">
        <v>1409</v>
      </c>
      <c r="B503" s="340" t="s">
        <v>1410</v>
      </c>
      <c r="C503" s="341" t="s">
        <v>1411</v>
      </c>
      <c r="D503" s="342"/>
      <c r="E503" s="343"/>
      <c r="F503" s="47">
        <v>403855.03</v>
      </c>
      <c r="G503" s="47">
        <v>1652357.2000000002</v>
      </c>
      <c r="H503" s="344">
        <v>-1248502.1700000002</v>
      </c>
      <c r="I503" s="345">
        <v>-0.75558854344569082</v>
      </c>
      <c r="K503" s="47">
        <v>2046948.4</v>
      </c>
      <c r="L503" s="47">
        <v>7973078.2300000004</v>
      </c>
      <c r="M503" s="344">
        <v>-5926129.8300000001</v>
      </c>
      <c r="N503" s="345">
        <v>-0.74326748829604794</v>
      </c>
      <c r="Q503" s="47">
        <v>1261090.17</v>
      </c>
      <c r="R503" s="47">
        <v>4825450.74</v>
      </c>
      <c r="S503" s="344">
        <v>-3564360.5700000003</v>
      </c>
      <c r="T503" s="345">
        <v>-0.73865857555101688</v>
      </c>
      <c r="V503" s="47">
        <v>-3797586.27</v>
      </c>
      <c r="W503" s="47">
        <v>3116380.3200000003</v>
      </c>
      <c r="X503" s="344">
        <v>-6913966.5899999999</v>
      </c>
      <c r="Y503" s="345">
        <v>-2.218588837064662</v>
      </c>
      <c r="AA503" s="48">
        <v>-151444.39000000001</v>
      </c>
      <c r="AB503" s="47"/>
      <c r="AC503" s="47">
        <v>1565874.63</v>
      </c>
      <c r="AD503" s="47">
        <v>1581752.8599999999</v>
      </c>
      <c r="AE503" s="47">
        <v>1589319.0899999999</v>
      </c>
      <c r="AF503" s="47">
        <v>1583774.4500000002</v>
      </c>
      <c r="AG503" s="47">
        <v>1652357.2000000002</v>
      </c>
      <c r="AH503" s="47">
        <v>-2082566.5</v>
      </c>
      <c r="AI503" s="47">
        <v>2916345.27</v>
      </c>
      <c r="AJ503" s="47">
        <v>-892768.11</v>
      </c>
      <c r="AK503" s="47">
        <v>-5816707.8899999997</v>
      </c>
      <c r="AL503" s="47">
        <v>-1874959.52</v>
      </c>
      <c r="AM503" s="47">
        <v>-4263147.21</v>
      </c>
      <c r="AN503" s="47">
        <v>6169269.29</v>
      </c>
      <c r="AO503" s="47"/>
      <c r="AP503" s="47">
        <v>393132.28</v>
      </c>
      <c r="AQ503" s="47">
        <v>392725.95</v>
      </c>
      <c r="AR503" s="47">
        <v>428103.62</v>
      </c>
      <c r="AS503" s="47">
        <v>429131.52000000002</v>
      </c>
      <c r="AT503" s="47">
        <v>403855.03</v>
      </c>
      <c r="AU503" s="47">
        <v>0</v>
      </c>
      <c r="AV503" s="47">
        <v>0</v>
      </c>
      <c r="AW503" s="47">
        <v>0</v>
      </c>
      <c r="AX503" s="47">
        <v>0</v>
      </c>
      <c r="AY503" s="47">
        <v>0</v>
      </c>
      <c r="AZ503" s="47">
        <v>0</v>
      </c>
      <c r="BA503" s="47">
        <v>0</v>
      </c>
    </row>
    <row r="504" spans="1:53" s="391" customFormat="1" ht="13" outlineLevel="2" x14ac:dyDescent="0.3">
      <c r="A504" s="339" t="s">
        <v>1412</v>
      </c>
      <c r="B504" s="397"/>
      <c r="C504" s="398" t="s">
        <v>1413</v>
      </c>
      <c r="D504" s="419"/>
      <c r="E504" s="419"/>
      <c r="F504" s="399">
        <v>403855.03</v>
      </c>
      <c r="G504" s="399">
        <v>1652357.2000000002</v>
      </c>
      <c r="H504" s="393">
        <v>-1248502.1700000002</v>
      </c>
      <c r="I504" s="41">
        <v>-0.75558854344569082</v>
      </c>
      <c r="J504" s="416"/>
      <c r="K504" s="399">
        <v>2046948.4</v>
      </c>
      <c r="L504" s="399">
        <v>7973078.2300000004</v>
      </c>
      <c r="M504" s="393">
        <v>-5926129.8300000001</v>
      </c>
      <c r="N504" s="41">
        <v>-0.74326748829604794</v>
      </c>
      <c r="O504" s="348"/>
      <c r="P504" s="417"/>
      <c r="Q504" s="399">
        <v>1261090.17</v>
      </c>
      <c r="R504" s="399">
        <v>4825450.74</v>
      </c>
      <c r="S504" s="393">
        <v>-3564360.5700000003</v>
      </c>
      <c r="T504" s="41">
        <v>-0.73865857555101688</v>
      </c>
      <c r="U504" s="417"/>
      <c r="V504" s="399">
        <v>-3797586.27</v>
      </c>
      <c r="W504" s="399">
        <v>3116380.3200000003</v>
      </c>
      <c r="X504" s="393">
        <v>-6913966.5899999999</v>
      </c>
      <c r="Y504" s="40">
        <v>-2.218588837064662</v>
      </c>
      <c r="AA504" s="412">
        <v>-151444.39000000001</v>
      </c>
      <c r="AC504" s="399">
        <v>1565874.63</v>
      </c>
      <c r="AD504" s="399">
        <v>1581752.8599999999</v>
      </c>
      <c r="AE504" s="399">
        <v>1589319.0899999999</v>
      </c>
      <c r="AF504" s="399">
        <v>1583774.4500000002</v>
      </c>
      <c r="AG504" s="399">
        <v>1652357.2000000002</v>
      </c>
      <c r="AH504" s="399">
        <v>-2082566.5</v>
      </c>
      <c r="AI504" s="399">
        <v>2916345.27</v>
      </c>
      <c r="AJ504" s="399">
        <v>-892768.11</v>
      </c>
      <c r="AK504" s="399">
        <v>-5816707.8899999997</v>
      </c>
      <c r="AL504" s="399">
        <v>-1874959.52</v>
      </c>
      <c r="AM504" s="399">
        <v>-4263147.21</v>
      </c>
      <c r="AN504" s="399">
        <v>6169269.29</v>
      </c>
      <c r="AP504" s="399">
        <v>393132.28</v>
      </c>
      <c r="AQ504" s="399">
        <v>392725.95</v>
      </c>
      <c r="AR504" s="399">
        <v>428103.62</v>
      </c>
      <c r="AS504" s="399">
        <v>429131.52000000002</v>
      </c>
      <c r="AT504" s="399">
        <v>403855.03</v>
      </c>
      <c r="AU504" s="399">
        <v>0</v>
      </c>
      <c r="AV504" s="399">
        <v>0</v>
      </c>
      <c r="AW504" s="399">
        <v>0</v>
      </c>
      <c r="AX504" s="399">
        <v>0</v>
      </c>
      <c r="AY504" s="399">
        <v>0</v>
      </c>
      <c r="AZ504" s="399">
        <v>0</v>
      </c>
      <c r="BA504" s="399">
        <v>0</v>
      </c>
    </row>
    <row r="505" spans="1:53" outlineLevel="2" x14ac:dyDescent="0.25">
      <c r="A505" s="339" t="s">
        <v>1414</v>
      </c>
      <c r="B505" s="340" t="s">
        <v>1415</v>
      </c>
      <c r="C505" s="341" t="s">
        <v>1416</v>
      </c>
      <c r="D505" s="342"/>
      <c r="E505" s="343"/>
      <c r="F505" s="47">
        <v>276880.7</v>
      </c>
      <c r="G505" s="47">
        <v>334662.16000000003</v>
      </c>
      <c r="H505" s="344">
        <v>-57781.460000000021</v>
      </c>
      <c r="I505" s="345">
        <v>-0.17265608995053405</v>
      </c>
      <c r="K505" s="47">
        <v>1444180.6600000001</v>
      </c>
      <c r="L505" s="47">
        <v>1354704.3599999999</v>
      </c>
      <c r="M505" s="344">
        <v>89476.300000000279</v>
      </c>
      <c r="N505" s="345">
        <v>6.6048580518335592E-2</v>
      </c>
      <c r="Q505" s="47">
        <v>805117.67</v>
      </c>
      <c r="R505" s="47">
        <v>820512.68</v>
      </c>
      <c r="S505" s="344">
        <v>-15395.010000000009</v>
      </c>
      <c r="T505" s="345">
        <v>-1.8762671650607531E-2</v>
      </c>
      <c r="V505" s="47">
        <v>3336658.47</v>
      </c>
      <c r="W505" s="47">
        <v>2318843.61</v>
      </c>
      <c r="X505" s="344">
        <v>1017814.8600000003</v>
      </c>
      <c r="Y505" s="345">
        <v>0.43893208477306511</v>
      </c>
      <c r="AA505" s="48">
        <v>212359.30000000002</v>
      </c>
      <c r="AB505" s="47"/>
      <c r="AC505" s="47">
        <v>208499.1</v>
      </c>
      <c r="AD505" s="47">
        <v>325692.58</v>
      </c>
      <c r="AE505" s="47">
        <v>241746.98</v>
      </c>
      <c r="AF505" s="47">
        <v>244103.54</v>
      </c>
      <c r="AG505" s="47">
        <v>334662.16000000003</v>
      </c>
      <c r="AH505" s="47">
        <v>253403.04</v>
      </c>
      <c r="AI505" s="47">
        <v>239422.1</v>
      </c>
      <c r="AJ505" s="47">
        <v>354827.43</v>
      </c>
      <c r="AK505" s="47">
        <v>252333.96</v>
      </c>
      <c r="AL505" s="47">
        <v>278561.05</v>
      </c>
      <c r="AM505" s="47">
        <v>274273.78999999998</v>
      </c>
      <c r="AN505" s="47">
        <v>239656.44</v>
      </c>
      <c r="AO505" s="47"/>
      <c r="AP505" s="47">
        <v>290155.07</v>
      </c>
      <c r="AQ505" s="47">
        <v>348907.92</v>
      </c>
      <c r="AR505" s="47">
        <v>275709.37</v>
      </c>
      <c r="AS505" s="47">
        <v>252527.6</v>
      </c>
      <c r="AT505" s="47">
        <v>276880.7</v>
      </c>
      <c r="AU505" s="47">
        <v>0</v>
      </c>
      <c r="AV505" s="47">
        <v>0</v>
      </c>
      <c r="AW505" s="47">
        <v>0</v>
      </c>
      <c r="AX505" s="47">
        <v>0</v>
      </c>
      <c r="AY505" s="47">
        <v>0</v>
      </c>
      <c r="AZ505" s="47">
        <v>0</v>
      </c>
      <c r="BA505" s="47">
        <v>0</v>
      </c>
    </row>
    <row r="506" spans="1:53" outlineLevel="2" x14ac:dyDescent="0.25">
      <c r="A506" s="339" t="s">
        <v>1417</v>
      </c>
      <c r="B506" s="340" t="s">
        <v>1418</v>
      </c>
      <c r="C506" s="341" t="s">
        <v>1419</v>
      </c>
      <c r="D506" s="342"/>
      <c r="E506" s="343"/>
      <c r="F506" s="47">
        <v>79593.509999999995</v>
      </c>
      <c r="G506" s="47">
        <v>149271.96</v>
      </c>
      <c r="H506" s="344">
        <v>-69678.45</v>
      </c>
      <c r="I506" s="345">
        <v>-0.46678860517407289</v>
      </c>
      <c r="K506" s="47">
        <v>448925.28</v>
      </c>
      <c r="L506" s="47">
        <v>1018271.02</v>
      </c>
      <c r="M506" s="344">
        <v>-569345.74</v>
      </c>
      <c r="N506" s="345">
        <v>-0.55912986701713263</v>
      </c>
      <c r="Q506" s="47">
        <v>248280.57</v>
      </c>
      <c r="R506" s="47">
        <v>493782.73</v>
      </c>
      <c r="S506" s="344">
        <v>-245502.15999999997</v>
      </c>
      <c r="T506" s="345">
        <v>-0.49718660674908577</v>
      </c>
      <c r="V506" s="47">
        <v>1171191.1499999999</v>
      </c>
      <c r="W506" s="47">
        <v>1966372.74</v>
      </c>
      <c r="X506" s="344">
        <v>-795181.59000000008</v>
      </c>
      <c r="Y506" s="345">
        <v>-0.40439005984185894</v>
      </c>
      <c r="AA506" s="48">
        <v>183369.02</v>
      </c>
      <c r="AB506" s="47"/>
      <c r="AC506" s="47">
        <v>276576.15000000002</v>
      </c>
      <c r="AD506" s="47">
        <v>247912.14</v>
      </c>
      <c r="AE506" s="47">
        <v>168733.29</v>
      </c>
      <c r="AF506" s="47">
        <v>175777.48</v>
      </c>
      <c r="AG506" s="47">
        <v>149271.96</v>
      </c>
      <c r="AH506" s="47">
        <v>129553.82</v>
      </c>
      <c r="AI506" s="47">
        <v>132884.65</v>
      </c>
      <c r="AJ506" s="47">
        <v>123433.86</v>
      </c>
      <c r="AK506" s="47">
        <v>100294.09</v>
      </c>
      <c r="AL506" s="47">
        <v>99953.600000000006</v>
      </c>
      <c r="AM506" s="47">
        <v>68523.09</v>
      </c>
      <c r="AN506" s="47">
        <v>67622.759999999995</v>
      </c>
      <c r="AO506" s="47"/>
      <c r="AP506" s="47">
        <v>104619.42</v>
      </c>
      <c r="AQ506" s="47">
        <v>96025.290000000008</v>
      </c>
      <c r="AR506" s="47">
        <v>89320.7</v>
      </c>
      <c r="AS506" s="47">
        <v>79366.36</v>
      </c>
      <c r="AT506" s="47">
        <v>79593.509999999995</v>
      </c>
      <c r="AU506" s="47">
        <v>0</v>
      </c>
      <c r="AV506" s="47">
        <v>0</v>
      </c>
      <c r="AW506" s="47">
        <v>0</v>
      </c>
      <c r="AX506" s="47">
        <v>0</v>
      </c>
      <c r="AY506" s="47">
        <v>0</v>
      </c>
      <c r="AZ506" s="47">
        <v>0</v>
      </c>
      <c r="BA506" s="47">
        <v>0</v>
      </c>
    </row>
    <row r="507" spans="1:53" s="391" customFormat="1" ht="13" outlineLevel="2" x14ac:dyDescent="0.3">
      <c r="A507" s="339" t="s">
        <v>1420</v>
      </c>
      <c r="B507" s="397"/>
      <c r="C507" s="420" t="s">
        <v>1421</v>
      </c>
      <c r="D507" s="419"/>
      <c r="E507" s="419"/>
      <c r="F507" s="399">
        <v>356474.21</v>
      </c>
      <c r="G507" s="399">
        <v>483934.12</v>
      </c>
      <c r="H507" s="393">
        <v>-127459.90999999997</v>
      </c>
      <c r="I507" s="41">
        <v>-0.26338277201863752</v>
      </c>
      <c r="J507" s="416"/>
      <c r="K507" s="399">
        <v>1893105.9400000002</v>
      </c>
      <c r="L507" s="399">
        <v>2372975.38</v>
      </c>
      <c r="M507" s="393">
        <v>-479869.43999999971</v>
      </c>
      <c r="N507" s="41">
        <v>-0.20222267961330459</v>
      </c>
      <c r="O507" s="374"/>
      <c r="P507" s="421"/>
      <c r="Q507" s="399">
        <v>1053398.24</v>
      </c>
      <c r="R507" s="399">
        <v>1314295.4100000001</v>
      </c>
      <c r="S507" s="393">
        <v>-260897.17000000016</v>
      </c>
      <c r="T507" s="41">
        <v>-0.1985072518818278</v>
      </c>
      <c r="U507" s="421"/>
      <c r="V507" s="399">
        <v>4507849.62</v>
      </c>
      <c r="W507" s="399">
        <v>4285216.3499999996</v>
      </c>
      <c r="X507" s="393">
        <v>222633.27000000048</v>
      </c>
      <c r="Y507" s="40">
        <v>5.1953799252166227E-2</v>
      </c>
      <c r="AA507" s="412">
        <v>395728.32</v>
      </c>
      <c r="AC507" s="399">
        <v>485075.25</v>
      </c>
      <c r="AD507" s="399">
        <v>573604.72</v>
      </c>
      <c r="AE507" s="399">
        <v>410480.27</v>
      </c>
      <c r="AF507" s="399">
        <v>419881.02</v>
      </c>
      <c r="AG507" s="399">
        <v>483934.12</v>
      </c>
      <c r="AH507" s="399">
        <v>382956.86</v>
      </c>
      <c r="AI507" s="399">
        <v>372306.75</v>
      </c>
      <c r="AJ507" s="399">
        <v>478261.29</v>
      </c>
      <c r="AK507" s="399">
        <v>352628.05</v>
      </c>
      <c r="AL507" s="399">
        <v>378514.65</v>
      </c>
      <c r="AM507" s="399">
        <v>342796.88</v>
      </c>
      <c r="AN507" s="399">
        <v>307279.2</v>
      </c>
      <c r="AP507" s="399">
        <v>394774.49</v>
      </c>
      <c r="AQ507" s="399">
        <v>444933.20999999996</v>
      </c>
      <c r="AR507" s="399">
        <v>365030.07</v>
      </c>
      <c r="AS507" s="399">
        <v>331893.96000000002</v>
      </c>
      <c r="AT507" s="399">
        <v>356474.21</v>
      </c>
      <c r="AU507" s="399">
        <v>0</v>
      </c>
      <c r="AV507" s="399">
        <v>0</v>
      </c>
      <c r="AW507" s="399">
        <v>0</v>
      </c>
      <c r="AX507" s="399">
        <v>0</v>
      </c>
      <c r="AY507" s="399">
        <v>0</v>
      </c>
      <c r="AZ507" s="399">
        <v>0</v>
      </c>
      <c r="BA507" s="399">
        <v>0</v>
      </c>
    </row>
    <row r="508" spans="1:53" s="391" customFormat="1" ht="13" outlineLevel="2" x14ac:dyDescent="0.3">
      <c r="A508" s="339"/>
      <c r="B508" s="397"/>
      <c r="C508" s="398" t="s">
        <v>1422</v>
      </c>
      <c r="D508" s="419"/>
      <c r="E508" s="419"/>
      <c r="F508" s="399">
        <v>74859.584100000007</v>
      </c>
      <c r="G508" s="399">
        <v>101626.16519999999</v>
      </c>
      <c r="H508" s="393">
        <v>-26766.581099999981</v>
      </c>
      <c r="I508" s="41">
        <v>-0.26338277201863741</v>
      </c>
      <c r="J508" s="416"/>
      <c r="K508" s="399">
        <v>397552.24740000005</v>
      </c>
      <c r="L508" s="399">
        <v>498324.82979999995</v>
      </c>
      <c r="M508" s="393">
        <v>-100772.5823999999</v>
      </c>
      <c r="N508" s="41">
        <v>-0.20222267961330453</v>
      </c>
      <c r="O508" s="374"/>
      <c r="P508" s="421"/>
      <c r="Q508" s="399">
        <v>221213.63039999999</v>
      </c>
      <c r="R508" s="399">
        <v>276002.03610000003</v>
      </c>
      <c r="S508" s="393">
        <v>-54788.405700000032</v>
      </c>
      <c r="T508" s="41">
        <v>-0.1985072518818278</v>
      </c>
      <c r="U508" s="421"/>
      <c r="V508" s="399">
        <v>946648.42019999993</v>
      </c>
      <c r="W508" s="399">
        <v>899895.43349999993</v>
      </c>
      <c r="X508" s="393">
        <v>46752.986700000009</v>
      </c>
      <c r="Y508" s="40">
        <v>5.195379925216613E-2</v>
      </c>
      <c r="AA508" s="412">
        <v>83102.947199999995</v>
      </c>
      <c r="AC508" s="399">
        <v>101865.80249999999</v>
      </c>
      <c r="AD508" s="399">
        <v>120456.99119999999</v>
      </c>
      <c r="AE508" s="399">
        <v>86200.856700000004</v>
      </c>
      <c r="AF508" s="399">
        <v>88175.014200000005</v>
      </c>
      <c r="AG508" s="399">
        <v>101626.16519999999</v>
      </c>
      <c r="AH508" s="399">
        <v>80420.940599999987</v>
      </c>
      <c r="AI508" s="399">
        <v>78184.417499999996</v>
      </c>
      <c r="AJ508" s="399">
        <v>100434.87089999999</v>
      </c>
      <c r="AK508" s="399">
        <v>74051.890499999994</v>
      </c>
      <c r="AL508" s="399">
        <v>79488.076499999996</v>
      </c>
      <c r="AM508" s="399">
        <v>71987.344799999992</v>
      </c>
      <c r="AN508" s="399">
        <v>64528.631999999998</v>
      </c>
      <c r="AP508" s="399">
        <v>82902.642899999992</v>
      </c>
      <c r="AQ508" s="399">
        <v>93435.974099999992</v>
      </c>
      <c r="AR508" s="399">
        <v>76656.314700000003</v>
      </c>
      <c r="AS508" s="399">
        <v>69697.731599999999</v>
      </c>
      <c r="AT508" s="399">
        <v>74859.584100000007</v>
      </c>
      <c r="AU508" s="399">
        <v>0</v>
      </c>
      <c r="AV508" s="399">
        <v>0</v>
      </c>
      <c r="AW508" s="399">
        <v>0</v>
      </c>
      <c r="AX508" s="399">
        <v>0</v>
      </c>
      <c r="AY508" s="399">
        <v>0</v>
      </c>
      <c r="AZ508" s="399">
        <v>0</v>
      </c>
      <c r="BA508" s="399">
        <v>0</v>
      </c>
    </row>
    <row r="509" spans="1:53" s="391" customFormat="1" ht="13" x14ac:dyDescent="0.3">
      <c r="A509" s="339"/>
      <c r="B509" s="397" t="s">
        <v>1423</v>
      </c>
      <c r="C509" s="413" t="s">
        <v>1424</v>
      </c>
      <c r="D509" s="419"/>
      <c r="E509" s="419"/>
      <c r="F509" s="399">
        <v>478714.61410000001</v>
      </c>
      <c r="G509" s="399">
        <v>1753983.3652000001</v>
      </c>
      <c r="H509" s="393">
        <v>-1275268.7511</v>
      </c>
      <c r="I509" s="41">
        <v>-0.7270700374941047</v>
      </c>
      <c r="J509" s="416"/>
      <c r="K509" s="399">
        <v>2444500.6474000001</v>
      </c>
      <c r="L509" s="399">
        <v>8471403.0598000009</v>
      </c>
      <c r="M509" s="393">
        <v>-6026902.4124000007</v>
      </c>
      <c r="N509" s="41">
        <v>-0.71144087583318083</v>
      </c>
      <c r="O509" s="374"/>
      <c r="P509" s="421"/>
      <c r="Q509" s="399">
        <v>1482303.8003999998</v>
      </c>
      <c r="R509" s="399">
        <v>5101452.7761000004</v>
      </c>
      <c r="S509" s="393">
        <v>-3619148.9757000003</v>
      </c>
      <c r="T509" s="41">
        <v>-0.70943496579160659</v>
      </c>
      <c r="U509" s="421"/>
      <c r="V509" s="399">
        <v>-2850937.8498</v>
      </c>
      <c r="W509" s="399">
        <v>4016275.7535000001</v>
      </c>
      <c r="X509" s="393">
        <v>-6867213.6032999996</v>
      </c>
      <c r="Y509" s="40">
        <v>-1.7098461422414877</v>
      </c>
      <c r="AA509" s="412">
        <v>-68341.442800000019</v>
      </c>
      <c r="AC509" s="399">
        <v>1667740.4324999999</v>
      </c>
      <c r="AD509" s="399">
        <v>1702209.8511999999</v>
      </c>
      <c r="AE509" s="399">
        <v>1675519.9466999997</v>
      </c>
      <c r="AF509" s="399">
        <v>1671949.4642000003</v>
      </c>
      <c r="AG509" s="399">
        <v>1753983.3652000001</v>
      </c>
      <c r="AH509" s="399">
        <v>-2002145.5593999999</v>
      </c>
      <c r="AI509" s="399">
        <v>2994529.6875</v>
      </c>
      <c r="AJ509" s="399">
        <v>-792333.23910000001</v>
      </c>
      <c r="AK509" s="399">
        <v>-5742655.9994999999</v>
      </c>
      <c r="AL509" s="399">
        <v>-1795471.4435000001</v>
      </c>
      <c r="AM509" s="399">
        <v>-4191159.8651999999</v>
      </c>
      <c r="AN509" s="399">
        <v>6233797.9220000003</v>
      </c>
      <c r="AP509" s="399">
        <v>476034.92290000001</v>
      </c>
      <c r="AQ509" s="399">
        <v>486161.9241</v>
      </c>
      <c r="AR509" s="399">
        <v>504759.93469999998</v>
      </c>
      <c r="AS509" s="399">
        <v>498829.25160000002</v>
      </c>
      <c r="AT509" s="399">
        <v>478714.61410000001</v>
      </c>
      <c r="AU509" s="399">
        <v>0</v>
      </c>
      <c r="AV509" s="399">
        <v>0</v>
      </c>
      <c r="AW509" s="399">
        <v>0</v>
      </c>
      <c r="AX509" s="399">
        <v>0</v>
      </c>
      <c r="AY509" s="399">
        <v>0</v>
      </c>
      <c r="AZ509" s="399">
        <v>0</v>
      </c>
      <c r="BA509" s="399">
        <v>0</v>
      </c>
    </row>
    <row r="510" spans="1:53" s="391" customFormat="1" ht="0.75" customHeight="1" outlineLevel="2" x14ac:dyDescent="0.3">
      <c r="A510" s="339"/>
      <c r="B510" s="397"/>
      <c r="C510" s="413"/>
      <c r="D510" s="419"/>
      <c r="E510" s="419"/>
      <c r="F510" s="399"/>
      <c r="G510" s="399"/>
      <c r="H510" s="393"/>
      <c r="I510" s="41"/>
      <c r="J510" s="416"/>
      <c r="K510" s="399"/>
      <c r="L510" s="399"/>
      <c r="M510" s="393"/>
      <c r="N510" s="41"/>
      <c r="O510" s="374"/>
      <c r="P510" s="421"/>
      <c r="Q510" s="399"/>
      <c r="R510" s="399"/>
      <c r="S510" s="393"/>
      <c r="T510" s="41"/>
      <c r="U510" s="421"/>
      <c r="V510" s="399"/>
      <c r="W510" s="399"/>
      <c r="X510" s="393"/>
      <c r="Y510" s="40"/>
      <c r="AA510" s="412"/>
      <c r="AC510" s="399"/>
      <c r="AD510" s="399"/>
      <c r="AE510" s="399"/>
      <c r="AF510" s="399"/>
      <c r="AG510" s="399"/>
      <c r="AH510" s="399"/>
      <c r="AI510" s="399"/>
      <c r="AJ510" s="399"/>
      <c r="AK510" s="399"/>
      <c r="AL510" s="399"/>
      <c r="AM510" s="399"/>
      <c r="AN510" s="399"/>
      <c r="AP510" s="399"/>
      <c r="AQ510" s="399"/>
      <c r="AR510" s="399"/>
      <c r="AS510" s="399"/>
      <c r="AT510" s="399"/>
      <c r="AU510" s="399"/>
      <c r="AV510" s="399"/>
      <c r="AW510" s="399"/>
      <c r="AX510" s="399"/>
      <c r="AY510" s="399"/>
      <c r="AZ510" s="399"/>
      <c r="BA510" s="399"/>
    </row>
    <row r="511" spans="1:53" outlineLevel="2" x14ac:dyDescent="0.25">
      <c r="A511" s="339" t="s">
        <v>1425</v>
      </c>
      <c r="B511" s="340" t="s">
        <v>1426</v>
      </c>
      <c r="C511" s="341" t="s">
        <v>1427</v>
      </c>
      <c r="D511" s="342"/>
      <c r="E511" s="343"/>
      <c r="F511" s="47">
        <v>-596949.14</v>
      </c>
      <c r="G511" s="47">
        <v>0</v>
      </c>
      <c r="H511" s="344">
        <v>-596949.14</v>
      </c>
      <c r="I511" s="345" t="s">
        <v>196</v>
      </c>
      <c r="K511" s="47">
        <v>-1267988.1400000001</v>
      </c>
      <c r="L511" s="47">
        <v>0</v>
      </c>
      <c r="M511" s="344">
        <v>-1267988.1400000001</v>
      </c>
      <c r="N511" s="345" t="s">
        <v>196</v>
      </c>
      <c r="Q511" s="47">
        <v>-952573.20000000007</v>
      </c>
      <c r="R511" s="47">
        <v>0</v>
      </c>
      <c r="S511" s="344">
        <v>-952573.20000000007</v>
      </c>
      <c r="T511" s="345" t="s">
        <v>196</v>
      </c>
      <c r="V511" s="47">
        <v>-929784.26000000013</v>
      </c>
      <c r="W511" s="47">
        <v>0</v>
      </c>
      <c r="X511" s="344">
        <v>-929784.26000000013</v>
      </c>
      <c r="Y511" s="345" t="s">
        <v>196</v>
      </c>
      <c r="AA511" s="48">
        <v>0</v>
      </c>
      <c r="AB511" s="47"/>
      <c r="AC511" s="47">
        <v>0</v>
      </c>
      <c r="AD511" s="47">
        <v>0</v>
      </c>
      <c r="AE511" s="47">
        <v>0</v>
      </c>
      <c r="AF511" s="47">
        <v>0</v>
      </c>
      <c r="AG511" s="47">
        <v>0</v>
      </c>
      <c r="AH511" s="47">
        <v>0</v>
      </c>
      <c r="AI511" s="47">
        <v>0</v>
      </c>
      <c r="AJ511" s="47">
        <v>0</v>
      </c>
      <c r="AK511" s="47">
        <v>209596.18</v>
      </c>
      <c r="AL511" s="47">
        <v>-609109.93000000005</v>
      </c>
      <c r="AM511" s="47">
        <v>1108808.81</v>
      </c>
      <c r="AN511" s="47">
        <v>-371091.18</v>
      </c>
      <c r="AO511" s="47"/>
      <c r="AP511" s="47">
        <v>81386.66</v>
      </c>
      <c r="AQ511" s="47">
        <v>-396801.60000000003</v>
      </c>
      <c r="AR511" s="47">
        <v>-16845.36</v>
      </c>
      <c r="AS511" s="47">
        <v>-338778.7</v>
      </c>
      <c r="AT511" s="47">
        <v>-596949.14</v>
      </c>
      <c r="AU511" s="47">
        <v>0</v>
      </c>
      <c r="AV511" s="47">
        <v>0</v>
      </c>
      <c r="AW511" s="47">
        <v>0</v>
      </c>
      <c r="AX511" s="47">
        <v>0</v>
      </c>
      <c r="AY511" s="47">
        <v>0</v>
      </c>
      <c r="AZ511" s="47">
        <v>0</v>
      </c>
      <c r="BA511" s="47">
        <v>0</v>
      </c>
    </row>
    <row r="512" spans="1:53" outlineLevel="2" x14ac:dyDescent="0.25">
      <c r="A512" s="339" t="s">
        <v>1428</v>
      </c>
      <c r="B512" s="340" t="s">
        <v>1429</v>
      </c>
      <c r="C512" s="341" t="s">
        <v>1430</v>
      </c>
      <c r="D512" s="342"/>
      <c r="E512" s="343"/>
      <c r="F512" s="47">
        <v>0</v>
      </c>
      <c r="G512" s="47">
        <v>0</v>
      </c>
      <c r="H512" s="344">
        <v>0</v>
      </c>
      <c r="I512" s="345">
        <v>0</v>
      </c>
      <c r="K512" s="47">
        <v>0</v>
      </c>
      <c r="L512" s="47">
        <v>0</v>
      </c>
      <c r="M512" s="344">
        <v>0</v>
      </c>
      <c r="N512" s="345">
        <v>0</v>
      </c>
      <c r="Q512" s="47">
        <v>0</v>
      </c>
      <c r="R512" s="47">
        <v>0</v>
      </c>
      <c r="S512" s="344">
        <v>0</v>
      </c>
      <c r="T512" s="345">
        <v>0</v>
      </c>
      <c r="V512" s="47">
        <v>0</v>
      </c>
      <c r="W512" s="47">
        <v>-790805.38</v>
      </c>
      <c r="X512" s="344">
        <v>790805.38</v>
      </c>
      <c r="Y512" s="345" t="s">
        <v>196</v>
      </c>
      <c r="AA512" s="48">
        <v>0</v>
      </c>
      <c r="AB512" s="47"/>
      <c r="AC512" s="47">
        <v>0</v>
      </c>
      <c r="AD512" s="47">
        <v>0</v>
      </c>
      <c r="AE512" s="47">
        <v>0</v>
      </c>
      <c r="AF512" s="47">
        <v>0</v>
      </c>
      <c r="AG512" s="47">
        <v>0</v>
      </c>
      <c r="AH512" s="47">
        <v>0</v>
      </c>
      <c r="AI512" s="47">
        <v>0</v>
      </c>
      <c r="AJ512" s="47">
        <v>0</v>
      </c>
      <c r="AK512" s="47">
        <v>0</v>
      </c>
      <c r="AL512" s="47">
        <v>0</v>
      </c>
      <c r="AM512" s="47">
        <v>0</v>
      </c>
      <c r="AN512" s="47">
        <v>0</v>
      </c>
      <c r="AO512" s="47"/>
      <c r="AP512" s="47">
        <v>0</v>
      </c>
      <c r="AQ512" s="47">
        <v>0</v>
      </c>
      <c r="AR512" s="47">
        <v>0</v>
      </c>
      <c r="AS512" s="47">
        <v>0</v>
      </c>
      <c r="AT512" s="47">
        <v>0</v>
      </c>
      <c r="AU512" s="47">
        <v>0</v>
      </c>
      <c r="AV512" s="47">
        <v>0</v>
      </c>
      <c r="AW512" s="47">
        <v>0</v>
      </c>
      <c r="AX512" s="47">
        <v>0</v>
      </c>
      <c r="AY512" s="47">
        <v>0</v>
      </c>
      <c r="AZ512" s="47">
        <v>0</v>
      </c>
      <c r="BA512" s="47">
        <v>0</v>
      </c>
    </row>
    <row r="513" spans="1:53" outlineLevel="2" x14ac:dyDescent="0.25">
      <c r="A513" s="339" t="s">
        <v>1431</v>
      </c>
      <c r="B513" s="340" t="s">
        <v>1432</v>
      </c>
      <c r="C513" s="341" t="s">
        <v>1430</v>
      </c>
      <c r="D513" s="342"/>
      <c r="E513" s="343"/>
      <c r="F513" s="47">
        <v>0</v>
      </c>
      <c r="G513" s="47">
        <v>-411738.74</v>
      </c>
      <c r="H513" s="344">
        <v>411738.74</v>
      </c>
      <c r="I513" s="345" t="s">
        <v>196</v>
      </c>
      <c r="K513" s="47">
        <v>0</v>
      </c>
      <c r="L513" s="47">
        <v>-25039.84</v>
      </c>
      <c r="M513" s="344">
        <v>25039.84</v>
      </c>
      <c r="N513" s="345" t="s">
        <v>196</v>
      </c>
      <c r="Q513" s="47">
        <v>0</v>
      </c>
      <c r="R513" s="47">
        <v>204223.17</v>
      </c>
      <c r="S513" s="344">
        <v>-204223.17</v>
      </c>
      <c r="T513" s="345" t="s">
        <v>196</v>
      </c>
      <c r="V513" s="47">
        <v>25039.84</v>
      </c>
      <c r="W513" s="47">
        <v>1563037.84</v>
      </c>
      <c r="X513" s="344">
        <v>-1537998</v>
      </c>
      <c r="Y513" s="345">
        <v>-0.98398001676018276</v>
      </c>
      <c r="AA513" s="48">
        <v>350821.58</v>
      </c>
      <c r="AB513" s="47"/>
      <c r="AC513" s="47">
        <v>0</v>
      </c>
      <c r="AD513" s="47">
        <v>-229263.01</v>
      </c>
      <c r="AE513" s="47">
        <v>460577.59</v>
      </c>
      <c r="AF513" s="47">
        <v>155384.32000000001</v>
      </c>
      <c r="AG513" s="47">
        <v>-411738.74</v>
      </c>
      <c r="AH513" s="47">
        <v>-80929.05</v>
      </c>
      <c r="AI513" s="47">
        <v>1119866.29</v>
      </c>
      <c r="AJ513" s="47">
        <v>-1269274.79</v>
      </c>
      <c r="AK513" s="47">
        <v>0</v>
      </c>
      <c r="AL513" s="47">
        <v>0</v>
      </c>
      <c r="AM513" s="47">
        <v>255377.39</v>
      </c>
      <c r="AN513" s="47">
        <v>0</v>
      </c>
      <c r="AO513" s="47"/>
      <c r="AP513" s="47">
        <v>0</v>
      </c>
      <c r="AQ513" s="47">
        <v>0</v>
      </c>
      <c r="AR513" s="47">
        <v>0</v>
      </c>
      <c r="AS513" s="47">
        <v>0</v>
      </c>
      <c r="AT513" s="47">
        <v>0</v>
      </c>
      <c r="AU513" s="47">
        <v>0</v>
      </c>
      <c r="AV513" s="47">
        <v>0</v>
      </c>
      <c r="AW513" s="47">
        <v>0</v>
      </c>
      <c r="AX513" s="47">
        <v>0</v>
      </c>
      <c r="AY513" s="47">
        <v>0</v>
      </c>
      <c r="AZ513" s="47">
        <v>0</v>
      </c>
      <c r="BA513" s="47">
        <v>0</v>
      </c>
    </row>
    <row r="514" spans="1:53" s="391" customFormat="1" ht="13" x14ac:dyDescent="0.3">
      <c r="A514" s="339" t="s">
        <v>1433</v>
      </c>
      <c r="B514" s="397" t="s">
        <v>1434</v>
      </c>
      <c r="C514" s="413" t="s">
        <v>1435</v>
      </c>
      <c r="D514" s="419"/>
      <c r="E514" s="419"/>
      <c r="F514" s="399">
        <v>-596949.14</v>
      </c>
      <c r="G514" s="399">
        <v>-411738.74</v>
      </c>
      <c r="H514" s="393">
        <v>-185210.40000000002</v>
      </c>
      <c r="I514" s="41">
        <v>-0.44982505168204484</v>
      </c>
      <c r="J514" s="416"/>
      <c r="K514" s="399">
        <v>-1267988.1400000001</v>
      </c>
      <c r="L514" s="399">
        <v>-25039.84</v>
      </c>
      <c r="M514" s="393">
        <v>-1242948.3</v>
      </c>
      <c r="N514" s="41" t="s">
        <v>196</v>
      </c>
      <c r="O514" s="348"/>
      <c r="P514" s="417"/>
      <c r="Q514" s="399">
        <v>-952573.20000000007</v>
      </c>
      <c r="R514" s="399">
        <v>204223.17</v>
      </c>
      <c r="S514" s="393">
        <v>-1156796.3700000001</v>
      </c>
      <c r="T514" s="41">
        <v>-5.664373782857254</v>
      </c>
      <c r="U514" s="417"/>
      <c r="V514" s="399">
        <v>-904744.42000000016</v>
      </c>
      <c r="W514" s="399">
        <v>772232.4600000002</v>
      </c>
      <c r="X514" s="393">
        <v>-1676976.8800000004</v>
      </c>
      <c r="Y514" s="40">
        <v>-2.1715959466402124</v>
      </c>
      <c r="AA514" s="412">
        <v>350821.58</v>
      </c>
      <c r="AC514" s="399">
        <v>0</v>
      </c>
      <c r="AD514" s="399">
        <v>-229263.01</v>
      </c>
      <c r="AE514" s="399">
        <v>460577.59</v>
      </c>
      <c r="AF514" s="399">
        <v>155384.32000000001</v>
      </c>
      <c r="AG514" s="399">
        <v>-411738.74</v>
      </c>
      <c r="AH514" s="399">
        <v>-80929.05</v>
      </c>
      <c r="AI514" s="399">
        <v>1119866.29</v>
      </c>
      <c r="AJ514" s="399">
        <v>-1269274.79</v>
      </c>
      <c r="AK514" s="399">
        <v>209596.18</v>
      </c>
      <c r="AL514" s="399">
        <v>-609109.93000000005</v>
      </c>
      <c r="AM514" s="399">
        <v>1364186.2000000002</v>
      </c>
      <c r="AN514" s="399">
        <v>-371091.18</v>
      </c>
      <c r="AP514" s="399">
        <v>81386.66</v>
      </c>
      <c r="AQ514" s="399">
        <v>-396801.60000000003</v>
      </c>
      <c r="AR514" s="399">
        <v>-16845.36</v>
      </c>
      <c r="AS514" s="399">
        <v>-338778.7</v>
      </c>
      <c r="AT514" s="399">
        <v>-596949.14</v>
      </c>
      <c r="AU514" s="399">
        <v>0</v>
      </c>
      <c r="AV514" s="399">
        <v>0</v>
      </c>
      <c r="AW514" s="399">
        <v>0</v>
      </c>
      <c r="AX514" s="399">
        <v>0</v>
      </c>
      <c r="AY514" s="399">
        <v>0</v>
      </c>
      <c r="AZ514" s="399">
        <v>0</v>
      </c>
      <c r="BA514" s="399">
        <v>0</v>
      </c>
    </row>
    <row r="515" spans="1:53" s="391" customFormat="1" ht="0.75" customHeight="1" outlineLevel="2" x14ac:dyDescent="0.3">
      <c r="A515" s="339"/>
      <c r="B515" s="397"/>
      <c r="C515" s="413"/>
      <c r="D515" s="419"/>
      <c r="E515" s="419"/>
      <c r="F515" s="399"/>
      <c r="G515" s="399"/>
      <c r="H515" s="393"/>
      <c r="I515" s="41"/>
      <c r="J515" s="416"/>
      <c r="K515" s="399"/>
      <c r="L515" s="399"/>
      <c r="M515" s="393"/>
      <c r="N515" s="41"/>
      <c r="O515" s="348"/>
      <c r="P515" s="417"/>
      <c r="Q515" s="399"/>
      <c r="R515" s="399"/>
      <c r="S515" s="393"/>
      <c r="T515" s="41"/>
      <c r="U515" s="417"/>
      <c r="V515" s="399"/>
      <c r="W515" s="399"/>
      <c r="X515" s="393"/>
      <c r="Y515" s="40"/>
      <c r="AA515" s="412"/>
      <c r="AC515" s="399"/>
      <c r="AD515" s="399"/>
      <c r="AE515" s="399"/>
      <c r="AF515" s="399"/>
      <c r="AG515" s="399"/>
      <c r="AH515" s="399"/>
      <c r="AI515" s="399"/>
      <c r="AJ515" s="399"/>
      <c r="AK515" s="399"/>
      <c r="AL515" s="399"/>
      <c r="AM515" s="399"/>
      <c r="AN515" s="399"/>
      <c r="AP515" s="399"/>
      <c r="AQ515" s="399"/>
      <c r="AR515" s="399"/>
      <c r="AS515" s="399"/>
      <c r="AT515" s="399"/>
      <c r="AU515" s="399"/>
      <c r="AV515" s="399"/>
      <c r="AW515" s="399"/>
      <c r="AX515" s="399"/>
      <c r="AY515" s="399"/>
      <c r="AZ515" s="399"/>
      <c r="BA515" s="399"/>
    </row>
    <row r="516" spans="1:53" outlineLevel="2" x14ac:dyDescent="0.25">
      <c r="A516" s="339" t="s">
        <v>1436</v>
      </c>
      <c r="B516" s="340" t="s">
        <v>1437</v>
      </c>
      <c r="C516" s="341" t="s">
        <v>1438</v>
      </c>
      <c r="D516" s="342"/>
      <c r="E516" s="343"/>
      <c r="F516" s="47">
        <v>4981137.38</v>
      </c>
      <c r="G516" s="47">
        <v>1368394.8599999999</v>
      </c>
      <c r="H516" s="344">
        <v>3612742.52</v>
      </c>
      <c r="I516" s="345">
        <v>2.6401316064575107</v>
      </c>
      <c r="K516" s="47">
        <v>21581588.100000001</v>
      </c>
      <c r="L516" s="47">
        <v>5806858.1299999999</v>
      </c>
      <c r="M516" s="344">
        <v>15774729.970000003</v>
      </c>
      <c r="N516" s="345">
        <v>2.7165688599318343</v>
      </c>
      <c r="Q516" s="47">
        <v>15170202.16</v>
      </c>
      <c r="R516" s="47">
        <v>4732168.3499999996</v>
      </c>
      <c r="S516" s="344">
        <v>10438033.810000001</v>
      </c>
      <c r="T516" s="345">
        <v>2.2057612996798817</v>
      </c>
      <c r="V516" s="47">
        <v>82913988.359999999</v>
      </c>
      <c r="W516" s="47">
        <v>59199640.666000001</v>
      </c>
      <c r="X516" s="344">
        <v>23714347.693999998</v>
      </c>
      <c r="Y516" s="345">
        <v>0.40058262900267583</v>
      </c>
      <c r="AA516" s="48">
        <v>7564962.8700000001</v>
      </c>
      <c r="AB516" s="47"/>
      <c r="AC516" s="47">
        <v>-1241252.04</v>
      </c>
      <c r="AD516" s="47">
        <v>2315941.8199999998</v>
      </c>
      <c r="AE516" s="47">
        <v>1660853.7450000001</v>
      </c>
      <c r="AF516" s="47">
        <v>1702919.7450000001</v>
      </c>
      <c r="AG516" s="47">
        <v>1368394.8599999999</v>
      </c>
      <c r="AH516" s="47">
        <v>6353751.5999999996</v>
      </c>
      <c r="AI516" s="47">
        <v>17740477.789999999</v>
      </c>
      <c r="AJ516" s="47">
        <v>3071296.45</v>
      </c>
      <c r="AK516" s="47">
        <v>6993819.0199999996</v>
      </c>
      <c r="AL516" s="47">
        <v>7985258.4199999999</v>
      </c>
      <c r="AM516" s="47">
        <v>11607508.140000001</v>
      </c>
      <c r="AN516" s="47">
        <v>7580288.8399999999</v>
      </c>
      <c r="AO516" s="47"/>
      <c r="AP516" s="47">
        <v>3417659.18</v>
      </c>
      <c r="AQ516" s="47">
        <v>2993726.76</v>
      </c>
      <c r="AR516" s="47">
        <v>6910901.4299999997</v>
      </c>
      <c r="AS516" s="47">
        <v>3278163.35</v>
      </c>
      <c r="AT516" s="47">
        <v>4981137.38</v>
      </c>
      <c r="AU516" s="47">
        <v>0</v>
      </c>
      <c r="AV516" s="47">
        <v>0</v>
      </c>
      <c r="AW516" s="47">
        <v>0</v>
      </c>
      <c r="AX516" s="47">
        <v>0</v>
      </c>
      <c r="AY516" s="47">
        <v>0</v>
      </c>
      <c r="AZ516" s="47">
        <v>0</v>
      </c>
      <c r="BA516" s="47">
        <v>0</v>
      </c>
    </row>
    <row r="517" spans="1:53" outlineLevel="2" x14ac:dyDescent="0.25">
      <c r="A517" s="339" t="s">
        <v>1439</v>
      </c>
      <c r="B517" s="340" t="s">
        <v>1440</v>
      </c>
      <c r="C517" s="341" t="s">
        <v>1441</v>
      </c>
      <c r="D517" s="342"/>
      <c r="E517" s="343"/>
      <c r="F517" s="47">
        <v>0</v>
      </c>
      <c r="G517" s="47">
        <v>0</v>
      </c>
      <c r="H517" s="344">
        <v>0</v>
      </c>
      <c r="I517" s="345">
        <v>0</v>
      </c>
      <c r="K517" s="47">
        <v>0</v>
      </c>
      <c r="L517" s="47">
        <v>0</v>
      </c>
      <c r="M517" s="344">
        <v>0</v>
      </c>
      <c r="N517" s="345">
        <v>0</v>
      </c>
      <c r="Q517" s="47">
        <v>0</v>
      </c>
      <c r="R517" s="47">
        <v>0</v>
      </c>
      <c r="S517" s="344">
        <v>0</v>
      </c>
      <c r="T517" s="345">
        <v>0</v>
      </c>
      <c r="V517" s="47">
        <v>2427569.52</v>
      </c>
      <c r="W517" s="47">
        <v>1004577.74</v>
      </c>
      <c r="X517" s="344">
        <v>1422991.78</v>
      </c>
      <c r="Y517" s="345">
        <v>1.4165073775176424</v>
      </c>
      <c r="AA517" s="48">
        <v>211.07</v>
      </c>
      <c r="AB517" s="47"/>
      <c r="AC517" s="47">
        <v>0</v>
      </c>
      <c r="AD517" s="47">
        <v>0</v>
      </c>
      <c r="AE517" s="47">
        <v>0</v>
      </c>
      <c r="AF517" s="47">
        <v>0</v>
      </c>
      <c r="AG517" s="47">
        <v>0</v>
      </c>
      <c r="AH517" s="47">
        <v>0</v>
      </c>
      <c r="AI517" s="47">
        <v>0</v>
      </c>
      <c r="AJ517" s="47">
        <v>0</v>
      </c>
      <c r="AK517" s="47">
        <v>0</v>
      </c>
      <c r="AL517" s="47">
        <v>0</v>
      </c>
      <c r="AM517" s="47">
        <v>10280</v>
      </c>
      <c r="AN517" s="47">
        <v>2417289.52</v>
      </c>
      <c r="AO517" s="47"/>
      <c r="AP517" s="47">
        <v>0</v>
      </c>
      <c r="AQ517" s="47">
        <v>0</v>
      </c>
      <c r="AR517" s="47">
        <v>0</v>
      </c>
      <c r="AS517" s="47">
        <v>0</v>
      </c>
      <c r="AT517" s="47">
        <v>0</v>
      </c>
      <c r="AU517" s="47">
        <v>0</v>
      </c>
      <c r="AV517" s="47">
        <v>0</v>
      </c>
      <c r="AW517" s="47">
        <v>0</v>
      </c>
      <c r="AX517" s="47">
        <v>0</v>
      </c>
      <c r="AY517" s="47">
        <v>0</v>
      </c>
      <c r="AZ517" s="47">
        <v>0</v>
      </c>
      <c r="BA517" s="47">
        <v>0</v>
      </c>
    </row>
    <row r="518" spans="1:53" s="391" customFormat="1" ht="13" x14ac:dyDescent="0.3">
      <c r="A518" s="339" t="s">
        <v>1442</v>
      </c>
      <c r="B518" s="397" t="s">
        <v>1443</v>
      </c>
      <c r="C518" s="413" t="s">
        <v>1444</v>
      </c>
      <c r="D518" s="419"/>
      <c r="E518" s="419"/>
      <c r="F518" s="399">
        <v>4981137.38</v>
      </c>
      <c r="G518" s="399">
        <v>1368394.8599999999</v>
      </c>
      <c r="H518" s="393">
        <v>3612742.52</v>
      </c>
      <c r="I518" s="41">
        <v>2.6401316064575107</v>
      </c>
      <c r="J518" s="416"/>
      <c r="K518" s="399">
        <v>21581588.100000001</v>
      </c>
      <c r="L518" s="399">
        <v>5806858.1299999999</v>
      </c>
      <c r="M518" s="393">
        <v>15774729.970000003</v>
      </c>
      <c r="N518" s="41">
        <v>2.7165688599318343</v>
      </c>
      <c r="O518" s="348"/>
      <c r="P518" s="417"/>
      <c r="Q518" s="399">
        <v>15170202.16</v>
      </c>
      <c r="R518" s="399">
        <v>4732168.3499999996</v>
      </c>
      <c r="S518" s="393">
        <v>10438033.810000001</v>
      </c>
      <c r="T518" s="41">
        <v>2.2057612996798817</v>
      </c>
      <c r="U518" s="417"/>
      <c r="V518" s="399">
        <v>85341557.879999995</v>
      </c>
      <c r="W518" s="399">
        <v>60204218.406000003</v>
      </c>
      <c r="X518" s="393">
        <v>25137339.473999992</v>
      </c>
      <c r="Y518" s="40">
        <v>0.4175345206623392</v>
      </c>
      <c r="AA518" s="412">
        <v>7565173.9400000004</v>
      </c>
      <c r="AC518" s="399">
        <v>-1241252.04</v>
      </c>
      <c r="AD518" s="399">
        <v>2315941.8199999998</v>
      </c>
      <c r="AE518" s="399">
        <v>1660853.7450000001</v>
      </c>
      <c r="AF518" s="399">
        <v>1702919.7450000001</v>
      </c>
      <c r="AG518" s="399">
        <v>1368394.8599999999</v>
      </c>
      <c r="AH518" s="399">
        <v>6353751.5999999996</v>
      </c>
      <c r="AI518" s="399">
        <v>17740477.789999999</v>
      </c>
      <c r="AJ518" s="399">
        <v>3071296.45</v>
      </c>
      <c r="AK518" s="399">
        <v>6993819.0199999996</v>
      </c>
      <c r="AL518" s="399">
        <v>7985258.4199999999</v>
      </c>
      <c r="AM518" s="399">
        <v>11617788.140000001</v>
      </c>
      <c r="AN518" s="399">
        <v>9997578.3599999994</v>
      </c>
      <c r="AP518" s="399">
        <v>3417659.18</v>
      </c>
      <c r="AQ518" s="399">
        <v>2993726.76</v>
      </c>
      <c r="AR518" s="399">
        <v>6910901.4299999997</v>
      </c>
      <c r="AS518" s="399">
        <v>3278163.35</v>
      </c>
      <c r="AT518" s="399">
        <v>4981137.38</v>
      </c>
      <c r="AU518" s="399">
        <v>0</v>
      </c>
      <c r="AV518" s="399">
        <v>0</v>
      </c>
      <c r="AW518" s="399">
        <v>0</v>
      </c>
      <c r="AX518" s="399">
        <v>0</v>
      </c>
      <c r="AY518" s="399">
        <v>0</v>
      </c>
      <c r="AZ518" s="399">
        <v>0</v>
      </c>
      <c r="BA518" s="399">
        <v>0</v>
      </c>
    </row>
    <row r="519" spans="1:53" s="391" customFormat="1" ht="0.75" customHeight="1" outlineLevel="2" x14ac:dyDescent="0.3">
      <c r="A519" s="339"/>
      <c r="B519" s="397"/>
      <c r="C519" s="413"/>
      <c r="D519" s="419"/>
      <c r="E519" s="419"/>
      <c r="F519" s="399"/>
      <c r="G519" s="399"/>
      <c r="H519" s="393"/>
      <c r="I519" s="41"/>
      <c r="J519" s="416"/>
      <c r="K519" s="399"/>
      <c r="L519" s="399"/>
      <c r="M519" s="393"/>
      <c r="N519" s="41"/>
      <c r="O519" s="348"/>
      <c r="P519" s="417"/>
      <c r="Q519" s="399"/>
      <c r="R519" s="399"/>
      <c r="S519" s="393"/>
      <c r="T519" s="41"/>
      <c r="U519" s="417"/>
      <c r="V519" s="399"/>
      <c r="W519" s="399"/>
      <c r="X519" s="393"/>
      <c r="Y519" s="40"/>
      <c r="AA519" s="412"/>
      <c r="AC519" s="399"/>
      <c r="AD519" s="399"/>
      <c r="AE519" s="399"/>
      <c r="AF519" s="399"/>
      <c r="AG519" s="399"/>
      <c r="AH519" s="399"/>
      <c r="AI519" s="399"/>
      <c r="AJ519" s="399"/>
      <c r="AK519" s="399"/>
      <c r="AL519" s="399"/>
      <c r="AM519" s="399"/>
      <c r="AN519" s="399"/>
      <c r="AP519" s="399"/>
      <c r="AQ519" s="399"/>
      <c r="AR519" s="399"/>
      <c r="AS519" s="399"/>
      <c r="AT519" s="399"/>
      <c r="AU519" s="399"/>
      <c r="AV519" s="399"/>
      <c r="AW519" s="399"/>
      <c r="AX519" s="399"/>
      <c r="AY519" s="399"/>
      <c r="AZ519" s="399"/>
      <c r="BA519" s="399"/>
    </row>
    <row r="520" spans="1:53" outlineLevel="2" x14ac:dyDescent="0.25">
      <c r="A520" s="339" t="s">
        <v>1445</v>
      </c>
      <c r="B520" s="340" t="s">
        <v>1446</v>
      </c>
      <c r="C520" s="341" t="s">
        <v>1447</v>
      </c>
      <c r="D520" s="342"/>
      <c r="E520" s="343"/>
      <c r="F520" s="47">
        <v>5992501.7699999996</v>
      </c>
      <c r="G520" s="47">
        <v>2666898.08</v>
      </c>
      <c r="H520" s="344">
        <v>3325603.6899999995</v>
      </c>
      <c r="I520" s="345">
        <v>1.2469931696827348</v>
      </c>
      <c r="K520" s="47">
        <v>21100607.239999998</v>
      </c>
      <c r="L520" s="47">
        <v>11375903.949999999</v>
      </c>
      <c r="M520" s="344">
        <v>9724703.2899999991</v>
      </c>
      <c r="N520" s="345">
        <v>0.85485103713450394</v>
      </c>
      <c r="Q520" s="47">
        <v>14217196.029999999</v>
      </c>
      <c r="R520" s="47">
        <v>9508773.4600000009</v>
      </c>
      <c r="S520" s="344">
        <v>4708422.5699999984</v>
      </c>
      <c r="T520" s="345">
        <v>0.49516613155278577</v>
      </c>
      <c r="V520" s="47">
        <v>74697500.159999996</v>
      </c>
      <c r="W520" s="47">
        <v>73484510.329999998</v>
      </c>
      <c r="X520" s="344">
        <v>1212989.8299999982</v>
      </c>
      <c r="Y520" s="345">
        <v>1.6506741686823163E-2</v>
      </c>
      <c r="AA520" s="48">
        <v>5195627.63</v>
      </c>
      <c r="AB520" s="47"/>
      <c r="AC520" s="47">
        <v>0</v>
      </c>
      <c r="AD520" s="47">
        <v>1867130.49</v>
      </c>
      <c r="AE520" s="47">
        <v>3112853.97</v>
      </c>
      <c r="AF520" s="47">
        <v>3729021.41</v>
      </c>
      <c r="AG520" s="47">
        <v>2666898.08</v>
      </c>
      <c r="AH520" s="47">
        <v>3977987.45</v>
      </c>
      <c r="AI520" s="47">
        <v>17804495.719999999</v>
      </c>
      <c r="AJ520" s="47">
        <v>2290593.41</v>
      </c>
      <c r="AK520" s="47">
        <v>4049524.82</v>
      </c>
      <c r="AL520" s="47">
        <v>11123924.26</v>
      </c>
      <c r="AM520" s="47">
        <v>7331880.4100000001</v>
      </c>
      <c r="AN520" s="47">
        <v>7018486.8499999996</v>
      </c>
      <c r="AO520" s="47"/>
      <c r="AP520" s="47">
        <v>2093568.75</v>
      </c>
      <c r="AQ520" s="47">
        <v>4789842.46</v>
      </c>
      <c r="AR520" s="47">
        <v>4529954.1100000003</v>
      </c>
      <c r="AS520" s="47">
        <v>3694740.15</v>
      </c>
      <c r="AT520" s="47">
        <v>5992501.7699999996</v>
      </c>
      <c r="AU520" s="47">
        <v>0</v>
      </c>
      <c r="AV520" s="47">
        <v>0</v>
      </c>
      <c r="AW520" s="47">
        <v>0</v>
      </c>
      <c r="AX520" s="47">
        <v>0</v>
      </c>
      <c r="AY520" s="47">
        <v>0</v>
      </c>
      <c r="AZ520" s="47">
        <v>0</v>
      </c>
      <c r="BA520" s="47">
        <v>0</v>
      </c>
    </row>
    <row r="521" spans="1:53" outlineLevel="2" x14ac:dyDescent="0.25">
      <c r="A521" s="339" t="s">
        <v>1448</v>
      </c>
      <c r="B521" s="340" t="s">
        <v>1449</v>
      </c>
      <c r="C521" s="341" t="s">
        <v>1450</v>
      </c>
      <c r="D521" s="342"/>
      <c r="E521" s="343"/>
      <c r="F521" s="47">
        <v>0</v>
      </c>
      <c r="G521" s="47">
        <v>37726</v>
      </c>
      <c r="H521" s="344">
        <v>-37726</v>
      </c>
      <c r="I521" s="345" t="s">
        <v>196</v>
      </c>
      <c r="K521" s="47">
        <v>0</v>
      </c>
      <c r="L521" s="47">
        <v>150904</v>
      </c>
      <c r="M521" s="344">
        <v>-150904</v>
      </c>
      <c r="N521" s="345" t="s">
        <v>196</v>
      </c>
      <c r="Q521" s="47">
        <v>0</v>
      </c>
      <c r="R521" s="47">
        <v>113178</v>
      </c>
      <c r="S521" s="344">
        <v>-113178</v>
      </c>
      <c r="T521" s="345" t="s">
        <v>196</v>
      </c>
      <c r="V521" s="47">
        <v>3579695.09</v>
      </c>
      <c r="W521" s="47">
        <v>2309528.4300000002</v>
      </c>
      <c r="X521" s="344">
        <v>1270166.6599999997</v>
      </c>
      <c r="Y521" s="345">
        <v>0.549967969002226</v>
      </c>
      <c r="AA521" s="48">
        <v>149719.09</v>
      </c>
      <c r="AB521" s="47"/>
      <c r="AC521" s="47">
        <v>0</v>
      </c>
      <c r="AD521" s="47">
        <v>37726</v>
      </c>
      <c r="AE521" s="47">
        <v>37726</v>
      </c>
      <c r="AF521" s="47">
        <v>37726</v>
      </c>
      <c r="AG521" s="47">
        <v>37726</v>
      </c>
      <c r="AH521" s="47">
        <v>37726</v>
      </c>
      <c r="AI521" s="47">
        <v>37726</v>
      </c>
      <c r="AJ521" s="47">
        <v>37726</v>
      </c>
      <c r="AK521" s="47">
        <v>37726</v>
      </c>
      <c r="AL521" s="47">
        <v>607465.47</v>
      </c>
      <c r="AM521" s="47">
        <v>1315610.76</v>
      </c>
      <c r="AN521" s="47">
        <v>1505714.8599999999</v>
      </c>
      <c r="AO521" s="47"/>
      <c r="AP521" s="47">
        <v>0</v>
      </c>
      <c r="AQ521" s="47">
        <v>0</v>
      </c>
      <c r="AR521" s="47">
        <v>0</v>
      </c>
      <c r="AS521" s="47">
        <v>0</v>
      </c>
      <c r="AT521" s="47">
        <v>0</v>
      </c>
      <c r="AU521" s="47">
        <v>0</v>
      </c>
      <c r="AV521" s="47">
        <v>0</v>
      </c>
      <c r="AW521" s="47">
        <v>0</v>
      </c>
      <c r="AX521" s="47">
        <v>0</v>
      </c>
      <c r="AY521" s="47">
        <v>0</v>
      </c>
      <c r="AZ521" s="47">
        <v>0</v>
      </c>
      <c r="BA521" s="47">
        <v>0</v>
      </c>
    </row>
    <row r="522" spans="1:53" s="391" customFormat="1" ht="13" x14ac:dyDescent="0.3">
      <c r="A522" s="339" t="s">
        <v>1451</v>
      </c>
      <c r="B522" s="397" t="s">
        <v>1452</v>
      </c>
      <c r="C522" s="413" t="s">
        <v>1453</v>
      </c>
      <c r="D522" s="419"/>
      <c r="E522" s="419"/>
      <c r="F522" s="399">
        <v>5992501.7699999996</v>
      </c>
      <c r="G522" s="399">
        <v>2704624.08</v>
      </c>
      <c r="H522" s="393">
        <v>3287877.6899999995</v>
      </c>
      <c r="I522" s="41">
        <v>1.2156505276696343</v>
      </c>
      <c r="J522" s="416"/>
      <c r="K522" s="399">
        <v>21100607.239999998</v>
      </c>
      <c r="L522" s="399">
        <v>11526807.949999999</v>
      </c>
      <c r="M522" s="393">
        <v>9573799.2899999991</v>
      </c>
      <c r="N522" s="41">
        <v>0.83056812705897465</v>
      </c>
      <c r="O522" s="374"/>
      <c r="P522" s="421"/>
      <c r="Q522" s="399">
        <v>14217196.029999999</v>
      </c>
      <c r="R522" s="399">
        <v>9621951.4600000009</v>
      </c>
      <c r="S522" s="393">
        <v>4595244.5699999984</v>
      </c>
      <c r="T522" s="41">
        <v>0.47757927163768898</v>
      </c>
      <c r="U522" s="421"/>
      <c r="V522" s="399">
        <v>78277195.25</v>
      </c>
      <c r="W522" s="399">
        <v>75794038.760000005</v>
      </c>
      <c r="X522" s="393">
        <v>2483156.4899999946</v>
      </c>
      <c r="Y522" s="40">
        <v>3.2761896985894233E-2</v>
      </c>
      <c r="AA522" s="412">
        <v>5345346.72</v>
      </c>
      <c r="AC522" s="399">
        <v>0</v>
      </c>
      <c r="AD522" s="399">
        <v>1904856.49</v>
      </c>
      <c r="AE522" s="399">
        <v>3150579.97</v>
      </c>
      <c r="AF522" s="399">
        <v>3766747.41</v>
      </c>
      <c r="AG522" s="399">
        <v>2704624.08</v>
      </c>
      <c r="AH522" s="399">
        <v>4015713.45</v>
      </c>
      <c r="AI522" s="399">
        <v>17842221.719999999</v>
      </c>
      <c r="AJ522" s="399">
        <v>2328319.41</v>
      </c>
      <c r="AK522" s="399">
        <v>4087250.82</v>
      </c>
      <c r="AL522" s="399">
        <v>11731389.73</v>
      </c>
      <c r="AM522" s="399">
        <v>8647491.1699999999</v>
      </c>
      <c r="AN522" s="399">
        <v>8524201.709999999</v>
      </c>
      <c r="AP522" s="399">
        <v>2093568.75</v>
      </c>
      <c r="AQ522" s="399">
        <v>4789842.46</v>
      </c>
      <c r="AR522" s="399">
        <v>4529954.1100000003</v>
      </c>
      <c r="AS522" s="399">
        <v>3694740.15</v>
      </c>
      <c r="AT522" s="399">
        <v>5992501.7699999996</v>
      </c>
      <c r="AU522" s="399">
        <v>0</v>
      </c>
      <c r="AV522" s="399">
        <v>0</v>
      </c>
      <c r="AW522" s="399">
        <v>0</v>
      </c>
      <c r="AX522" s="399">
        <v>0</v>
      </c>
      <c r="AY522" s="399">
        <v>0</v>
      </c>
      <c r="AZ522" s="399">
        <v>0</v>
      </c>
      <c r="BA522" s="399">
        <v>0</v>
      </c>
    </row>
    <row r="523" spans="1:53" s="391" customFormat="1" ht="0.75" customHeight="1" outlineLevel="2" x14ac:dyDescent="0.3">
      <c r="A523" s="339"/>
      <c r="B523" s="397"/>
      <c r="C523" s="413"/>
      <c r="D523" s="419"/>
      <c r="E523" s="419"/>
      <c r="F523" s="399"/>
      <c r="G523" s="399"/>
      <c r="H523" s="393"/>
      <c r="I523" s="41"/>
      <c r="J523" s="416"/>
      <c r="K523" s="399"/>
      <c r="L523" s="399"/>
      <c r="M523" s="393"/>
      <c r="N523" s="41"/>
      <c r="O523" s="374"/>
      <c r="P523" s="421"/>
      <c r="Q523" s="399"/>
      <c r="R523" s="399"/>
      <c r="S523" s="393"/>
      <c r="T523" s="41"/>
      <c r="U523" s="421"/>
      <c r="V523" s="399"/>
      <c r="W523" s="399"/>
      <c r="X523" s="393"/>
      <c r="Y523" s="40"/>
      <c r="AA523" s="412"/>
      <c r="AC523" s="399"/>
      <c r="AD523" s="399"/>
      <c r="AE523" s="399"/>
      <c r="AF523" s="399"/>
      <c r="AG523" s="399"/>
      <c r="AH523" s="399"/>
      <c r="AI523" s="399"/>
      <c r="AJ523" s="399"/>
      <c r="AK523" s="399"/>
      <c r="AL523" s="399"/>
      <c r="AM523" s="399"/>
      <c r="AN523" s="399"/>
      <c r="AP523" s="399"/>
      <c r="AQ523" s="399"/>
      <c r="AR523" s="399"/>
      <c r="AS523" s="399"/>
      <c r="AT523" s="399"/>
      <c r="AU523" s="399"/>
      <c r="AV523" s="399"/>
      <c r="AW523" s="399"/>
      <c r="AX523" s="399"/>
      <c r="AY523" s="399"/>
      <c r="AZ523" s="399"/>
      <c r="BA523" s="399"/>
    </row>
    <row r="524" spans="1:53" s="391" customFormat="1" ht="13" x14ac:dyDescent="0.3">
      <c r="A524" s="339" t="s">
        <v>1454</v>
      </c>
      <c r="B524" s="397" t="s">
        <v>1455</v>
      </c>
      <c r="C524" s="413" t="s">
        <v>1456</v>
      </c>
      <c r="D524" s="419"/>
      <c r="E524" s="419"/>
      <c r="F524" s="399">
        <v>0</v>
      </c>
      <c r="G524" s="399">
        <v>0</v>
      </c>
      <c r="H524" s="393">
        <v>0</v>
      </c>
      <c r="I524" s="41">
        <v>0</v>
      </c>
      <c r="J524" s="416"/>
      <c r="K524" s="399">
        <v>0</v>
      </c>
      <c r="L524" s="399">
        <v>0</v>
      </c>
      <c r="M524" s="393">
        <v>0</v>
      </c>
      <c r="N524" s="41">
        <v>0</v>
      </c>
      <c r="O524" s="348"/>
      <c r="P524" s="417"/>
      <c r="Q524" s="399">
        <v>0</v>
      </c>
      <c r="R524" s="399">
        <v>0</v>
      </c>
      <c r="S524" s="393">
        <v>0</v>
      </c>
      <c r="T524" s="41">
        <v>0</v>
      </c>
      <c r="U524" s="417"/>
      <c r="V524" s="399">
        <v>0</v>
      </c>
      <c r="W524" s="399">
        <v>0</v>
      </c>
      <c r="X524" s="393">
        <v>0</v>
      </c>
      <c r="Y524" s="40">
        <v>0</v>
      </c>
      <c r="AA524" s="412">
        <v>0</v>
      </c>
      <c r="AC524" s="399">
        <v>0</v>
      </c>
      <c r="AD524" s="399">
        <v>0</v>
      </c>
      <c r="AE524" s="399">
        <v>0</v>
      </c>
      <c r="AF524" s="399">
        <v>0</v>
      </c>
      <c r="AG524" s="399">
        <v>0</v>
      </c>
      <c r="AH524" s="399">
        <v>0</v>
      </c>
      <c r="AI524" s="399">
        <v>0</v>
      </c>
      <c r="AJ524" s="399">
        <v>0</v>
      </c>
      <c r="AK524" s="399">
        <v>0</v>
      </c>
      <c r="AL524" s="399">
        <v>0</v>
      </c>
      <c r="AM524" s="399">
        <v>0</v>
      </c>
      <c r="AN524" s="399">
        <v>0</v>
      </c>
      <c r="AP524" s="399">
        <v>0</v>
      </c>
      <c r="AQ524" s="399">
        <v>0</v>
      </c>
      <c r="AR524" s="399">
        <v>0</v>
      </c>
      <c r="AS524" s="399">
        <v>0</v>
      </c>
      <c r="AT524" s="399">
        <v>0</v>
      </c>
      <c r="AU524" s="399">
        <v>0</v>
      </c>
      <c r="AV524" s="399">
        <v>0</v>
      </c>
      <c r="AW524" s="399">
        <v>0</v>
      </c>
      <c r="AX524" s="399">
        <v>0</v>
      </c>
      <c r="AY524" s="399">
        <v>0</v>
      </c>
      <c r="AZ524" s="399">
        <v>0</v>
      </c>
      <c r="BA524" s="399">
        <v>0</v>
      </c>
    </row>
    <row r="525" spans="1:53" s="391" customFormat="1" ht="0.75" customHeight="1" outlineLevel="2" x14ac:dyDescent="0.3">
      <c r="A525" s="339"/>
      <c r="B525" s="397"/>
      <c r="C525" s="413"/>
      <c r="D525" s="419"/>
      <c r="E525" s="419"/>
      <c r="F525" s="399"/>
      <c r="G525" s="399"/>
      <c r="H525" s="393"/>
      <c r="I525" s="41"/>
      <c r="J525" s="416"/>
      <c r="K525" s="399"/>
      <c r="L525" s="399"/>
      <c r="M525" s="393"/>
      <c r="N525" s="41"/>
      <c r="O525" s="348"/>
      <c r="P525" s="417"/>
      <c r="Q525" s="399"/>
      <c r="R525" s="399"/>
      <c r="S525" s="393"/>
      <c r="T525" s="41"/>
      <c r="U525" s="417"/>
      <c r="V525" s="399"/>
      <c r="W525" s="399"/>
      <c r="X525" s="393"/>
      <c r="Y525" s="40"/>
      <c r="AA525" s="412"/>
      <c r="AC525" s="399"/>
      <c r="AD525" s="399"/>
      <c r="AE525" s="399"/>
      <c r="AF525" s="399"/>
      <c r="AG525" s="399"/>
      <c r="AH525" s="399"/>
      <c r="AI525" s="399"/>
      <c r="AJ525" s="399"/>
      <c r="AK525" s="399"/>
      <c r="AL525" s="399"/>
      <c r="AM525" s="399"/>
      <c r="AN525" s="399"/>
      <c r="AP525" s="399"/>
      <c r="AQ525" s="399"/>
      <c r="AR525" s="399"/>
      <c r="AS525" s="399"/>
      <c r="AT525" s="399"/>
      <c r="AU525" s="399"/>
      <c r="AV525" s="399"/>
      <c r="AW525" s="399"/>
      <c r="AX525" s="399"/>
      <c r="AY525" s="399"/>
      <c r="AZ525" s="399"/>
      <c r="BA525" s="399"/>
    </row>
    <row r="526" spans="1:53" outlineLevel="2" x14ac:dyDescent="0.25">
      <c r="A526" s="339" t="s">
        <v>1457</v>
      </c>
      <c r="B526" s="340" t="s">
        <v>1458</v>
      </c>
      <c r="C526" s="341" t="s">
        <v>1459</v>
      </c>
      <c r="D526" s="342"/>
      <c r="E526" s="343"/>
      <c r="F526" s="47">
        <v>1375</v>
      </c>
      <c r="G526" s="47">
        <v>1210</v>
      </c>
      <c r="H526" s="344">
        <v>165</v>
      </c>
      <c r="I526" s="345">
        <v>0.13636363636363635</v>
      </c>
      <c r="K526" s="47">
        <v>6881</v>
      </c>
      <c r="L526" s="47">
        <v>6047</v>
      </c>
      <c r="M526" s="344">
        <v>834</v>
      </c>
      <c r="N526" s="345">
        <v>0.13791962956838102</v>
      </c>
      <c r="Q526" s="47">
        <v>4125</v>
      </c>
      <c r="R526" s="47">
        <v>3630</v>
      </c>
      <c r="S526" s="344">
        <v>495</v>
      </c>
      <c r="T526" s="345">
        <v>0.13636363636363635</v>
      </c>
      <c r="V526" s="47">
        <v>15351</v>
      </c>
      <c r="W526" s="47">
        <v>13495</v>
      </c>
      <c r="X526" s="344">
        <v>1856</v>
      </c>
      <c r="Y526" s="345">
        <v>0.13753241941459801</v>
      </c>
      <c r="AA526" s="48">
        <v>1064</v>
      </c>
      <c r="AB526" s="47"/>
      <c r="AC526" s="47">
        <v>1207</v>
      </c>
      <c r="AD526" s="47">
        <v>1210</v>
      </c>
      <c r="AE526" s="47">
        <v>1210</v>
      </c>
      <c r="AF526" s="47">
        <v>1210</v>
      </c>
      <c r="AG526" s="47">
        <v>1210</v>
      </c>
      <c r="AH526" s="47">
        <v>1210</v>
      </c>
      <c r="AI526" s="47">
        <v>1210</v>
      </c>
      <c r="AJ526" s="47">
        <v>1210</v>
      </c>
      <c r="AK526" s="47">
        <v>1210</v>
      </c>
      <c r="AL526" s="47">
        <v>1210</v>
      </c>
      <c r="AM526" s="47">
        <v>1210</v>
      </c>
      <c r="AN526" s="47">
        <v>1210</v>
      </c>
      <c r="AO526" s="47"/>
      <c r="AP526" s="47">
        <v>1381</v>
      </c>
      <c r="AQ526" s="47">
        <v>1375</v>
      </c>
      <c r="AR526" s="47">
        <v>1375</v>
      </c>
      <c r="AS526" s="47">
        <v>1375</v>
      </c>
      <c r="AT526" s="47">
        <v>1375</v>
      </c>
      <c r="AU526" s="47">
        <v>0</v>
      </c>
      <c r="AV526" s="47">
        <v>0</v>
      </c>
      <c r="AW526" s="47">
        <v>0</v>
      </c>
      <c r="AX526" s="47">
        <v>0</v>
      </c>
      <c r="AY526" s="47">
        <v>0</v>
      </c>
      <c r="AZ526" s="47">
        <v>0</v>
      </c>
      <c r="BA526" s="47">
        <v>0</v>
      </c>
    </row>
    <row r="527" spans="1:53" s="391" customFormat="1" ht="13" x14ac:dyDescent="0.3">
      <c r="A527" s="339" t="s">
        <v>1460</v>
      </c>
      <c r="B527" s="397" t="s">
        <v>1461</v>
      </c>
      <c r="C527" s="413" t="s">
        <v>1462</v>
      </c>
      <c r="D527" s="419"/>
      <c r="E527" s="419"/>
      <c r="F527" s="399">
        <v>1375</v>
      </c>
      <c r="G527" s="399">
        <v>1210</v>
      </c>
      <c r="H527" s="393">
        <v>165</v>
      </c>
      <c r="I527" s="41">
        <v>0.13636363636363635</v>
      </c>
      <c r="J527" s="416"/>
      <c r="K527" s="399">
        <v>6881</v>
      </c>
      <c r="L527" s="399">
        <v>6047</v>
      </c>
      <c r="M527" s="393">
        <v>834</v>
      </c>
      <c r="N527" s="41">
        <v>0.13791962956838102</v>
      </c>
      <c r="O527" s="348"/>
      <c r="P527" s="417"/>
      <c r="Q527" s="399">
        <v>4125</v>
      </c>
      <c r="R527" s="399">
        <v>3630</v>
      </c>
      <c r="S527" s="393">
        <v>495</v>
      </c>
      <c r="T527" s="41">
        <v>0.13636363636363635</v>
      </c>
      <c r="U527" s="417"/>
      <c r="V527" s="399">
        <v>15351</v>
      </c>
      <c r="W527" s="399">
        <v>13495</v>
      </c>
      <c r="X527" s="393">
        <v>1856</v>
      </c>
      <c r="Y527" s="40">
        <v>0.13753241941459801</v>
      </c>
      <c r="AA527" s="412">
        <v>1064</v>
      </c>
      <c r="AC527" s="399">
        <v>1207</v>
      </c>
      <c r="AD527" s="399">
        <v>1210</v>
      </c>
      <c r="AE527" s="399">
        <v>1210</v>
      </c>
      <c r="AF527" s="399">
        <v>1210</v>
      </c>
      <c r="AG527" s="399">
        <v>1210</v>
      </c>
      <c r="AH527" s="399">
        <v>1210</v>
      </c>
      <c r="AI527" s="399">
        <v>1210</v>
      </c>
      <c r="AJ527" s="399">
        <v>1210</v>
      </c>
      <c r="AK527" s="399">
        <v>1210</v>
      </c>
      <c r="AL527" s="399">
        <v>1210</v>
      </c>
      <c r="AM527" s="399">
        <v>1210</v>
      </c>
      <c r="AN527" s="399">
        <v>1210</v>
      </c>
      <c r="AP527" s="399">
        <v>1381</v>
      </c>
      <c r="AQ527" s="399">
        <v>1375</v>
      </c>
      <c r="AR527" s="399">
        <v>1375</v>
      </c>
      <c r="AS527" s="399">
        <v>1375</v>
      </c>
      <c r="AT527" s="399">
        <v>1375</v>
      </c>
      <c r="AU527" s="399">
        <v>0</v>
      </c>
      <c r="AV527" s="399">
        <v>0</v>
      </c>
      <c r="AW527" s="399">
        <v>0</v>
      </c>
      <c r="AX527" s="399">
        <v>0</v>
      </c>
      <c r="AY527" s="399">
        <v>0</v>
      </c>
      <c r="AZ527" s="399">
        <v>0</v>
      </c>
      <c r="BA527" s="399">
        <v>0</v>
      </c>
    </row>
    <row r="528" spans="1:53" s="391" customFormat="1" ht="0.75" customHeight="1" outlineLevel="2" x14ac:dyDescent="0.3">
      <c r="A528" s="339"/>
      <c r="B528" s="397"/>
      <c r="C528" s="413"/>
      <c r="D528" s="419"/>
      <c r="E528" s="419"/>
      <c r="F528" s="399"/>
      <c r="G528" s="399"/>
      <c r="H528" s="393"/>
      <c r="I528" s="41"/>
      <c r="J528" s="416"/>
      <c r="K528" s="399"/>
      <c r="L528" s="399"/>
      <c r="M528" s="393"/>
      <c r="N528" s="41"/>
      <c r="O528" s="348"/>
      <c r="P528" s="417"/>
      <c r="Q528" s="399"/>
      <c r="R528" s="399"/>
      <c r="S528" s="393"/>
      <c r="T528" s="41"/>
      <c r="U528" s="417"/>
      <c r="V528" s="399"/>
      <c r="W528" s="399"/>
      <c r="X528" s="393"/>
      <c r="Y528" s="40"/>
      <c r="AA528" s="412"/>
      <c r="AC528" s="399"/>
      <c r="AD528" s="399"/>
      <c r="AE528" s="399"/>
      <c r="AF528" s="399"/>
      <c r="AG528" s="399"/>
      <c r="AH528" s="399"/>
      <c r="AI528" s="399"/>
      <c r="AJ528" s="399"/>
      <c r="AK528" s="399"/>
      <c r="AL528" s="399"/>
      <c r="AM528" s="399"/>
      <c r="AN528" s="399"/>
      <c r="AP528" s="399"/>
      <c r="AQ528" s="399"/>
      <c r="AR528" s="399"/>
      <c r="AS528" s="399"/>
      <c r="AT528" s="399"/>
      <c r="AU528" s="399"/>
      <c r="AV528" s="399"/>
      <c r="AW528" s="399"/>
      <c r="AX528" s="399"/>
      <c r="AY528" s="399"/>
      <c r="AZ528" s="399"/>
      <c r="BA528" s="399"/>
    </row>
    <row r="529" spans="1:53" s="391" customFormat="1" ht="13" x14ac:dyDescent="0.3">
      <c r="A529" s="339" t="s">
        <v>1463</v>
      </c>
      <c r="B529" s="397" t="s">
        <v>1464</v>
      </c>
      <c r="C529" s="413" t="s">
        <v>1465</v>
      </c>
      <c r="D529" s="419"/>
      <c r="E529" s="419"/>
      <c r="F529" s="399">
        <v>0</v>
      </c>
      <c r="G529" s="399">
        <v>0</v>
      </c>
      <c r="H529" s="393">
        <v>0</v>
      </c>
      <c r="I529" s="41">
        <v>0</v>
      </c>
      <c r="J529" s="416"/>
      <c r="K529" s="399">
        <v>0</v>
      </c>
      <c r="L529" s="399">
        <v>0</v>
      </c>
      <c r="M529" s="393">
        <v>0</v>
      </c>
      <c r="N529" s="41">
        <v>0</v>
      </c>
      <c r="O529" s="348"/>
      <c r="P529" s="417"/>
      <c r="Q529" s="399">
        <v>0</v>
      </c>
      <c r="R529" s="399">
        <v>0</v>
      </c>
      <c r="S529" s="393">
        <v>0</v>
      </c>
      <c r="T529" s="41">
        <v>0</v>
      </c>
      <c r="U529" s="417"/>
      <c r="V529" s="399">
        <v>0</v>
      </c>
      <c r="W529" s="399">
        <v>0</v>
      </c>
      <c r="X529" s="393">
        <v>0</v>
      </c>
      <c r="Y529" s="40">
        <v>0</v>
      </c>
      <c r="AA529" s="412">
        <v>0</v>
      </c>
      <c r="AC529" s="399">
        <v>0</v>
      </c>
      <c r="AD529" s="399">
        <v>0</v>
      </c>
      <c r="AE529" s="399">
        <v>0</v>
      </c>
      <c r="AF529" s="399">
        <v>0</v>
      </c>
      <c r="AG529" s="399">
        <v>0</v>
      </c>
      <c r="AH529" s="399">
        <v>0</v>
      </c>
      <c r="AI529" s="399">
        <v>0</v>
      </c>
      <c r="AJ529" s="399">
        <v>0</v>
      </c>
      <c r="AK529" s="399">
        <v>0</v>
      </c>
      <c r="AL529" s="399">
        <v>0</v>
      </c>
      <c r="AM529" s="399">
        <v>0</v>
      </c>
      <c r="AN529" s="399">
        <v>0</v>
      </c>
      <c r="AP529" s="399">
        <v>0</v>
      </c>
      <c r="AQ529" s="399">
        <v>0</v>
      </c>
      <c r="AR529" s="399">
        <v>0</v>
      </c>
      <c r="AS529" s="399">
        <v>0</v>
      </c>
      <c r="AT529" s="399">
        <v>0</v>
      </c>
      <c r="AU529" s="399">
        <v>0</v>
      </c>
      <c r="AV529" s="399">
        <v>0</v>
      </c>
      <c r="AW529" s="399">
        <v>0</v>
      </c>
      <c r="AX529" s="399">
        <v>0</v>
      </c>
      <c r="AY529" s="399">
        <v>0</v>
      </c>
      <c r="AZ529" s="399">
        <v>0</v>
      </c>
      <c r="BA529" s="399">
        <v>0</v>
      </c>
    </row>
    <row r="530" spans="1:53" s="391" customFormat="1" ht="0.75" customHeight="1" outlineLevel="2" x14ac:dyDescent="0.3">
      <c r="A530" s="339"/>
      <c r="B530" s="397"/>
      <c r="C530" s="413"/>
      <c r="D530" s="419"/>
      <c r="E530" s="419"/>
      <c r="F530" s="399"/>
      <c r="G530" s="399"/>
      <c r="H530" s="393"/>
      <c r="I530" s="41"/>
      <c r="J530" s="416"/>
      <c r="K530" s="399"/>
      <c r="L530" s="399"/>
      <c r="M530" s="393"/>
      <c r="N530" s="41"/>
      <c r="O530" s="348"/>
      <c r="P530" s="417"/>
      <c r="Q530" s="399"/>
      <c r="R530" s="399"/>
      <c r="S530" s="393"/>
      <c r="T530" s="41"/>
      <c r="U530" s="417"/>
      <c r="V530" s="399"/>
      <c r="W530" s="399"/>
      <c r="X530" s="393"/>
      <c r="Y530" s="40"/>
      <c r="AA530" s="412"/>
      <c r="AC530" s="399"/>
      <c r="AD530" s="399"/>
      <c r="AE530" s="399"/>
      <c r="AF530" s="399"/>
      <c r="AG530" s="399"/>
      <c r="AH530" s="399"/>
      <c r="AI530" s="399"/>
      <c r="AJ530" s="399"/>
      <c r="AK530" s="399"/>
      <c r="AL530" s="399"/>
      <c r="AM530" s="399"/>
      <c r="AN530" s="399"/>
      <c r="AP530" s="399"/>
      <c r="AQ530" s="399"/>
      <c r="AR530" s="399"/>
      <c r="AS530" s="399"/>
      <c r="AT530" s="399"/>
      <c r="AU530" s="399"/>
      <c r="AV530" s="399"/>
      <c r="AW530" s="399"/>
      <c r="AX530" s="399"/>
      <c r="AY530" s="399"/>
      <c r="AZ530" s="399"/>
      <c r="BA530" s="399"/>
    </row>
    <row r="531" spans="1:53" outlineLevel="2" x14ac:dyDescent="0.25">
      <c r="A531" s="339" t="s">
        <v>1466</v>
      </c>
      <c r="B531" s="340" t="s">
        <v>1467</v>
      </c>
      <c r="C531" s="341" t="s">
        <v>1468</v>
      </c>
      <c r="D531" s="342"/>
      <c r="E531" s="343"/>
      <c r="F531" s="47">
        <v>0</v>
      </c>
      <c r="G531" s="47">
        <v>0</v>
      </c>
      <c r="H531" s="344">
        <v>0</v>
      </c>
      <c r="I531" s="345">
        <v>0</v>
      </c>
      <c r="K531" s="47">
        <v>7.2</v>
      </c>
      <c r="L531" s="47">
        <v>14.46</v>
      </c>
      <c r="M531" s="344">
        <v>-7.2600000000000007</v>
      </c>
      <c r="N531" s="345">
        <v>-0.50207468879668049</v>
      </c>
      <c r="Q531" s="47">
        <v>7.2</v>
      </c>
      <c r="R531" s="47">
        <v>14.46</v>
      </c>
      <c r="S531" s="344">
        <v>-7.2600000000000007</v>
      </c>
      <c r="T531" s="345">
        <v>-0.50207468879668049</v>
      </c>
      <c r="V531" s="47">
        <v>7.2</v>
      </c>
      <c r="W531" s="47">
        <v>14.46</v>
      </c>
      <c r="X531" s="344">
        <v>-7.2600000000000007</v>
      </c>
      <c r="Y531" s="345">
        <v>-0.50207468879668049</v>
      </c>
      <c r="AA531" s="48">
        <v>0</v>
      </c>
      <c r="AB531" s="47"/>
      <c r="AC531" s="47">
        <v>0</v>
      </c>
      <c r="AD531" s="47">
        <v>0</v>
      </c>
      <c r="AE531" s="47">
        <v>0</v>
      </c>
      <c r="AF531" s="47">
        <v>14.46</v>
      </c>
      <c r="AG531" s="47">
        <v>0</v>
      </c>
      <c r="AH531" s="47">
        <v>0</v>
      </c>
      <c r="AI531" s="47">
        <v>0</v>
      </c>
      <c r="AJ531" s="47">
        <v>0</v>
      </c>
      <c r="AK531" s="47">
        <v>0</v>
      </c>
      <c r="AL531" s="47">
        <v>0</v>
      </c>
      <c r="AM531" s="47">
        <v>0</v>
      </c>
      <c r="AN531" s="47">
        <v>0</v>
      </c>
      <c r="AO531" s="47"/>
      <c r="AP531" s="47">
        <v>0</v>
      </c>
      <c r="AQ531" s="47">
        <v>0</v>
      </c>
      <c r="AR531" s="47">
        <v>0</v>
      </c>
      <c r="AS531" s="47">
        <v>7.2</v>
      </c>
      <c r="AT531" s="47">
        <v>0</v>
      </c>
      <c r="AU531" s="47">
        <v>0</v>
      </c>
      <c r="AV531" s="47">
        <v>0</v>
      </c>
      <c r="AW531" s="47">
        <v>0</v>
      </c>
      <c r="AX531" s="47">
        <v>0</v>
      </c>
      <c r="AY531" s="47">
        <v>0</v>
      </c>
      <c r="AZ531" s="47">
        <v>0</v>
      </c>
      <c r="BA531" s="47">
        <v>0</v>
      </c>
    </row>
    <row r="532" spans="1:53" outlineLevel="2" x14ac:dyDescent="0.25">
      <c r="A532" s="339" t="s">
        <v>1469</v>
      </c>
      <c r="B532" s="340" t="s">
        <v>1470</v>
      </c>
      <c r="C532" s="341" t="s">
        <v>1471</v>
      </c>
      <c r="D532" s="342"/>
      <c r="E532" s="343"/>
      <c r="F532" s="47">
        <v>0</v>
      </c>
      <c r="G532" s="47">
        <v>0</v>
      </c>
      <c r="H532" s="344">
        <v>0</v>
      </c>
      <c r="I532" s="345">
        <v>0</v>
      </c>
      <c r="K532" s="47">
        <v>0</v>
      </c>
      <c r="L532" s="47">
        <v>0</v>
      </c>
      <c r="M532" s="344">
        <v>0</v>
      </c>
      <c r="N532" s="345">
        <v>0</v>
      </c>
      <c r="Q532" s="47">
        <v>0</v>
      </c>
      <c r="R532" s="47">
        <v>0</v>
      </c>
      <c r="S532" s="344">
        <v>0</v>
      </c>
      <c r="T532" s="345">
        <v>0</v>
      </c>
      <c r="V532" s="47">
        <v>180714.29</v>
      </c>
      <c r="W532" s="47">
        <v>0</v>
      </c>
      <c r="X532" s="344">
        <v>180714.29</v>
      </c>
      <c r="Y532" s="345" t="s">
        <v>196</v>
      </c>
      <c r="AA532" s="48">
        <v>0</v>
      </c>
      <c r="AB532" s="47"/>
      <c r="AC532" s="47">
        <v>0</v>
      </c>
      <c r="AD532" s="47">
        <v>0</v>
      </c>
      <c r="AE532" s="47">
        <v>0</v>
      </c>
      <c r="AF532" s="47">
        <v>0</v>
      </c>
      <c r="AG532" s="47">
        <v>0</v>
      </c>
      <c r="AH532" s="47">
        <v>0</v>
      </c>
      <c r="AI532" s="47">
        <v>0</v>
      </c>
      <c r="AJ532" s="47">
        <v>0</v>
      </c>
      <c r="AK532" s="47">
        <v>180714.29</v>
      </c>
      <c r="AL532" s="47">
        <v>0</v>
      </c>
      <c r="AM532" s="47">
        <v>0</v>
      </c>
      <c r="AN532" s="47">
        <v>0</v>
      </c>
      <c r="AO532" s="47"/>
      <c r="AP532" s="47">
        <v>0</v>
      </c>
      <c r="AQ532" s="47">
        <v>0</v>
      </c>
      <c r="AR532" s="47">
        <v>0</v>
      </c>
      <c r="AS532" s="47">
        <v>0</v>
      </c>
      <c r="AT532" s="47">
        <v>0</v>
      </c>
      <c r="AU532" s="47">
        <v>0</v>
      </c>
      <c r="AV532" s="47">
        <v>0</v>
      </c>
      <c r="AW532" s="47">
        <v>0</v>
      </c>
      <c r="AX532" s="47">
        <v>0</v>
      </c>
      <c r="AY532" s="47">
        <v>0</v>
      </c>
      <c r="AZ532" s="47">
        <v>0</v>
      </c>
      <c r="BA532" s="47">
        <v>0</v>
      </c>
    </row>
    <row r="533" spans="1:53" s="391" customFormat="1" ht="13" x14ac:dyDescent="0.3">
      <c r="A533" s="339" t="s">
        <v>1472</v>
      </c>
      <c r="B533" s="397" t="s">
        <v>1473</v>
      </c>
      <c r="C533" s="413" t="s">
        <v>1474</v>
      </c>
      <c r="D533" s="419"/>
      <c r="E533" s="419"/>
      <c r="F533" s="399">
        <v>0</v>
      </c>
      <c r="G533" s="399">
        <v>0</v>
      </c>
      <c r="H533" s="393">
        <v>0</v>
      </c>
      <c r="I533" s="41">
        <v>0</v>
      </c>
      <c r="J533" s="416"/>
      <c r="K533" s="399">
        <v>7.2</v>
      </c>
      <c r="L533" s="399">
        <v>14.46</v>
      </c>
      <c r="M533" s="393">
        <v>-7.2600000000000007</v>
      </c>
      <c r="N533" s="41">
        <v>-0.50207468879668049</v>
      </c>
      <c r="O533" s="374"/>
      <c r="P533" s="421"/>
      <c r="Q533" s="399">
        <v>7.2</v>
      </c>
      <c r="R533" s="399">
        <v>14.46</v>
      </c>
      <c r="S533" s="393">
        <v>-7.2600000000000007</v>
      </c>
      <c r="T533" s="41">
        <v>-0.50207468879668049</v>
      </c>
      <c r="U533" s="421"/>
      <c r="V533" s="399">
        <v>180721.49000000002</v>
      </c>
      <c r="W533" s="399">
        <v>14.46</v>
      </c>
      <c r="X533" s="393">
        <v>180707.03000000003</v>
      </c>
      <c r="Y533" s="40" t="s">
        <v>196</v>
      </c>
      <c r="AA533" s="412">
        <v>0</v>
      </c>
      <c r="AC533" s="399">
        <v>0</v>
      </c>
      <c r="AD533" s="399">
        <v>0</v>
      </c>
      <c r="AE533" s="399">
        <v>0</v>
      </c>
      <c r="AF533" s="399">
        <v>14.46</v>
      </c>
      <c r="AG533" s="399">
        <v>0</v>
      </c>
      <c r="AH533" s="399">
        <v>0</v>
      </c>
      <c r="AI533" s="399">
        <v>0</v>
      </c>
      <c r="AJ533" s="399">
        <v>0</v>
      </c>
      <c r="AK533" s="399">
        <v>180714.29</v>
      </c>
      <c r="AL533" s="399">
        <v>0</v>
      </c>
      <c r="AM533" s="399">
        <v>0</v>
      </c>
      <c r="AN533" s="399">
        <v>0</v>
      </c>
      <c r="AP533" s="399">
        <v>0</v>
      </c>
      <c r="AQ533" s="399">
        <v>0</v>
      </c>
      <c r="AR533" s="399">
        <v>0</v>
      </c>
      <c r="AS533" s="399">
        <v>7.2</v>
      </c>
      <c r="AT533" s="399">
        <v>0</v>
      </c>
      <c r="AU533" s="399">
        <v>0</v>
      </c>
      <c r="AV533" s="399">
        <v>0</v>
      </c>
      <c r="AW533" s="399">
        <v>0</v>
      </c>
      <c r="AX533" s="399">
        <v>0</v>
      </c>
      <c r="AY533" s="399">
        <v>0</v>
      </c>
      <c r="AZ533" s="399">
        <v>0</v>
      </c>
      <c r="BA533" s="399">
        <v>0</v>
      </c>
    </row>
    <row r="534" spans="1:53" s="391" customFormat="1" ht="0.75" customHeight="1" outlineLevel="2" x14ac:dyDescent="0.3">
      <c r="A534" s="339"/>
      <c r="B534" s="397"/>
      <c r="C534" s="413"/>
      <c r="D534" s="419"/>
      <c r="E534" s="419"/>
      <c r="F534" s="399"/>
      <c r="G534" s="399"/>
      <c r="H534" s="393"/>
      <c r="I534" s="41"/>
      <c r="J534" s="416"/>
      <c r="K534" s="399"/>
      <c r="L534" s="399"/>
      <c r="M534" s="393"/>
      <c r="N534" s="41"/>
      <c r="O534" s="374"/>
      <c r="P534" s="421"/>
      <c r="Q534" s="399"/>
      <c r="R534" s="399"/>
      <c r="S534" s="393"/>
      <c r="T534" s="41"/>
      <c r="U534" s="421"/>
      <c r="V534" s="399"/>
      <c r="W534" s="399"/>
      <c r="X534" s="393"/>
      <c r="Y534" s="40"/>
      <c r="AA534" s="412"/>
      <c r="AC534" s="399"/>
      <c r="AD534" s="399"/>
      <c r="AE534" s="399"/>
      <c r="AF534" s="399"/>
      <c r="AG534" s="399"/>
      <c r="AH534" s="399"/>
      <c r="AI534" s="399"/>
      <c r="AJ534" s="399"/>
      <c r="AK534" s="399"/>
      <c r="AL534" s="399"/>
      <c r="AM534" s="399"/>
      <c r="AN534" s="399"/>
      <c r="AP534" s="399"/>
      <c r="AQ534" s="399"/>
      <c r="AR534" s="399"/>
      <c r="AS534" s="399"/>
      <c r="AT534" s="399"/>
      <c r="AU534" s="399"/>
      <c r="AV534" s="399"/>
      <c r="AW534" s="399"/>
      <c r="AX534" s="399"/>
      <c r="AY534" s="399"/>
      <c r="AZ534" s="399"/>
      <c r="BA534" s="399"/>
    </row>
    <row r="535" spans="1:53" s="391" customFormat="1" ht="13" x14ac:dyDescent="0.3">
      <c r="A535" s="339" t="s">
        <v>1475</v>
      </c>
      <c r="B535" s="397" t="s">
        <v>1476</v>
      </c>
      <c r="C535" s="413" t="s">
        <v>1477</v>
      </c>
      <c r="D535" s="419"/>
      <c r="E535" s="419"/>
      <c r="F535" s="399">
        <v>0</v>
      </c>
      <c r="G535" s="399">
        <v>0</v>
      </c>
      <c r="H535" s="393">
        <v>0</v>
      </c>
      <c r="I535" s="41">
        <v>0</v>
      </c>
      <c r="J535" s="416"/>
      <c r="K535" s="399">
        <v>0</v>
      </c>
      <c r="L535" s="399">
        <v>0</v>
      </c>
      <c r="M535" s="393">
        <v>0</v>
      </c>
      <c r="N535" s="41">
        <v>0</v>
      </c>
      <c r="O535" s="348"/>
      <c r="P535" s="417"/>
      <c r="Q535" s="399">
        <v>0</v>
      </c>
      <c r="R535" s="399">
        <v>0</v>
      </c>
      <c r="S535" s="393">
        <v>0</v>
      </c>
      <c r="T535" s="41">
        <v>0</v>
      </c>
      <c r="U535" s="417"/>
      <c r="V535" s="399">
        <v>0</v>
      </c>
      <c r="W535" s="399">
        <v>0</v>
      </c>
      <c r="X535" s="393">
        <v>0</v>
      </c>
      <c r="Y535" s="40">
        <v>0</v>
      </c>
      <c r="AA535" s="412">
        <v>0</v>
      </c>
      <c r="AC535" s="399">
        <v>0</v>
      </c>
      <c r="AD535" s="399">
        <v>0</v>
      </c>
      <c r="AE535" s="399">
        <v>0</v>
      </c>
      <c r="AF535" s="399">
        <v>0</v>
      </c>
      <c r="AG535" s="399">
        <v>0</v>
      </c>
      <c r="AH535" s="399">
        <v>0</v>
      </c>
      <c r="AI535" s="399">
        <v>0</v>
      </c>
      <c r="AJ535" s="399">
        <v>0</v>
      </c>
      <c r="AK535" s="399">
        <v>0</v>
      </c>
      <c r="AL535" s="399">
        <v>0</v>
      </c>
      <c r="AM535" s="399">
        <v>0</v>
      </c>
      <c r="AN535" s="399">
        <v>0</v>
      </c>
      <c r="AP535" s="399">
        <v>0</v>
      </c>
      <c r="AQ535" s="399">
        <v>0</v>
      </c>
      <c r="AR535" s="399">
        <v>0</v>
      </c>
      <c r="AS535" s="399">
        <v>0</v>
      </c>
      <c r="AT535" s="399">
        <v>0</v>
      </c>
      <c r="AU535" s="399">
        <v>0</v>
      </c>
      <c r="AV535" s="399">
        <v>0</v>
      </c>
      <c r="AW535" s="399">
        <v>0</v>
      </c>
      <c r="AX535" s="399">
        <v>0</v>
      </c>
      <c r="AY535" s="399">
        <v>0</v>
      </c>
      <c r="AZ535" s="399">
        <v>0</v>
      </c>
      <c r="BA535" s="399">
        <v>0</v>
      </c>
    </row>
    <row r="536" spans="1:53" s="391" customFormat="1" ht="0.75" customHeight="1" outlineLevel="2" x14ac:dyDescent="0.3">
      <c r="A536" s="339"/>
      <c r="B536" s="397"/>
      <c r="C536" s="413"/>
      <c r="D536" s="419"/>
      <c r="E536" s="419"/>
      <c r="F536" s="399"/>
      <c r="G536" s="399"/>
      <c r="H536" s="393"/>
      <c r="I536" s="41"/>
      <c r="J536" s="416"/>
      <c r="K536" s="399"/>
      <c r="L536" s="399"/>
      <c r="M536" s="393"/>
      <c r="N536" s="41"/>
      <c r="O536" s="348"/>
      <c r="P536" s="417"/>
      <c r="Q536" s="399"/>
      <c r="R536" s="399"/>
      <c r="S536" s="393"/>
      <c r="T536" s="41"/>
      <c r="U536" s="417"/>
      <c r="V536" s="399"/>
      <c r="W536" s="399"/>
      <c r="X536" s="393"/>
      <c r="Y536" s="40"/>
      <c r="AA536" s="412"/>
      <c r="AC536" s="399"/>
      <c r="AD536" s="399"/>
      <c r="AE536" s="399"/>
      <c r="AF536" s="399"/>
      <c r="AG536" s="399"/>
      <c r="AH536" s="399"/>
      <c r="AI536" s="399"/>
      <c r="AJ536" s="399"/>
      <c r="AK536" s="399"/>
      <c r="AL536" s="399"/>
      <c r="AM536" s="399"/>
      <c r="AN536" s="399"/>
      <c r="AP536" s="399"/>
      <c r="AQ536" s="399"/>
      <c r="AR536" s="399"/>
      <c r="AS536" s="399"/>
      <c r="AT536" s="399"/>
      <c r="AU536" s="399"/>
      <c r="AV536" s="399"/>
      <c r="AW536" s="399"/>
      <c r="AX536" s="399"/>
      <c r="AY536" s="399"/>
      <c r="AZ536" s="399"/>
      <c r="BA536" s="399"/>
    </row>
    <row r="537" spans="1:53" outlineLevel="2" x14ac:dyDescent="0.25">
      <c r="A537" s="339" t="s">
        <v>1478</v>
      </c>
      <c r="B537" s="340" t="s">
        <v>1479</v>
      </c>
      <c r="C537" s="341" t="s">
        <v>1480</v>
      </c>
      <c r="D537" s="342"/>
      <c r="E537" s="343"/>
      <c r="F537" s="47">
        <v>195289.71</v>
      </c>
      <c r="G537" s="47">
        <v>66600.639999999999</v>
      </c>
      <c r="H537" s="344">
        <v>128689.06999999999</v>
      </c>
      <c r="I537" s="345">
        <v>1.9322497501525511</v>
      </c>
      <c r="K537" s="47">
        <v>969233.51</v>
      </c>
      <c r="L537" s="47">
        <v>325064.68</v>
      </c>
      <c r="M537" s="344">
        <v>644168.83000000007</v>
      </c>
      <c r="N537" s="345">
        <v>1.9816635569265788</v>
      </c>
      <c r="Q537" s="47">
        <v>583703.22</v>
      </c>
      <c r="R537" s="47">
        <v>200174.7</v>
      </c>
      <c r="S537" s="344">
        <v>383528.51999999996</v>
      </c>
      <c r="T537" s="345">
        <v>1.9159690010775585</v>
      </c>
      <c r="V537" s="47">
        <v>2069335.87</v>
      </c>
      <c r="W537" s="47">
        <v>940702.54</v>
      </c>
      <c r="X537" s="344">
        <v>1128633.33</v>
      </c>
      <c r="Y537" s="345">
        <v>1.199777062364475</v>
      </c>
      <c r="AA537" s="48">
        <v>47590.1</v>
      </c>
      <c r="AB537" s="47"/>
      <c r="AC537" s="47">
        <v>47678.879999999997</v>
      </c>
      <c r="AD537" s="47">
        <v>77211.100000000006</v>
      </c>
      <c r="AE537" s="47">
        <v>66982.16</v>
      </c>
      <c r="AF537" s="47">
        <v>66591.899999999994</v>
      </c>
      <c r="AG537" s="47">
        <v>66600.639999999999</v>
      </c>
      <c r="AH537" s="47">
        <v>66569.38</v>
      </c>
      <c r="AI537" s="47">
        <v>80364.56</v>
      </c>
      <c r="AJ537" s="47">
        <v>417577.67</v>
      </c>
      <c r="AK537" s="47">
        <v>-38034.36</v>
      </c>
      <c r="AL537" s="47">
        <v>190709.84</v>
      </c>
      <c r="AM537" s="47">
        <v>191120.54</v>
      </c>
      <c r="AN537" s="47">
        <v>191794.73</v>
      </c>
      <c r="AO537" s="47"/>
      <c r="AP537" s="47">
        <v>192466.75</v>
      </c>
      <c r="AQ537" s="47">
        <v>193063.54</v>
      </c>
      <c r="AR537" s="47">
        <v>193867.24</v>
      </c>
      <c r="AS537" s="47">
        <v>194546.27</v>
      </c>
      <c r="AT537" s="47">
        <v>195289.71</v>
      </c>
      <c r="AU537" s="47">
        <v>435729.2</v>
      </c>
      <c r="AV537" s="47">
        <v>0</v>
      </c>
      <c r="AW537" s="47">
        <v>0</v>
      </c>
      <c r="AX537" s="47">
        <v>0</v>
      </c>
      <c r="AY537" s="47">
        <v>0</v>
      </c>
      <c r="AZ537" s="47">
        <v>0</v>
      </c>
      <c r="BA537" s="47">
        <v>0</v>
      </c>
    </row>
    <row r="538" spans="1:53" s="391" customFormat="1" ht="13" x14ac:dyDescent="0.3">
      <c r="A538" s="339" t="s">
        <v>1481</v>
      </c>
      <c r="B538" s="397" t="s">
        <v>1482</v>
      </c>
      <c r="C538" s="413" t="s">
        <v>1483</v>
      </c>
      <c r="D538" s="419"/>
      <c r="E538" s="419"/>
      <c r="F538" s="399">
        <v>195289.71</v>
      </c>
      <c r="G538" s="399">
        <v>66600.639999999999</v>
      </c>
      <c r="H538" s="393">
        <v>128689.06999999999</v>
      </c>
      <c r="I538" s="41">
        <v>1.9322497501525511</v>
      </c>
      <c r="J538" s="416"/>
      <c r="K538" s="399">
        <v>969233.51</v>
      </c>
      <c r="L538" s="399">
        <v>325064.68</v>
      </c>
      <c r="M538" s="393">
        <v>644168.83000000007</v>
      </c>
      <c r="N538" s="41">
        <v>1.9816635569265788</v>
      </c>
      <c r="O538" s="393"/>
      <c r="P538" s="417"/>
      <c r="Q538" s="399">
        <v>583703.22</v>
      </c>
      <c r="R538" s="399">
        <v>200174.7</v>
      </c>
      <c r="S538" s="393">
        <v>383528.51999999996</v>
      </c>
      <c r="T538" s="41">
        <v>1.9159690010775585</v>
      </c>
      <c r="U538" s="417"/>
      <c r="V538" s="399">
        <v>2069335.87</v>
      </c>
      <c r="W538" s="399">
        <v>940702.54</v>
      </c>
      <c r="X538" s="393">
        <v>1128633.33</v>
      </c>
      <c r="Y538" s="40">
        <v>1.199777062364475</v>
      </c>
      <c r="AA538" s="412">
        <v>47590.1</v>
      </c>
      <c r="AC538" s="399">
        <v>47678.879999999997</v>
      </c>
      <c r="AD538" s="399">
        <v>77211.100000000006</v>
      </c>
      <c r="AE538" s="399">
        <v>66982.16</v>
      </c>
      <c r="AF538" s="399">
        <v>66591.899999999994</v>
      </c>
      <c r="AG538" s="399">
        <v>66600.639999999999</v>
      </c>
      <c r="AH538" s="399">
        <v>66569.38</v>
      </c>
      <c r="AI538" s="399">
        <v>80364.56</v>
      </c>
      <c r="AJ538" s="399">
        <v>417577.67</v>
      </c>
      <c r="AK538" s="399">
        <v>-38034.36</v>
      </c>
      <c r="AL538" s="399">
        <v>190709.84</v>
      </c>
      <c r="AM538" s="399">
        <v>191120.54</v>
      </c>
      <c r="AN538" s="399">
        <v>191794.73</v>
      </c>
      <c r="AP538" s="399">
        <v>192466.75</v>
      </c>
      <c r="AQ538" s="399">
        <v>193063.54</v>
      </c>
      <c r="AR538" s="399">
        <v>193867.24</v>
      </c>
      <c r="AS538" s="399">
        <v>194546.27</v>
      </c>
      <c r="AT538" s="399">
        <v>195289.71</v>
      </c>
      <c r="AU538" s="399">
        <v>435729.2</v>
      </c>
      <c r="AV538" s="399">
        <v>0</v>
      </c>
      <c r="AW538" s="399">
        <v>0</v>
      </c>
      <c r="AX538" s="399">
        <v>0</v>
      </c>
      <c r="AY538" s="399">
        <v>0</v>
      </c>
      <c r="AZ538" s="399">
        <v>0</v>
      </c>
      <c r="BA538" s="399">
        <v>0</v>
      </c>
    </row>
    <row r="539" spans="1:53" s="391" customFormat="1" ht="13" x14ac:dyDescent="0.3">
      <c r="A539" s="339" t="s">
        <v>1484</v>
      </c>
      <c r="B539" s="397" t="s">
        <v>1485</v>
      </c>
      <c r="C539" s="413" t="s">
        <v>1486</v>
      </c>
      <c r="D539" s="419"/>
      <c r="E539" s="419"/>
      <c r="F539" s="399">
        <v>0</v>
      </c>
      <c r="G539" s="399">
        <v>0</v>
      </c>
      <c r="H539" s="393">
        <v>0</v>
      </c>
      <c r="I539" s="41">
        <v>0</v>
      </c>
      <c r="J539" s="416"/>
      <c r="K539" s="399">
        <v>0</v>
      </c>
      <c r="L539" s="399">
        <v>0</v>
      </c>
      <c r="M539" s="393">
        <v>0</v>
      </c>
      <c r="N539" s="41">
        <v>0</v>
      </c>
      <c r="O539" s="393"/>
      <c r="P539" s="417"/>
      <c r="Q539" s="399">
        <v>0</v>
      </c>
      <c r="R539" s="399">
        <v>0</v>
      </c>
      <c r="S539" s="393">
        <v>0</v>
      </c>
      <c r="T539" s="41"/>
      <c r="U539" s="417"/>
      <c r="V539" s="399">
        <v>0</v>
      </c>
      <c r="W539" s="399">
        <v>0</v>
      </c>
      <c r="X539" s="393">
        <v>0</v>
      </c>
      <c r="Y539" s="40">
        <v>0</v>
      </c>
      <c r="AA539" s="412">
        <v>0</v>
      </c>
      <c r="AC539" s="399">
        <v>0</v>
      </c>
      <c r="AD539" s="399">
        <v>0</v>
      </c>
      <c r="AE539" s="399">
        <v>0</v>
      </c>
      <c r="AF539" s="399">
        <v>0</v>
      </c>
      <c r="AG539" s="399">
        <v>0</v>
      </c>
      <c r="AH539" s="399">
        <v>0</v>
      </c>
      <c r="AI539" s="399">
        <v>0</v>
      </c>
      <c r="AJ539" s="399">
        <v>0</v>
      </c>
      <c r="AK539" s="399">
        <v>0</v>
      </c>
      <c r="AL539" s="399">
        <v>0</v>
      </c>
      <c r="AM539" s="399">
        <v>0</v>
      </c>
      <c r="AN539" s="399">
        <v>0</v>
      </c>
      <c r="AP539" s="399">
        <v>0</v>
      </c>
      <c r="AQ539" s="399">
        <v>0</v>
      </c>
      <c r="AR539" s="399">
        <v>0</v>
      </c>
      <c r="AS539" s="399">
        <v>0</v>
      </c>
      <c r="AT539" s="399">
        <v>0</v>
      </c>
      <c r="AU539" s="399">
        <v>0</v>
      </c>
      <c r="AV539" s="399">
        <v>0</v>
      </c>
      <c r="AW539" s="399">
        <v>0</v>
      </c>
      <c r="AX539" s="399">
        <v>0</v>
      </c>
      <c r="AY539" s="399">
        <v>0</v>
      </c>
      <c r="AZ539" s="399">
        <v>0</v>
      </c>
      <c r="BA539" s="399">
        <v>0</v>
      </c>
    </row>
    <row r="540" spans="1:53" s="391" customFormat="1" ht="13" x14ac:dyDescent="0.3">
      <c r="A540" s="339" t="s">
        <v>1487</v>
      </c>
      <c r="B540" s="397" t="s">
        <v>1488</v>
      </c>
      <c r="C540" s="413" t="s">
        <v>1489</v>
      </c>
      <c r="D540" s="422"/>
      <c r="E540" s="422"/>
      <c r="F540" s="423">
        <v>0</v>
      </c>
      <c r="G540" s="423">
        <v>0</v>
      </c>
      <c r="H540" s="424">
        <v>0</v>
      </c>
      <c r="I540" s="42">
        <v>0</v>
      </c>
      <c r="J540" s="425"/>
      <c r="K540" s="423">
        <v>0</v>
      </c>
      <c r="L540" s="423">
        <v>0</v>
      </c>
      <c r="M540" s="424">
        <v>0</v>
      </c>
      <c r="N540" s="42">
        <v>0</v>
      </c>
      <c r="O540" s="426"/>
      <c r="P540" s="427"/>
      <c r="Q540" s="423">
        <v>0</v>
      </c>
      <c r="R540" s="423">
        <v>0</v>
      </c>
      <c r="S540" s="424">
        <v>0</v>
      </c>
      <c r="T540" s="42">
        <v>0</v>
      </c>
      <c r="U540" s="427"/>
      <c r="V540" s="423">
        <v>0</v>
      </c>
      <c r="W540" s="423">
        <v>0</v>
      </c>
      <c r="X540" s="424">
        <v>0</v>
      </c>
      <c r="Y540" s="43">
        <v>0</v>
      </c>
      <c r="Z540" s="428"/>
      <c r="AA540" s="429">
        <v>0</v>
      </c>
      <c r="AB540" s="428"/>
      <c r="AC540" s="423">
        <v>0</v>
      </c>
      <c r="AD540" s="423">
        <v>0</v>
      </c>
      <c r="AE540" s="423">
        <v>0</v>
      </c>
      <c r="AF540" s="423">
        <v>0</v>
      </c>
      <c r="AG540" s="423">
        <v>0</v>
      </c>
      <c r="AH540" s="423">
        <v>0</v>
      </c>
      <c r="AI540" s="423">
        <v>0</v>
      </c>
      <c r="AJ540" s="423">
        <v>0</v>
      </c>
      <c r="AK540" s="423">
        <v>0</v>
      </c>
      <c r="AL540" s="423">
        <v>0</v>
      </c>
      <c r="AM540" s="423">
        <v>0</v>
      </c>
      <c r="AN540" s="423">
        <v>0</v>
      </c>
      <c r="AO540" s="428"/>
      <c r="AP540" s="423">
        <v>0</v>
      </c>
      <c r="AQ540" s="423">
        <v>0</v>
      </c>
      <c r="AR540" s="423">
        <v>0</v>
      </c>
      <c r="AS540" s="423">
        <v>0</v>
      </c>
      <c r="AT540" s="423">
        <v>0</v>
      </c>
      <c r="AU540" s="423">
        <v>0</v>
      </c>
      <c r="AV540" s="423">
        <v>0</v>
      </c>
      <c r="AW540" s="423">
        <v>0</v>
      </c>
      <c r="AX540" s="423">
        <v>0</v>
      </c>
      <c r="AY540" s="423">
        <v>0</v>
      </c>
      <c r="AZ540" s="423">
        <v>0</v>
      </c>
      <c r="BA540" s="423">
        <v>0</v>
      </c>
    </row>
    <row r="541" spans="1:53" s="391" customFormat="1" ht="13" outlineLevel="2" x14ac:dyDescent="0.3">
      <c r="A541" s="339"/>
      <c r="B541" s="397"/>
      <c r="C541" s="413"/>
      <c r="D541" s="419"/>
      <c r="E541" s="419"/>
      <c r="F541" s="399"/>
      <c r="G541" s="399"/>
      <c r="H541" s="393"/>
      <c r="I541" s="41"/>
      <c r="J541" s="416"/>
      <c r="K541" s="399"/>
      <c r="L541" s="399"/>
      <c r="M541" s="393"/>
      <c r="N541" s="41"/>
      <c r="O541" s="348"/>
      <c r="P541" s="417"/>
      <c r="Q541" s="399"/>
      <c r="R541" s="399"/>
      <c r="S541" s="393"/>
      <c r="T541" s="41"/>
      <c r="U541" s="417"/>
      <c r="V541" s="399"/>
      <c r="W541" s="399"/>
      <c r="X541" s="393"/>
      <c r="Y541" s="40"/>
      <c r="AA541" s="412"/>
      <c r="AC541" s="399"/>
      <c r="AD541" s="399"/>
      <c r="AE541" s="399"/>
      <c r="AF541" s="399"/>
      <c r="AG541" s="399"/>
      <c r="AH541" s="399"/>
      <c r="AI541" s="399"/>
      <c r="AJ541" s="399"/>
      <c r="AK541" s="399"/>
      <c r="AL541" s="399"/>
      <c r="AM541" s="399"/>
      <c r="AN541" s="399"/>
      <c r="AP541" s="399"/>
      <c r="AQ541" s="399"/>
      <c r="AR541" s="399"/>
      <c r="AS541" s="399"/>
      <c r="AT541" s="399"/>
      <c r="AU541" s="399"/>
      <c r="AV541" s="399"/>
      <c r="AW541" s="399"/>
      <c r="AX541" s="399"/>
      <c r="AY541" s="399"/>
      <c r="AZ541" s="399"/>
      <c r="BA541" s="399"/>
    </row>
    <row r="542" spans="1:53" s="391" customFormat="1" ht="13" x14ac:dyDescent="0.3">
      <c r="A542" s="339"/>
      <c r="B542" s="397" t="s">
        <v>1490</v>
      </c>
      <c r="C542" s="430" t="s">
        <v>1491</v>
      </c>
      <c r="D542" s="431"/>
      <c r="E542" s="431"/>
      <c r="F542" s="432">
        <v>49461679.793100007</v>
      </c>
      <c r="G542" s="432">
        <v>53294962.3002</v>
      </c>
      <c r="H542" s="433">
        <v>-3833282.5070999935</v>
      </c>
      <c r="I542" s="44">
        <v>-7.192579451520896E-2</v>
      </c>
      <c r="J542" s="416"/>
      <c r="K542" s="432">
        <v>282343301.87640011</v>
      </c>
      <c r="L542" s="432">
        <v>255911630.93879995</v>
      </c>
      <c r="M542" s="433">
        <v>26431670.937600166</v>
      </c>
      <c r="N542" s="44">
        <v>0.10328436750075332</v>
      </c>
      <c r="O542" s="374"/>
      <c r="P542" s="421"/>
      <c r="Q542" s="432">
        <v>148016466.84240007</v>
      </c>
      <c r="R542" s="432">
        <v>150351799.82609996</v>
      </c>
      <c r="S542" s="433">
        <v>-2335332.983699888</v>
      </c>
      <c r="T542" s="44">
        <v>-1.5532457785014765E-2</v>
      </c>
      <c r="U542" s="421"/>
      <c r="V542" s="432">
        <v>629781638.28920007</v>
      </c>
      <c r="W542" s="432">
        <v>541819817.6925</v>
      </c>
      <c r="X542" s="433">
        <v>87961820.596700072</v>
      </c>
      <c r="Y542" s="45">
        <v>0.16234515188335397</v>
      </c>
      <c r="AA542" s="412">
        <v>37457510.163200006</v>
      </c>
      <c r="AC542" s="432">
        <v>59217635.456500001</v>
      </c>
      <c r="AD542" s="432">
        <v>46342195.656199992</v>
      </c>
      <c r="AE542" s="432">
        <v>51514185.271699987</v>
      </c>
      <c r="AF542" s="432">
        <v>45542652.254199997</v>
      </c>
      <c r="AG542" s="432">
        <v>53294962.3002</v>
      </c>
      <c r="AH542" s="432">
        <v>48430921.4366</v>
      </c>
      <c r="AI542" s="432">
        <v>54676737.087500006</v>
      </c>
      <c r="AJ542" s="432">
        <v>53185827.580900013</v>
      </c>
      <c r="AK542" s="432">
        <v>48801517.967500001</v>
      </c>
      <c r="AL542" s="432">
        <v>47883655.913500026</v>
      </c>
      <c r="AM542" s="432">
        <v>48059691.944799997</v>
      </c>
      <c r="AN542" s="432">
        <v>46399984.482000008</v>
      </c>
      <c r="AP542" s="432">
        <v>69491245.877900004</v>
      </c>
      <c r="AQ542" s="432">
        <v>64835589.15609999</v>
      </c>
      <c r="AR542" s="432">
        <v>49407603.805699997</v>
      </c>
      <c r="AS542" s="432">
        <v>49147183.243600011</v>
      </c>
      <c r="AT542" s="432">
        <v>49461679.793100007</v>
      </c>
      <c r="AU542" s="432">
        <v>178964542.62499991</v>
      </c>
      <c r="AV542" s="432">
        <v>2237735</v>
      </c>
      <c r="AW542" s="432">
        <v>0</v>
      </c>
      <c r="AX542" s="432">
        <v>0</v>
      </c>
      <c r="AY542" s="432">
        <v>0</v>
      </c>
      <c r="AZ542" s="432">
        <v>0</v>
      </c>
      <c r="BA542" s="432">
        <v>0</v>
      </c>
    </row>
    <row r="543" spans="1:53" s="391" customFormat="1" ht="13" x14ac:dyDescent="0.3">
      <c r="A543" s="339"/>
      <c r="B543" s="397" t="s">
        <v>1492</v>
      </c>
      <c r="C543" s="434" t="s">
        <v>1493</v>
      </c>
      <c r="D543" s="431"/>
      <c r="E543" s="431"/>
      <c r="F543" s="432">
        <v>207103.97189999372</v>
      </c>
      <c r="G543" s="432">
        <v>4520480.5648000017</v>
      </c>
      <c r="H543" s="433">
        <v>-4313376.592900008</v>
      </c>
      <c r="I543" s="44">
        <v>-0.95418540818145148</v>
      </c>
      <c r="J543" s="416"/>
      <c r="K543" s="432">
        <v>31975011.908599854</v>
      </c>
      <c r="L543" s="432">
        <v>37547296.166200072</v>
      </c>
      <c r="M543" s="433">
        <v>-5572284.2576002181</v>
      </c>
      <c r="N543" s="44">
        <v>-0.14840707125580899</v>
      </c>
      <c r="O543" s="374"/>
      <c r="P543" s="421"/>
      <c r="Q543" s="432">
        <v>21130534.722599924</v>
      </c>
      <c r="R543" s="432">
        <v>16217447.948900014</v>
      </c>
      <c r="S543" s="433">
        <v>4913086.7736999094</v>
      </c>
      <c r="T543" s="44">
        <v>0.30295067319967262</v>
      </c>
      <c r="U543" s="421"/>
      <c r="V543" s="432">
        <v>97660116.670799971</v>
      </c>
      <c r="W543" s="432">
        <v>109182548.85249984</v>
      </c>
      <c r="X543" s="433">
        <v>-11522432.181699872</v>
      </c>
      <c r="Y543" s="45">
        <v>-0.10553364345126345</v>
      </c>
      <c r="AA543" s="435">
        <v>10331353.776800007</v>
      </c>
      <c r="AC543" s="432">
        <v>7868196.3884999976</v>
      </c>
      <c r="AD543" s="432">
        <v>13461651.828800008</v>
      </c>
      <c r="AE543" s="432">
        <v>7470580.8533000052</v>
      </c>
      <c r="AF543" s="432">
        <v>4226386.5308000147</v>
      </c>
      <c r="AG543" s="432">
        <v>4520480.5648000017</v>
      </c>
      <c r="AH543" s="432">
        <v>7955571.4983999878</v>
      </c>
      <c r="AI543" s="432">
        <v>9362777.6174999923</v>
      </c>
      <c r="AJ543" s="432">
        <v>11534778.884099983</v>
      </c>
      <c r="AK543" s="432">
        <v>1938954.6975000054</v>
      </c>
      <c r="AL543" s="432">
        <v>5258372.5514999777</v>
      </c>
      <c r="AM543" s="432">
        <v>8964114.3602000102</v>
      </c>
      <c r="AN543" s="432">
        <v>20670535.152999997</v>
      </c>
      <c r="AP543" s="432">
        <v>13373662.73709999</v>
      </c>
      <c r="AQ543" s="432">
        <v>-2529185.5510999933</v>
      </c>
      <c r="AR543" s="432">
        <v>17254971.899300002</v>
      </c>
      <c r="AS543" s="432">
        <v>3668458.8513999879</v>
      </c>
      <c r="AT543" s="432">
        <v>207103.97189999372</v>
      </c>
      <c r="AU543" s="432">
        <v>5605868.3400000632</v>
      </c>
      <c r="AV543" s="432">
        <v>-2237735</v>
      </c>
      <c r="AW543" s="432">
        <v>0</v>
      </c>
      <c r="AX543" s="432">
        <v>0</v>
      </c>
      <c r="AY543" s="432">
        <v>0</v>
      </c>
      <c r="AZ543" s="432">
        <v>0</v>
      </c>
      <c r="BA543" s="432">
        <v>0</v>
      </c>
    </row>
    <row r="544" spans="1:53" s="391" customFormat="1" ht="13" x14ac:dyDescent="0.3">
      <c r="A544" s="339"/>
      <c r="B544" s="397" t="s">
        <v>1494</v>
      </c>
      <c r="C544" s="434" t="s">
        <v>1495</v>
      </c>
      <c r="D544" s="431"/>
      <c r="E544" s="431"/>
      <c r="F544" s="432">
        <v>207103.97189999372</v>
      </c>
      <c r="G544" s="432">
        <v>4520480.5648000017</v>
      </c>
      <c r="H544" s="433">
        <v>-4313376.592900008</v>
      </c>
      <c r="I544" s="44">
        <v>-0.95418540818145148</v>
      </c>
      <c r="J544" s="416"/>
      <c r="K544" s="432">
        <v>31975011.908599854</v>
      </c>
      <c r="L544" s="432">
        <v>37547296.166200072</v>
      </c>
      <c r="M544" s="433">
        <v>-5572284.2576002181</v>
      </c>
      <c r="N544" s="44">
        <v>-0.14840707125580899</v>
      </c>
      <c r="O544" s="374"/>
      <c r="P544" s="421"/>
      <c r="Q544" s="432">
        <v>21130534.722599924</v>
      </c>
      <c r="R544" s="432">
        <v>16217447.948900014</v>
      </c>
      <c r="S544" s="433">
        <v>4913086.7736999094</v>
      </c>
      <c r="T544" s="44">
        <v>0.30295067319967262</v>
      </c>
      <c r="U544" s="421"/>
      <c r="V544" s="432">
        <v>97660116.670799971</v>
      </c>
      <c r="W544" s="432">
        <v>109182548.85249984</v>
      </c>
      <c r="X544" s="433">
        <v>-11522432.181699872</v>
      </c>
      <c r="Y544" s="45">
        <v>-0.10553364345126345</v>
      </c>
      <c r="AA544" s="435">
        <v>10331353.776800007</v>
      </c>
      <c r="AC544" s="432">
        <v>7868196.3884999976</v>
      </c>
      <c r="AD544" s="432">
        <v>13461651.828800008</v>
      </c>
      <c r="AE544" s="432">
        <v>7470580.8533000052</v>
      </c>
      <c r="AF544" s="432">
        <v>4226386.5308000147</v>
      </c>
      <c r="AG544" s="432">
        <v>4520480.5648000017</v>
      </c>
      <c r="AH544" s="432">
        <v>7955571.4983999878</v>
      </c>
      <c r="AI544" s="432">
        <v>9362777.6174999923</v>
      </c>
      <c r="AJ544" s="432">
        <v>11534778.884099983</v>
      </c>
      <c r="AK544" s="432">
        <v>1938954.6975000054</v>
      </c>
      <c r="AL544" s="432">
        <v>5258372.5514999777</v>
      </c>
      <c r="AM544" s="432">
        <v>8964114.3602000102</v>
      </c>
      <c r="AN544" s="432">
        <v>20670535.152999997</v>
      </c>
      <c r="AP544" s="432">
        <v>13373662.73709999</v>
      </c>
      <c r="AQ544" s="432">
        <v>-2529185.5510999933</v>
      </c>
      <c r="AR544" s="432">
        <v>17254971.899300002</v>
      </c>
      <c r="AS544" s="432">
        <v>3668458.8513999879</v>
      </c>
      <c r="AT544" s="432">
        <v>207103.97189999372</v>
      </c>
      <c r="AU544" s="432">
        <v>5605868.3400000632</v>
      </c>
      <c r="AV544" s="432">
        <v>-2237735</v>
      </c>
      <c r="AW544" s="432">
        <v>0</v>
      </c>
      <c r="AX544" s="432">
        <v>0</v>
      </c>
      <c r="AY544" s="432">
        <v>0</v>
      </c>
      <c r="AZ544" s="432">
        <v>0</v>
      </c>
      <c r="BA544" s="432">
        <v>0</v>
      </c>
    </row>
    <row r="545" spans="1:53" ht="13" x14ac:dyDescent="0.3">
      <c r="B545" s="397" t="s">
        <v>1496</v>
      </c>
      <c r="C545" s="402" t="s">
        <v>1497</v>
      </c>
      <c r="D545" s="403"/>
      <c r="E545" s="403"/>
      <c r="F545" s="400"/>
      <c r="G545" s="400"/>
      <c r="H545" s="400"/>
      <c r="I545" s="400"/>
      <c r="J545" s="404"/>
      <c r="K545" s="405"/>
      <c r="L545" s="405"/>
      <c r="M545" s="405"/>
      <c r="N545" s="401"/>
      <c r="O545" s="400"/>
      <c r="P545" s="404"/>
      <c r="Q545" s="400"/>
      <c r="R545" s="400"/>
      <c r="S545" s="400"/>
      <c r="T545" s="400"/>
      <c r="U545" s="404"/>
      <c r="V545" s="400"/>
      <c r="W545" s="400"/>
      <c r="X545" s="400"/>
      <c r="Y545" s="400"/>
      <c r="Z545" s="400"/>
      <c r="AA545" s="406"/>
      <c r="AB545" s="400"/>
      <c r="AC545" s="405"/>
      <c r="AD545" s="405"/>
      <c r="AE545" s="405"/>
      <c r="AF545" s="405"/>
      <c r="AG545" s="405"/>
      <c r="AH545" s="405"/>
      <c r="AI545" s="405"/>
      <c r="AJ545" s="405"/>
      <c r="AK545" s="405"/>
      <c r="AL545" s="405"/>
      <c r="AM545" s="405"/>
      <c r="AN545" s="405"/>
      <c r="AO545" s="400"/>
      <c r="AP545" s="405"/>
      <c r="AQ545" s="405"/>
      <c r="AR545" s="405"/>
      <c r="AS545" s="405"/>
      <c r="AT545" s="405"/>
      <c r="AU545" s="405"/>
      <c r="AV545" s="405"/>
      <c r="AW545" s="405"/>
      <c r="AX545" s="405"/>
      <c r="AY545" s="405"/>
      <c r="AZ545" s="405"/>
      <c r="BA545" s="405"/>
    </row>
    <row r="546" spans="1:53" ht="13" x14ac:dyDescent="0.3">
      <c r="B546" s="397" t="s">
        <v>1498</v>
      </c>
      <c r="C546" s="402" t="s">
        <v>1499</v>
      </c>
      <c r="D546" s="403"/>
      <c r="E546" s="403"/>
      <c r="F546" s="400"/>
      <c r="G546" s="400"/>
      <c r="H546" s="400"/>
      <c r="I546" s="400"/>
      <c r="J546" s="404"/>
      <c r="K546" s="405"/>
      <c r="L546" s="405"/>
      <c r="M546" s="405"/>
      <c r="N546" s="401"/>
      <c r="O546" s="400"/>
      <c r="P546" s="404"/>
      <c r="Q546" s="400"/>
      <c r="R546" s="400"/>
      <c r="S546" s="400"/>
      <c r="T546" s="400"/>
      <c r="U546" s="404"/>
      <c r="V546" s="400"/>
      <c r="W546" s="400"/>
      <c r="X546" s="400"/>
      <c r="Y546" s="400"/>
      <c r="Z546" s="400"/>
      <c r="AA546" s="406"/>
      <c r="AB546" s="400"/>
      <c r="AC546" s="405"/>
      <c r="AD546" s="405"/>
      <c r="AE546" s="405"/>
      <c r="AF546" s="405"/>
      <c r="AG546" s="405"/>
      <c r="AH546" s="405"/>
      <c r="AI546" s="405"/>
      <c r="AJ546" s="405"/>
      <c r="AK546" s="405"/>
      <c r="AL546" s="405"/>
      <c r="AM546" s="405"/>
      <c r="AN546" s="405"/>
      <c r="AO546" s="400"/>
      <c r="AP546" s="405"/>
      <c r="AQ546" s="405"/>
      <c r="AR546" s="405"/>
      <c r="AS546" s="405"/>
      <c r="AT546" s="405"/>
      <c r="AU546" s="405"/>
      <c r="AV546" s="405"/>
      <c r="AW546" s="405"/>
      <c r="AX546" s="405"/>
      <c r="AY546" s="405"/>
      <c r="AZ546" s="405"/>
      <c r="BA546" s="405"/>
    </row>
    <row r="547" spans="1:53" ht="13" x14ac:dyDescent="0.3">
      <c r="B547" s="397" t="s">
        <v>1500</v>
      </c>
      <c r="C547" s="402" t="s">
        <v>1501</v>
      </c>
      <c r="D547" s="403"/>
      <c r="E547" s="403"/>
      <c r="F547" s="400"/>
      <c r="G547" s="400"/>
      <c r="H547" s="400"/>
      <c r="I547" s="400"/>
      <c r="J547" s="404"/>
      <c r="K547" s="405"/>
      <c r="L547" s="405"/>
      <c r="M547" s="405"/>
      <c r="N547" s="401"/>
      <c r="O547" s="400"/>
      <c r="P547" s="404"/>
      <c r="Q547" s="400"/>
      <c r="R547" s="400"/>
      <c r="S547" s="400"/>
      <c r="T547" s="400"/>
      <c r="U547" s="404"/>
      <c r="V547" s="400"/>
      <c r="W547" s="400"/>
      <c r="X547" s="400"/>
      <c r="Y547" s="400"/>
      <c r="Z547" s="400"/>
      <c r="AA547" s="406"/>
      <c r="AB547" s="400"/>
      <c r="AC547" s="405"/>
      <c r="AD547" s="405"/>
      <c r="AE547" s="405"/>
      <c r="AF547" s="405"/>
      <c r="AG547" s="405"/>
      <c r="AH547" s="405"/>
      <c r="AI547" s="405"/>
      <c r="AJ547" s="405"/>
      <c r="AK547" s="405"/>
      <c r="AL547" s="405"/>
      <c r="AM547" s="405"/>
      <c r="AN547" s="405"/>
      <c r="AO547" s="400"/>
      <c r="AP547" s="405"/>
      <c r="AQ547" s="405"/>
      <c r="AR547" s="405"/>
      <c r="AS547" s="405"/>
      <c r="AT547" s="405"/>
      <c r="AU547" s="405"/>
      <c r="AV547" s="405"/>
      <c r="AW547" s="405"/>
      <c r="AX547" s="405"/>
      <c r="AY547" s="405"/>
      <c r="AZ547" s="405"/>
      <c r="BA547" s="405"/>
    </row>
    <row r="548" spans="1:53" s="391" customFormat="1" ht="4.5" customHeight="1" outlineLevel="2" x14ac:dyDescent="0.3">
      <c r="A548" s="339"/>
      <c r="B548" s="397"/>
      <c r="C548" s="413"/>
      <c r="D548" s="419"/>
      <c r="E548" s="419"/>
      <c r="F548" s="399"/>
      <c r="G548" s="399"/>
      <c r="H548" s="393"/>
      <c r="I548" s="41"/>
      <c r="J548" s="416"/>
      <c r="K548" s="399"/>
      <c r="L548" s="399"/>
      <c r="M548" s="393"/>
      <c r="N548" s="41"/>
      <c r="O548" s="436"/>
      <c r="P548" s="437"/>
      <c r="Q548" s="399"/>
      <c r="R548" s="399"/>
      <c r="S548" s="393"/>
      <c r="T548" s="41"/>
      <c r="U548" s="437"/>
      <c r="V548" s="399"/>
      <c r="W548" s="399"/>
      <c r="X548" s="393"/>
      <c r="Y548" s="40"/>
      <c r="AA548" s="412"/>
      <c r="AC548" s="399"/>
      <c r="AD548" s="399"/>
      <c r="AE548" s="399"/>
      <c r="AF548" s="399"/>
      <c r="AG548" s="399"/>
      <c r="AH548" s="399"/>
      <c r="AI548" s="399"/>
      <c r="AJ548" s="399"/>
      <c r="AK548" s="399"/>
      <c r="AL548" s="399"/>
      <c r="AM548" s="399"/>
      <c r="AN548" s="399"/>
      <c r="AP548" s="399"/>
      <c r="AQ548" s="399"/>
      <c r="AR548" s="399"/>
      <c r="AS548" s="399"/>
      <c r="AT548" s="399"/>
      <c r="AU548" s="399"/>
      <c r="AV548" s="399"/>
      <c r="AW548" s="399"/>
      <c r="AX548" s="399"/>
      <c r="AY548" s="399"/>
      <c r="AZ548" s="399"/>
      <c r="BA548" s="399"/>
    </row>
    <row r="549" spans="1:53" s="391" customFormat="1" ht="13" x14ac:dyDescent="0.3">
      <c r="A549" s="339" t="s">
        <v>1502</v>
      </c>
      <c r="B549" s="397" t="s">
        <v>1503</v>
      </c>
      <c r="C549" s="413" t="s">
        <v>1504</v>
      </c>
      <c r="D549" s="419"/>
      <c r="E549" s="419"/>
      <c r="F549" s="399">
        <v>0</v>
      </c>
      <c r="G549" s="399">
        <v>0</v>
      </c>
      <c r="H549" s="393">
        <v>0</v>
      </c>
      <c r="I549" s="41">
        <v>0</v>
      </c>
      <c r="J549" s="416"/>
      <c r="K549" s="399">
        <v>0</v>
      </c>
      <c r="L549" s="399">
        <v>0</v>
      </c>
      <c r="M549" s="393">
        <v>0</v>
      </c>
      <c r="N549" s="41">
        <v>0</v>
      </c>
      <c r="O549" s="436"/>
      <c r="P549" s="437"/>
      <c r="Q549" s="399">
        <v>0</v>
      </c>
      <c r="R549" s="399">
        <v>0</v>
      </c>
      <c r="S549" s="393">
        <v>0</v>
      </c>
      <c r="T549" s="41">
        <v>0</v>
      </c>
      <c r="U549" s="437"/>
      <c r="V549" s="399">
        <v>0</v>
      </c>
      <c r="W549" s="399">
        <v>0</v>
      </c>
      <c r="X549" s="393">
        <v>0</v>
      </c>
      <c r="Y549" s="40">
        <v>0</v>
      </c>
      <c r="AA549" s="412">
        <v>0</v>
      </c>
      <c r="AC549" s="399">
        <v>0</v>
      </c>
      <c r="AD549" s="399">
        <v>0</v>
      </c>
      <c r="AE549" s="399">
        <v>0</v>
      </c>
      <c r="AF549" s="399">
        <v>0</v>
      </c>
      <c r="AG549" s="399">
        <v>0</v>
      </c>
      <c r="AH549" s="399">
        <v>0</v>
      </c>
      <c r="AI549" s="399">
        <v>0</v>
      </c>
      <c r="AJ549" s="399">
        <v>0</v>
      </c>
      <c r="AK549" s="399">
        <v>0</v>
      </c>
      <c r="AL549" s="399">
        <v>0</v>
      </c>
      <c r="AM549" s="399">
        <v>0</v>
      </c>
      <c r="AN549" s="399">
        <v>0</v>
      </c>
      <c r="AP549" s="399">
        <v>0</v>
      </c>
      <c r="AQ549" s="399">
        <v>0</v>
      </c>
      <c r="AR549" s="399">
        <v>0</v>
      </c>
      <c r="AS549" s="399">
        <v>0</v>
      </c>
      <c r="AT549" s="399">
        <v>0</v>
      </c>
      <c r="AU549" s="399">
        <v>0</v>
      </c>
      <c r="AV549" s="399">
        <v>0</v>
      </c>
      <c r="AW549" s="399">
        <v>0</v>
      </c>
      <c r="AX549" s="399">
        <v>0</v>
      </c>
      <c r="AY549" s="399">
        <v>0</v>
      </c>
      <c r="AZ549" s="399">
        <v>0</v>
      </c>
      <c r="BA549" s="399">
        <v>0</v>
      </c>
    </row>
    <row r="550" spans="1:53" s="391" customFormat="1" ht="0.75" customHeight="1" outlineLevel="2" x14ac:dyDescent="0.3">
      <c r="A550" s="339"/>
      <c r="B550" s="397"/>
      <c r="C550" s="413"/>
      <c r="D550" s="419"/>
      <c r="E550" s="419"/>
      <c r="F550" s="399"/>
      <c r="G550" s="399"/>
      <c r="H550" s="393"/>
      <c r="I550" s="41"/>
      <c r="J550" s="416"/>
      <c r="K550" s="399"/>
      <c r="L550" s="399"/>
      <c r="M550" s="393"/>
      <c r="N550" s="41"/>
      <c r="O550" s="436"/>
      <c r="P550" s="437"/>
      <c r="Q550" s="399"/>
      <c r="R550" s="399"/>
      <c r="S550" s="393"/>
      <c r="T550" s="41"/>
      <c r="U550" s="437"/>
      <c r="V550" s="399"/>
      <c r="W550" s="399"/>
      <c r="X550" s="393"/>
      <c r="Y550" s="40"/>
      <c r="AA550" s="412"/>
      <c r="AC550" s="399"/>
      <c r="AD550" s="399"/>
      <c r="AE550" s="399"/>
      <c r="AF550" s="399"/>
      <c r="AG550" s="399"/>
      <c r="AH550" s="399"/>
      <c r="AI550" s="399"/>
      <c r="AJ550" s="399"/>
      <c r="AK550" s="399"/>
      <c r="AL550" s="399"/>
      <c r="AM550" s="399"/>
      <c r="AN550" s="399"/>
      <c r="AP550" s="399"/>
      <c r="AQ550" s="399"/>
      <c r="AR550" s="399"/>
      <c r="AS550" s="399"/>
      <c r="AT550" s="399"/>
      <c r="AU550" s="399"/>
      <c r="AV550" s="399"/>
      <c r="AW550" s="399"/>
      <c r="AX550" s="399"/>
      <c r="AY550" s="399"/>
      <c r="AZ550" s="399"/>
      <c r="BA550" s="399"/>
    </row>
    <row r="551" spans="1:53" s="391" customFormat="1" ht="13" x14ac:dyDescent="0.3">
      <c r="A551" s="339" t="s">
        <v>1505</v>
      </c>
      <c r="B551" s="397" t="s">
        <v>1506</v>
      </c>
      <c r="C551" s="413" t="s">
        <v>1507</v>
      </c>
      <c r="D551" s="419"/>
      <c r="E551" s="419"/>
      <c r="F551" s="399">
        <v>0</v>
      </c>
      <c r="G551" s="399">
        <v>0</v>
      </c>
      <c r="H551" s="393">
        <v>0</v>
      </c>
      <c r="I551" s="41">
        <v>0</v>
      </c>
      <c r="J551" s="416"/>
      <c r="K551" s="399">
        <v>0</v>
      </c>
      <c r="L551" s="399">
        <v>0</v>
      </c>
      <c r="M551" s="393">
        <v>0</v>
      </c>
      <c r="N551" s="41">
        <v>0</v>
      </c>
      <c r="O551" s="438"/>
      <c r="P551" s="439"/>
      <c r="Q551" s="399">
        <v>0</v>
      </c>
      <c r="R551" s="399">
        <v>0</v>
      </c>
      <c r="S551" s="393">
        <v>0</v>
      </c>
      <c r="T551" s="41">
        <v>0</v>
      </c>
      <c r="U551" s="439"/>
      <c r="V551" s="399">
        <v>0</v>
      </c>
      <c r="W551" s="399">
        <v>0</v>
      </c>
      <c r="X551" s="393">
        <v>0</v>
      </c>
      <c r="Y551" s="40">
        <v>0</v>
      </c>
      <c r="AA551" s="412">
        <v>0</v>
      </c>
      <c r="AC551" s="399">
        <v>0</v>
      </c>
      <c r="AD551" s="399">
        <v>0</v>
      </c>
      <c r="AE551" s="399">
        <v>0</v>
      </c>
      <c r="AF551" s="399">
        <v>0</v>
      </c>
      <c r="AG551" s="399">
        <v>0</v>
      </c>
      <c r="AH551" s="399">
        <v>0</v>
      </c>
      <c r="AI551" s="399">
        <v>0</v>
      </c>
      <c r="AJ551" s="399">
        <v>0</v>
      </c>
      <c r="AK551" s="399">
        <v>0</v>
      </c>
      <c r="AL551" s="399">
        <v>0</v>
      </c>
      <c r="AM551" s="399">
        <v>0</v>
      </c>
      <c r="AN551" s="399">
        <v>0</v>
      </c>
      <c r="AP551" s="399">
        <v>0</v>
      </c>
      <c r="AQ551" s="399">
        <v>0</v>
      </c>
      <c r="AR551" s="399">
        <v>0</v>
      </c>
      <c r="AS551" s="399">
        <v>0</v>
      </c>
      <c r="AT551" s="399">
        <v>0</v>
      </c>
      <c r="AU551" s="399">
        <v>0</v>
      </c>
      <c r="AV551" s="399">
        <v>0</v>
      </c>
      <c r="AW551" s="399">
        <v>0</v>
      </c>
      <c r="AX551" s="399">
        <v>0</v>
      </c>
      <c r="AY551" s="399">
        <v>0</v>
      </c>
      <c r="AZ551" s="399">
        <v>0</v>
      </c>
      <c r="BA551" s="399">
        <v>0</v>
      </c>
    </row>
    <row r="552" spans="1:53" s="391" customFormat="1" ht="0.75" customHeight="1" outlineLevel="2" x14ac:dyDescent="0.3">
      <c r="A552" s="339"/>
      <c r="B552" s="397"/>
      <c r="C552" s="413"/>
      <c r="D552" s="419"/>
      <c r="E552" s="419"/>
      <c r="F552" s="399"/>
      <c r="G552" s="399"/>
      <c r="H552" s="393"/>
      <c r="I552" s="41"/>
      <c r="J552" s="416"/>
      <c r="K552" s="399"/>
      <c r="L552" s="399"/>
      <c r="M552" s="393"/>
      <c r="N552" s="41"/>
      <c r="O552" s="438"/>
      <c r="P552" s="439"/>
      <c r="Q552" s="399"/>
      <c r="R552" s="399"/>
      <c r="S552" s="393"/>
      <c r="T552" s="41"/>
      <c r="U552" s="439"/>
      <c r="V552" s="399"/>
      <c r="W552" s="399"/>
      <c r="X552" s="393"/>
      <c r="Y552" s="40"/>
      <c r="AA552" s="412"/>
      <c r="AC552" s="399"/>
      <c r="AD552" s="399"/>
      <c r="AE552" s="399"/>
      <c r="AF552" s="399"/>
      <c r="AG552" s="399"/>
      <c r="AH552" s="399"/>
      <c r="AI552" s="399"/>
      <c r="AJ552" s="399"/>
      <c r="AK552" s="399"/>
      <c r="AL552" s="399"/>
      <c r="AM552" s="399"/>
      <c r="AN552" s="399"/>
      <c r="AP552" s="399"/>
      <c r="AQ552" s="399"/>
      <c r="AR552" s="399"/>
      <c r="AS552" s="399"/>
      <c r="AT552" s="399"/>
      <c r="AU552" s="399"/>
      <c r="AV552" s="399"/>
      <c r="AW552" s="399"/>
      <c r="AX552" s="399"/>
      <c r="AY552" s="399"/>
      <c r="AZ552" s="399"/>
      <c r="BA552" s="399"/>
    </row>
    <row r="553" spans="1:53" outlineLevel="2" x14ac:dyDescent="0.25">
      <c r="A553" s="339" t="s">
        <v>1508</v>
      </c>
      <c r="B553" s="340" t="s">
        <v>1509</v>
      </c>
      <c r="C553" s="341" t="s">
        <v>1510</v>
      </c>
      <c r="D553" s="342"/>
      <c r="E553" s="343"/>
      <c r="F553" s="47">
        <v>27436.78</v>
      </c>
      <c r="G553" s="47">
        <v>29004.510000000002</v>
      </c>
      <c r="H553" s="344">
        <v>-1567.7300000000032</v>
      </c>
      <c r="I553" s="345">
        <v>-5.4051249271234135E-2</v>
      </c>
      <c r="K553" s="47">
        <v>136000.54999999999</v>
      </c>
      <c r="L553" s="47">
        <v>139966.92000000001</v>
      </c>
      <c r="M553" s="344">
        <v>-3966.3700000000244</v>
      </c>
      <c r="N553" s="345">
        <v>-2.8337910129050663E-2</v>
      </c>
      <c r="Q553" s="47">
        <v>81097.290000000008</v>
      </c>
      <c r="R553" s="47">
        <v>83774.180000000008</v>
      </c>
      <c r="S553" s="344">
        <v>-2676.8899999999994</v>
      </c>
      <c r="T553" s="345">
        <v>-3.1953640131123923E-2</v>
      </c>
      <c r="V553" s="47">
        <v>326224.01</v>
      </c>
      <c r="W553" s="47">
        <v>327526.96000000002</v>
      </c>
      <c r="X553" s="344">
        <v>-1302.9500000000116</v>
      </c>
      <c r="Y553" s="345">
        <v>-3.9781457990512034E-3</v>
      </c>
      <c r="AA553" s="48">
        <v>24489.850000000002</v>
      </c>
      <c r="AB553" s="47"/>
      <c r="AC553" s="47">
        <v>28750.81</v>
      </c>
      <c r="AD553" s="47">
        <v>27441.93</v>
      </c>
      <c r="AE553" s="47">
        <v>26224.36</v>
      </c>
      <c r="AF553" s="47">
        <v>28545.31</v>
      </c>
      <c r="AG553" s="47">
        <v>29004.510000000002</v>
      </c>
      <c r="AH553" s="47">
        <v>25308.400000000001</v>
      </c>
      <c r="AI553" s="47">
        <v>29205.48</v>
      </c>
      <c r="AJ553" s="47">
        <v>28976.68</v>
      </c>
      <c r="AK553" s="47">
        <v>25552.959999999999</v>
      </c>
      <c r="AL553" s="47">
        <v>30427.89</v>
      </c>
      <c r="AM553" s="47">
        <v>24284.46</v>
      </c>
      <c r="AN553" s="47">
        <v>26467.59</v>
      </c>
      <c r="AO553" s="47"/>
      <c r="AP553" s="47">
        <v>28988.46</v>
      </c>
      <c r="AQ553" s="47">
        <v>25914.799999999999</v>
      </c>
      <c r="AR553" s="47">
        <v>26662.98</v>
      </c>
      <c r="AS553" s="47">
        <v>26997.53</v>
      </c>
      <c r="AT553" s="47">
        <v>27436.78</v>
      </c>
      <c r="AU553" s="47">
        <v>-28520.46</v>
      </c>
      <c r="AV553" s="47">
        <v>0</v>
      </c>
      <c r="AW553" s="47">
        <v>0</v>
      </c>
      <c r="AX553" s="47">
        <v>0</v>
      </c>
      <c r="AY553" s="47">
        <v>0</v>
      </c>
      <c r="AZ553" s="47">
        <v>0</v>
      </c>
      <c r="BA553" s="47">
        <v>0</v>
      </c>
    </row>
    <row r="554" spans="1:53" s="391" customFormat="1" ht="13" x14ac:dyDescent="0.3">
      <c r="A554" s="339" t="s">
        <v>1511</v>
      </c>
      <c r="B554" s="397" t="s">
        <v>1512</v>
      </c>
      <c r="C554" s="413" t="s">
        <v>1513</v>
      </c>
      <c r="D554" s="419"/>
      <c r="E554" s="419"/>
      <c r="F554" s="399">
        <v>27436.78</v>
      </c>
      <c r="G554" s="399">
        <v>29004.510000000002</v>
      </c>
      <c r="H554" s="393">
        <v>-1567.7300000000032</v>
      </c>
      <c r="I554" s="41">
        <v>-5.4051249271234135E-2</v>
      </c>
      <c r="J554" s="416"/>
      <c r="K554" s="399">
        <v>136000.54999999999</v>
      </c>
      <c r="L554" s="399">
        <v>139966.92000000001</v>
      </c>
      <c r="M554" s="393">
        <v>-3966.3700000000244</v>
      </c>
      <c r="N554" s="41">
        <v>-2.8337910129050663E-2</v>
      </c>
      <c r="O554" s="348"/>
      <c r="P554" s="417"/>
      <c r="Q554" s="399">
        <v>81097.290000000008</v>
      </c>
      <c r="R554" s="399">
        <v>83774.180000000008</v>
      </c>
      <c r="S554" s="393">
        <v>-2676.8899999999994</v>
      </c>
      <c r="T554" s="41">
        <v>-3.1953640131123923E-2</v>
      </c>
      <c r="U554" s="417"/>
      <c r="V554" s="399">
        <v>326224.01</v>
      </c>
      <c r="W554" s="399">
        <v>327526.96000000002</v>
      </c>
      <c r="X554" s="393">
        <v>-1302.9500000000116</v>
      </c>
      <c r="Y554" s="40">
        <v>-3.9781457990512034E-3</v>
      </c>
      <c r="AA554" s="412">
        <v>24489.850000000002</v>
      </c>
      <c r="AC554" s="399">
        <v>28750.81</v>
      </c>
      <c r="AD554" s="399">
        <v>27441.93</v>
      </c>
      <c r="AE554" s="399">
        <v>26224.36</v>
      </c>
      <c r="AF554" s="399">
        <v>28545.31</v>
      </c>
      <c r="AG554" s="399">
        <v>29004.510000000002</v>
      </c>
      <c r="AH554" s="399">
        <v>25308.400000000001</v>
      </c>
      <c r="AI554" s="399">
        <v>29205.48</v>
      </c>
      <c r="AJ554" s="399">
        <v>28976.68</v>
      </c>
      <c r="AK554" s="399">
        <v>25552.959999999999</v>
      </c>
      <c r="AL554" s="399">
        <v>30427.89</v>
      </c>
      <c r="AM554" s="399">
        <v>24284.46</v>
      </c>
      <c r="AN554" s="399">
        <v>26467.59</v>
      </c>
      <c r="AP554" s="399">
        <v>28988.46</v>
      </c>
      <c r="AQ554" s="399">
        <v>25914.799999999999</v>
      </c>
      <c r="AR554" s="399">
        <v>26662.98</v>
      </c>
      <c r="AS554" s="399">
        <v>26997.53</v>
      </c>
      <c r="AT554" s="399">
        <v>27436.78</v>
      </c>
      <c r="AU554" s="399">
        <v>-28520.46</v>
      </c>
      <c r="AV554" s="399">
        <v>0</v>
      </c>
      <c r="AW554" s="399">
        <v>0</v>
      </c>
      <c r="AX554" s="399">
        <v>0</v>
      </c>
      <c r="AY554" s="399">
        <v>0</v>
      </c>
      <c r="AZ554" s="399">
        <v>0</v>
      </c>
      <c r="BA554" s="399">
        <v>0</v>
      </c>
    </row>
    <row r="555" spans="1:53" s="391" customFormat="1" ht="0.75" customHeight="1" outlineLevel="2" x14ac:dyDescent="0.3">
      <c r="A555" s="339"/>
      <c r="B555" s="397"/>
      <c r="C555" s="413"/>
      <c r="D555" s="419"/>
      <c r="E555" s="419"/>
      <c r="F555" s="399"/>
      <c r="G555" s="399"/>
      <c r="H555" s="393"/>
      <c r="I555" s="41"/>
      <c r="J555" s="416"/>
      <c r="K555" s="399"/>
      <c r="L555" s="399"/>
      <c r="M555" s="393"/>
      <c r="N555" s="41"/>
      <c r="O555" s="348"/>
      <c r="P555" s="417"/>
      <c r="Q555" s="399"/>
      <c r="R555" s="399"/>
      <c r="S555" s="393"/>
      <c r="T555" s="41"/>
      <c r="U555" s="417"/>
      <c r="V555" s="399"/>
      <c r="W555" s="399"/>
      <c r="X555" s="393"/>
      <c r="Y555" s="40"/>
      <c r="AA555" s="412"/>
      <c r="AC555" s="399"/>
      <c r="AD555" s="399"/>
      <c r="AE555" s="399"/>
      <c r="AF555" s="399"/>
      <c r="AG555" s="399"/>
      <c r="AH555" s="399"/>
      <c r="AI555" s="399"/>
      <c r="AJ555" s="399"/>
      <c r="AK555" s="399"/>
      <c r="AL555" s="399"/>
      <c r="AM555" s="399"/>
      <c r="AN555" s="399"/>
      <c r="AP555" s="399"/>
      <c r="AQ555" s="399"/>
      <c r="AR555" s="399"/>
      <c r="AS555" s="399"/>
      <c r="AT555" s="399"/>
      <c r="AU555" s="399"/>
      <c r="AV555" s="399"/>
      <c r="AW555" s="399"/>
      <c r="AX555" s="399"/>
      <c r="AY555" s="399"/>
      <c r="AZ555" s="399"/>
      <c r="BA555" s="399"/>
    </row>
    <row r="556" spans="1:53" outlineLevel="2" x14ac:dyDescent="0.25">
      <c r="A556" s="339" t="s">
        <v>1514</v>
      </c>
      <c r="B556" s="340" t="s">
        <v>1515</v>
      </c>
      <c r="C556" s="341" t="s">
        <v>1516</v>
      </c>
      <c r="D556" s="342"/>
      <c r="E556" s="343"/>
      <c r="F556" s="47">
        <v>0</v>
      </c>
      <c r="G556" s="47">
        <v>0</v>
      </c>
      <c r="H556" s="344">
        <v>0</v>
      </c>
      <c r="I556" s="345">
        <v>0</v>
      </c>
      <c r="K556" s="47">
        <v>0</v>
      </c>
      <c r="L556" s="47">
        <v>0</v>
      </c>
      <c r="M556" s="344">
        <v>0</v>
      </c>
      <c r="N556" s="345">
        <v>0</v>
      </c>
      <c r="Q556" s="47">
        <v>0</v>
      </c>
      <c r="R556" s="47">
        <v>0</v>
      </c>
      <c r="S556" s="344">
        <v>0</v>
      </c>
      <c r="T556" s="345">
        <v>0</v>
      </c>
      <c r="V556" s="47">
        <v>630</v>
      </c>
      <c r="W556" s="47">
        <v>0</v>
      </c>
      <c r="X556" s="344">
        <v>630</v>
      </c>
      <c r="Y556" s="345" t="s">
        <v>196</v>
      </c>
      <c r="AA556" s="48">
        <v>0</v>
      </c>
      <c r="AB556" s="47"/>
      <c r="AC556" s="47">
        <v>0</v>
      </c>
      <c r="AD556" s="47">
        <v>0</v>
      </c>
      <c r="AE556" s="47">
        <v>0</v>
      </c>
      <c r="AF556" s="47">
        <v>0</v>
      </c>
      <c r="AG556" s="47">
        <v>0</v>
      </c>
      <c r="AH556" s="47">
        <v>0</v>
      </c>
      <c r="AI556" s="47">
        <v>0</v>
      </c>
      <c r="AJ556" s="47">
        <v>0</v>
      </c>
      <c r="AK556" s="47">
        <v>100</v>
      </c>
      <c r="AL556" s="47">
        <v>530</v>
      </c>
      <c r="AM556" s="47">
        <v>0</v>
      </c>
      <c r="AN556" s="47">
        <v>0</v>
      </c>
      <c r="AO556" s="47"/>
      <c r="AP556" s="47">
        <v>0</v>
      </c>
      <c r="AQ556" s="47">
        <v>0</v>
      </c>
      <c r="AR556" s="47">
        <v>0</v>
      </c>
      <c r="AS556" s="47">
        <v>0</v>
      </c>
      <c r="AT556" s="47">
        <v>0</v>
      </c>
      <c r="AU556" s="47">
        <v>0</v>
      </c>
      <c r="AV556" s="47">
        <v>0</v>
      </c>
      <c r="AW556" s="47">
        <v>0</v>
      </c>
      <c r="AX556" s="47">
        <v>0</v>
      </c>
      <c r="AY556" s="47">
        <v>0</v>
      </c>
      <c r="AZ556" s="47">
        <v>0</v>
      </c>
      <c r="BA556" s="47">
        <v>0</v>
      </c>
    </row>
    <row r="557" spans="1:53" outlineLevel="2" x14ac:dyDescent="0.25">
      <c r="A557" s="339" t="s">
        <v>1517</v>
      </c>
      <c r="B557" s="340" t="s">
        <v>1518</v>
      </c>
      <c r="C557" s="341" t="s">
        <v>1519</v>
      </c>
      <c r="D557" s="342"/>
      <c r="E557" s="343"/>
      <c r="F557" s="47">
        <v>0</v>
      </c>
      <c r="G557" s="47">
        <v>0</v>
      </c>
      <c r="H557" s="344">
        <v>0</v>
      </c>
      <c r="I557" s="345">
        <v>0</v>
      </c>
      <c r="K557" s="47">
        <v>0</v>
      </c>
      <c r="L557" s="47">
        <v>0</v>
      </c>
      <c r="M557" s="344">
        <v>0</v>
      </c>
      <c r="N557" s="345">
        <v>0</v>
      </c>
      <c r="Q557" s="47">
        <v>0</v>
      </c>
      <c r="R557" s="47">
        <v>0</v>
      </c>
      <c r="S557" s="344">
        <v>0</v>
      </c>
      <c r="T557" s="345">
        <v>0</v>
      </c>
      <c r="V557" s="47">
        <v>15.450000000000001</v>
      </c>
      <c r="W557" s="47">
        <v>179.27</v>
      </c>
      <c r="X557" s="344">
        <v>-163.82000000000002</v>
      </c>
      <c r="Y557" s="345">
        <v>-0.91381714731968544</v>
      </c>
      <c r="AA557" s="48">
        <v>0</v>
      </c>
      <c r="AB557" s="47"/>
      <c r="AC557" s="47">
        <v>0</v>
      </c>
      <c r="AD557" s="47">
        <v>0</v>
      </c>
      <c r="AE557" s="47">
        <v>0</v>
      </c>
      <c r="AF557" s="47">
        <v>0</v>
      </c>
      <c r="AG557" s="47">
        <v>0</v>
      </c>
      <c r="AH557" s="47">
        <v>0</v>
      </c>
      <c r="AI557" s="47">
        <v>0</v>
      </c>
      <c r="AJ557" s="47">
        <v>0</v>
      </c>
      <c r="AK557" s="47">
        <v>0</v>
      </c>
      <c r="AL557" s="47">
        <v>0</v>
      </c>
      <c r="AM557" s="47">
        <v>0</v>
      </c>
      <c r="AN557" s="47">
        <v>15.450000000000001</v>
      </c>
      <c r="AO557" s="47"/>
      <c r="AP557" s="47">
        <v>0</v>
      </c>
      <c r="AQ557" s="47">
        <v>0</v>
      </c>
      <c r="AR557" s="47">
        <v>0</v>
      </c>
      <c r="AS557" s="47">
        <v>0</v>
      </c>
      <c r="AT557" s="47">
        <v>0</v>
      </c>
      <c r="AU557" s="47">
        <v>0</v>
      </c>
      <c r="AV557" s="47">
        <v>0</v>
      </c>
      <c r="AW557" s="47">
        <v>0</v>
      </c>
      <c r="AX557" s="47">
        <v>0</v>
      </c>
      <c r="AY557" s="47">
        <v>0</v>
      </c>
      <c r="AZ557" s="47">
        <v>0</v>
      </c>
      <c r="BA557" s="47">
        <v>0</v>
      </c>
    </row>
    <row r="558" spans="1:53" s="391" customFormat="1" ht="13" x14ac:dyDescent="0.3">
      <c r="A558" s="339" t="s">
        <v>1520</v>
      </c>
      <c r="B558" s="397" t="s">
        <v>1521</v>
      </c>
      <c r="C558" s="413" t="s">
        <v>1522</v>
      </c>
      <c r="D558" s="419"/>
      <c r="E558" s="419"/>
      <c r="F558" s="399">
        <v>0</v>
      </c>
      <c r="G558" s="399">
        <v>0</v>
      </c>
      <c r="H558" s="393">
        <v>0</v>
      </c>
      <c r="I558" s="41">
        <v>0</v>
      </c>
      <c r="J558" s="416"/>
      <c r="K558" s="399">
        <v>0</v>
      </c>
      <c r="L558" s="399">
        <v>0</v>
      </c>
      <c r="M558" s="393">
        <v>0</v>
      </c>
      <c r="N558" s="41">
        <v>0</v>
      </c>
      <c r="O558" s="348"/>
      <c r="P558" s="417"/>
      <c r="Q558" s="399">
        <v>0</v>
      </c>
      <c r="R558" s="399">
        <v>0</v>
      </c>
      <c r="S558" s="393">
        <v>0</v>
      </c>
      <c r="T558" s="41">
        <v>0</v>
      </c>
      <c r="U558" s="417"/>
      <c r="V558" s="399">
        <v>645.45000000000005</v>
      </c>
      <c r="W558" s="399">
        <v>179.27</v>
      </c>
      <c r="X558" s="393">
        <v>466.18000000000006</v>
      </c>
      <c r="Y558" s="40">
        <v>2.600435097897027</v>
      </c>
      <c r="AA558" s="412">
        <v>0</v>
      </c>
      <c r="AC558" s="399">
        <v>0</v>
      </c>
      <c r="AD558" s="399">
        <v>0</v>
      </c>
      <c r="AE558" s="399">
        <v>0</v>
      </c>
      <c r="AF558" s="399">
        <v>0</v>
      </c>
      <c r="AG558" s="399">
        <v>0</v>
      </c>
      <c r="AH558" s="399">
        <v>0</v>
      </c>
      <c r="AI558" s="399">
        <v>0</v>
      </c>
      <c r="AJ558" s="399">
        <v>0</v>
      </c>
      <c r="AK558" s="399">
        <v>100</v>
      </c>
      <c r="AL558" s="399">
        <v>530</v>
      </c>
      <c r="AM558" s="399">
        <v>0</v>
      </c>
      <c r="AN558" s="399">
        <v>15.450000000000001</v>
      </c>
      <c r="AP558" s="399">
        <v>0</v>
      </c>
      <c r="AQ558" s="399">
        <v>0</v>
      </c>
      <c r="AR558" s="399">
        <v>0</v>
      </c>
      <c r="AS558" s="399">
        <v>0</v>
      </c>
      <c r="AT558" s="399">
        <v>0</v>
      </c>
      <c r="AU558" s="399">
        <v>0</v>
      </c>
      <c r="AV558" s="399">
        <v>0</v>
      </c>
      <c r="AW558" s="399">
        <v>0</v>
      </c>
      <c r="AX558" s="399">
        <v>0</v>
      </c>
      <c r="AY558" s="399">
        <v>0</v>
      </c>
      <c r="AZ558" s="399">
        <v>0</v>
      </c>
      <c r="BA558" s="399">
        <v>0</v>
      </c>
    </row>
    <row r="559" spans="1:53" s="391" customFormat="1" ht="0.75" customHeight="1" outlineLevel="2" x14ac:dyDescent="0.3">
      <c r="A559" s="339"/>
      <c r="B559" s="397"/>
      <c r="C559" s="413"/>
      <c r="D559" s="419"/>
      <c r="E559" s="419"/>
      <c r="F559" s="399"/>
      <c r="G559" s="399"/>
      <c r="H559" s="393"/>
      <c r="I559" s="41"/>
      <c r="J559" s="416"/>
      <c r="K559" s="399"/>
      <c r="L559" s="399"/>
      <c r="M559" s="393"/>
      <c r="N559" s="41"/>
      <c r="O559" s="348"/>
      <c r="P559" s="417"/>
      <c r="Q559" s="399"/>
      <c r="R559" s="399"/>
      <c r="S559" s="393"/>
      <c r="T559" s="41"/>
      <c r="U559" s="417"/>
      <c r="V559" s="399"/>
      <c r="W559" s="399"/>
      <c r="X559" s="393"/>
      <c r="Y559" s="40"/>
      <c r="AA559" s="412"/>
      <c r="AC559" s="399"/>
      <c r="AD559" s="399"/>
      <c r="AE559" s="399"/>
      <c r="AF559" s="399"/>
      <c r="AG559" s="399"/>
      <c r="AH559" s="399"/>
      <c r="AI559" s="399"/>
      <c r="AJ559" s="399"/>
      <c r="AK559" s="399"/>
      <c r="AL559" s="399"/>
      <c r="AM559" s="399"/>
      <c r="AN559" s="399"/>
      <c r="AP559" s="399"/>
      <c r="AQ559" s="399"/>
      <c r="AR559" s="399"/>
      <c r="AS559" s="399"/>
      <c r="AT559" s="399"/>
      <c r="AU559" s="399"/>
      <c r="AV559" s="399"/>
      <c r="AW559" s="399"/>
      <c r="AX559" s="399"/>
      <c r="AY559" s="399"/>
      <c r="AZ559" s="399"/>
      <c r="BA559" s="399"/>
    </row>
    <row r="560" spans="1:53" outlineLevel="2" x14ac:dyDescent="0.25">
      <c r="A560" s="339" t="s">
        <v>1523</v>
      </c>
      <c r="B560" s="340" t="s">
        <v>1524</v>
      </c>
      <c r="C560" s="341" t="s">
        <v>1525</v>
      </c>
      <c r="D560" s="342"/>
      <c r="E560" s="343"/>
      <c r="F560" s="47">
        <v>0</v>
      </c>
      <c r="G560" s="47">
        <v>0</v>
      </c>
      <c r="H560" s="344">
        <v>0</v>
      </c>
      <c r="I560" s="345">
        <v>0</v>
      </c>
      <c r="K560" s="47">
        <v>400</v>
      </c>
      <c r="L560" s="47">
        <v>400</v>
      </c>
      <c r="M560" s="344">
        <v>0</v>
      </c>
      <c r="N560" s="345">
        <v>0</v>
      </c>
      <c r="Q560" s="47">
        <v>400</v>
      </c>
      <c r="R560" s="47">
        <v>400</v>
      </c>
      <c r="S560" s="344">
        <v>0</v>
      </c>
      <c r="T560" s="345">
        <v>0</v>
      </c>
      <c r="V560" s="47">
        <v>1025</v>
      </c>
      <c r="W560" s="47">
        <v>1025</v>
      </c>
      <c r="X560" s="344">
        <v>0</v>
      </c>
      <c r="Y560" s="345">
        <v>0</v>
      </c>
      <c r="AA560" s="48">
        <v>0</v>
      </c>
      <c r="AB560" s="47"/>
      <c r="AC560" s="47">
        <v>0</v>
      </c>
      <c r="AD560" s="47">
        <v>0</v>
      </c>
      <c r="AE560" s="47">
        <v>400</v>
      </c>
      <c r="AF560" s="47">
        <v>0</v>
      </c>
      <c r="AG560" s="47">
        <v>0</v>
      </c>
      <c r="AH560" s="47">
        <v>0</v>
      </c>
      <c r="AI560" s="47">
        <v>0</v>
      </c>
      <c r="AJ560" s="47">
        <v>625</v>
      </c>
      <c r="AK560" s="47">
        <v>0</v>
      </c>
      <c r="AL560" s="47">
        <v>0</v>
      </c>
      <c r="AM560" s="47">
        <v>0</v>
      </c>
      <c r="AN560" s="47">
        <v>0</v>
      </c>
      <c r="AO560" s="47"/>
      <c r="AP560" s="47">
        <v>0</v>
      </c>
      <c r="AQ560" s="47">
        <v>0</v>
      </c>
      <c r="AR560" s="47">
        <v>400</v>
      </c>
      <c r="AS560" s="47">
        <v>0</v>
      </c>
      <c r="AT560" s="47">
        <v>0</v>
      </c>
      <c r="AU560" s="47">
        <v>0</v>
      </c>
      <c r="AV560" s="47">
        <v>0</v>
      </c>
      <c r="AW560" s="47">
        <v>0</v>
      </c>
      <c r="AX560" s="47">
        <v>0</v>
      </c>
      <c r="AY560" s="47">
        <v>0</v>
      </c>
      <c r="AZ560" s="47">
        <v>0</v>
      </c>
      <c r="BA560" s="47">
        <v>0</v>
      </c>
    </row>
    <row r="561" spans="1:53" outlineLevel="2" x14ac:dyDescent="0.25">
      <c r="A561" s="339" t="s">
        <v>1526</v>
      </c>
      <c r="B561" s="340" t="s">
        <v>1527</v>
      </c>
      <c r="C561" s="341" t="s">
        <v>1528</v>
      </c>
      <c r="D561" s="342"/>
      <c r="E561" s="343"/>
      <c r="F561" s="47">
        <v>-555.81000000000006</v>
      </c>
      <c r="G561" s="47">
        <v>-555.81000000000006</v>
      </c>
      <c r="H561" s="344">
        <v>0</v>
      </c>
      <c r="I561" s="345">
        <v>0</v>
      </c>
      <c r="K561" s="47">
        <v>-2779.07</v>
      </c>
      <c r="L561" s="47">
        <v>-2779.07</v>
      </c>
      <c r="M561" s="344">
        <v>0</v>
      </c>
      <c r="N561" s="345">
        <v>0</v>
      </c>
      <c r="Q561" s="47">
        <v>-1667.44</v>
      </c>
      <c r="R561" s="47">
        <v>-1667.44</v>
      </c>
      <c r="S561" s="344">
        <v>0</v>
      </c>
      <c r="T561" s="345">
        <v>0</v>
      </c>
      <c r="V561" s="47">
        <v>-6669.7800000000007</v>
      </c>
      <c r="W561" s="47">
        <v>-6669.7800000000007</v>
      </c>
      <c r="X561" s="344">
        <v>0</v>
      </c>
      <c r="Y561" s="345">
        <v>0</v>
      </c>
      <c r="AA561" s="48">
        <v>-555.82000000000005</v>
      </c>
      <c r="AB561" s="47"/>
      <c r="AC561" s="47">
        <v>-555.81000000000006</v>
      </c>
      <c r="AD561" s="47">
        <v>-555.82000000000005</v>
      </c>
      <c r="AE561" s="47">
        <v>-555.81000000000006</v>
      </c>
      <c r="AF561" s="47">
        <v>-555.82000000000005</v>
      </c>
      <c r="AG561" s="47">
        <v>-555.81000000000006</v>
      </c>
      <c r="AH561" s="47">
        <v>-555.82000000000005</v>
      </c>
      <c r="AI561" s="47">
        <v>-555.81000000000006</v>
      </c>
      <c r="AJ561" s="47">
        <v>-555.82000000000005</v>
      </c>
      <c r="AK561" s="47">
        <v>-555.81000000000006</v>
      </c>
      <c r="AL561" s="47">
        <v>-555.82000000000005</v>
      </c>
      <c r="AM561" s="47">
        <v>-555.81000000000006</v>
      </c>
      <c r="AN561" s="47">
        <v>-555.82000000000005</v>
      </c>
      <c r="AO561" s="47"/>
      <c r="AP561" s="47">
        <v>-555.81000000000006</v>
      </c>
      <c r="AQ561" s="47">
        <v>-555.82000000000005</v>
      </c>
      <c r="AR561" s="47">
        <v>-555.81000000000006</v>
      </c>
      <c r="AS561" s="47">
        <v>-555.82000000000005</v>
      </c>
      <c r="AT561" s="47">
        <v>-555.81000000000006</v>
      </c>
      <c r="AU561" s="47">
        <v>0</v>
      </c>
      <c r="AV561" s="47">
        <v>0</v>
      </c>
      <c r="AW561" s="47">
        <v>0</v>
      </c>
      <c r="AX561" s="47">
        <v>0</v>
      </c>
      <c r="AY561" s="47">
        <v>0</v>
      </c>
      <c r="AZ561" s="47">
        <v>0</v>
      </c>
      <c r="BA561" s="47">
        <v>0</v>
      </c>
    </row>
    <row r="562" spans="1:53" s="391" customFormat="1" ht="13" x14ac:dyDescent="0.3">
      <c r="A562" s="339" t="s">
        <v>1529</v>
      </c>
      <c r="B562" s="397" t="s">
        <v>1530</v>
      </c>
      <c r="C562" s="413" t="s">
        <v>1531</v>
      </c>
      <c r="D562" s="419"/>
      <c r="E562" s="419"/>
      <c r="F562" s="399">
        <v>-555.81000000000006</v>
      </c>
      <c r="G562" s="399">
        <v>-555.81000000000006</v>
      </c>
      <c r="H562" s="393">
        <v>0</v>
      </c>
      <c r="I562" s="41">
        <v>0</v>
      </c>
      <c r="J562" s="416"/>
      <c r="K562" s="399">
        <v>-2379.0700000000002</v>
      </c>
      <c r="L562" s="399">
        <v>-2379.0700000000002</v>
      </c>
      <c r="M562" s="393">
        <v>0</v>
      </c>
      <c r="N562" s="41">
        <v>0</v>
      </c>
      <c r="O562" s="348"/>
      <c r="P562" s="417"/>
      <c r="Q562" s="399">
        <v>-1267.44</v>
      </c>
      <c r="R562" s="399">
        <v>-1267.44</v>
      </c>
      <c r="S562" s="393">
        <v>0</v>
      </c>
      <c r="T562" s="41">
        <v>0</v>
      </c>
      <c r="U562" s="417"/>
      <c r="V562" s="399">
        <v>-5644.7800000000007</v>
      </c>
      <c r="W562" s="399">
        <v>-5644.7800000000007</v>
      </c>
      <c r="X562" s="393">
        <v>0</v>
      </c>
      <c r="Y562" s="40">
        <v>0</v>
      </c>
      <c r="AA562" s="412">
        <v>-555.82000000000005</v>
      </c>
      <c r="AC562" s="399">
        <v>-555.81000000000006</v>
      </c>
      <c r="AD562" s="399">
        <v>-555.82000000000005</v>
      </c>
      <c r="AE562" s="399">
        <v>-155.81000000000006</v>
      </c>
      <c r="AF562" s="399">
        <v>-555.82000000000005</v>
      </c>
      <c r="AG562" s="399">
        <v>-555.81000000000006</v>
      </c>
      <c r="AH562" s="399">
        <v>-555.82000000000005</v>
      </c>
      <c r="AI562" s="399">
        <v>-555.81000000000006</v>
      </c>
      <c r="AJ562" s="399">
        <v>69.17999999999995</v>
      </c>
      <c r="AK562" s="399">
        <v>-555.81000000000006</v>
      </c>
      <c r="AL562" s="399">
        <v>-555.82000000000005</v>
      </c>
      <c r="AM562" s="399">
        <v>-555.81000000000006</v>
      </c>
      <c r="AN562" s="399">
        <v>-555.82000000000005</v>
      </c>
      <c r="AP562" s="399">
        <v>-555.81000000000006</v>
      </c>
      <c r="AQ562" s="399">
        <v>-555.82000000000005</v>
      </c>
      <c r="AR562" s="399">
        <v>-155.81000000000006</v>
      </c>
      <c r="AS562" s="399">
        <v>-555.82000000000005</v>
      </c>
      <c r="AT562" s="399">
        <v>-555.81000000000006</v>
      </c>
      <c r="AU562" s="399">
        <v>0</v>
      </c>
      <c r="AV562" s="399">
        <v>0</v>
      </c>
      <c r="AW562" s="399">
        <v>0</v>
      </c>
      <c r="AX562" s="399">
        <v>0</v>
      </c>
      <c r="AY562" s="399">
        <v>0</v>
      </c>
      <c r="AZ562" s="399">
        <v>0</v>
      </c>
      <c r="BA562" s="399">
        <v>0</v>
      </c>
    </row>
    <row r="563" spans="1:53" s="391" customFormat="1" ht="0.75" customHeight="1" outlineLevel="2" x14ac:dyDescent="0.3">
      <c r="A563" s="339"/>
      <c r="B563" s="397"/>
      <c r="C563" s="413"/>
      <c r="D563" s="419"/>
      <c r="E563" s="419"/>
      <c r="F563" s="399"/>
      <c r="G563" s="399"/>
      <c r="H563" s="393"/>
      <c r="I563" s="41"/>
      <c r="J563" s="416"/>
      <c r="K563" s="399"/>
      <c r="L563" s="399"/>
      <c r="M563" s="393"/>
      <c r="N563" s="41"/>
      <c r="O563" s="348"/>
      <c r="P563" s="417"/>
      <c r="Q563" s="399"/>
      <c r="R563" s="399"/>
      <c r="S563" s="393"/>
      <c r="T563" s="41"/>
      <c r="U563" s="417"/>
      <c r="V563" s="399"/>
      <c r="W563" s="399"/>
      <c r="X563" s="393"/>
      <c r="Y563" s="40"/>
      <c r="AA563" s="412"/>
      <c r="AC563" s="399"/>
      <c r="AD563" s="399"/>
      <c r="AE563" s="399"/>
      <c r="AF563" s="399"/>
      <c r="AG563" s="399"/>
      <c r="AH563" s="399"/>
      <c r="AI563" s="399"/>
      <c r="AJ563" s="399"/>
      <c r="AK563" s="399"/>
      <c r="AL563" s="399"/>
      <c r="AM563" s="399"/>
      <c r="AN563" s="399"/>
      <c r="AP563" s="399"/>
      <c r="AQ563" s="399"/>
      <c r="AR563" s="399"/>
      <c r="AS563" s="399"/>
      <c r="AT563" s="399"/>
      <c r="AU563" s="399"/>
      <c r="AV563" s="399"/>
      <c r="AW563" s="399"/>
      <c r="AX563" s="399"/>
      <c r="AY563" s="399"/>
      <c r="AZ563" s="399"/>
      <c r="BA563" s="399"/>
    </row>
    <row r="564" spans="1:53" s="391" customFormat="1" ht="13" x14ac:dyDescent="0.3">
      <c r="A564" s="339" t="s">
        <v>1532</v>
      </c>
      <c r="B564" s="397" t="s">
        <v>1533</v>
      </c>
      <c r="C564" s="413" t="s">
        <v>1534</v>
      </c>
      <c r="D564" s="419"/>
      <c r="E564" s="419"/>
      <c r="F564" s="399">
        <v>0</v>
      </c>
      <c r="G564" s="399">
        <v>0</v>
      </c>
      <c r="H564" s="393">
        <v>0</v>
      </c>
      <c r="I564" s="41">
        <v>0</v>
      </c>
      <c r="J564" s="416"/>
      <c r="K564" s="399">
        <v>0</v>
      </c>
      <c r="L564" s="399">
        <v>0</v>
      </c>
      <c r="M564" s="393">
        <v>0</v>
      </c>
      <c r="N564" s="41">
        <v>0</v>
      </c>
      <c r="O564" s="436"/>
      <c r="P564" s="437"/>
      <c r="Q564" s="399">
        <v>0</v>
      </c>
      <c r="R564" s="399">
        <v>0</v>
      </c>
      <c r="S564" s="393">
        <v>0</v>
      </c>
      <c r="T564" s="41">
        <v>0</v>
      </c>
      <c r="U564" s="437"/>
      <c r="V564" s="399">
        <v>0</v>
      </c>
      <c r="W564" s="399">
        <v>0</v>
      </c>
      <c r="X564" s="393">
        <v>0</v>
      </c>
      <c r="Y564" s="40">
        <v>0</v>
      </c>
      <c r="AA564" s="412">
        <v>0</v>
      </c>
      <c r="AC564" s="399">
        <v>0</v>
      </c>
      <c r="AD564" s="399">
        <v>0</v>
      </c>
      <c r="AE564" s="399">
        <v>0</v>
      </c>
      <c r="AF564" s="399">
        <v>0</v>
      </c>
      <c r="AG564" s="399">
        <v>0</v>
      </c>
      <c r="AH564" s="399">
        <v>0</v>
      </c>
      <c r="AI564" s="399">
        <v>0</v>
      </c>
      <c r="AJ564" s="399">
        <v>0</v>
      </c>
      <c r="AK564" s="399">
        <v>0</v>
      </c>
      <c r="AL564" s="399">
        <v>0</v>
      </c>
      <c r="AM564" s="399">
        <v>0</v>
      </c>
      <c r="AN564" s="399">
        <v>0</v>
      </c>
      <c r="AP564" s="399">
        <v>0</v>
      </c>
      <c r="AQ564" s="399">
        <v>0</v>
      </c>
      <c r="AR564" s="399">
        <v>0</v>
      </c>
      <c r="AS564" s="399">
        <v>0</v>
      </c>
      <c r="AT564" s="399">
        <v>0</v>
      </c>
      <c r="AU564" s="399">
        <v>0</v>
      </c>
      <c r="AV564" s="399">
        <v>0</v>
      </c>
      <c r="AW564" s="399">
        <v>0</v>
      </c>
      <c r="AX564" s="399">
        <v>0</v>
      </c>
      <c r="AY564" s="399">
        <v>0</v>
      </c>
      <c r="AZ564" s="399">
        <v>0</v>
      </c>
      <c r="BA564" s="399">
        <v>0</v>
      </c>
    </row>
    <row r="565" spans="1:53" s="391" customFormat="1" ht="0.75" customHeight="1" outlineLevel="2" x14ac:dyDescent="0.3">
      <c r="A565" s="339"/>
      <c r="B565" s="397"/>
      <c r="C565" s="413"/>
      <c r="D565" s="419"/>
      <c r="E565" s="419"/>
      <c r="F565" s="399"/>
      <c r="G565" s="399"/>
      <c r="H565" s="393"/>
      <c r="I565" s="41"/>
      <c r="J565" s="416"/>
      <c r="K565" s="399"/>
      <c r="L565" s="399"/>
      <c r="M565" s="393"/>
      <c r="N565" s="41"/>
      <c r="O565" s="436"/>
      <c r="P565" s="437"/>
      <c r="Q565" s="399"/>
      <c r="R565" s="399"/>
      <c r="S565" s="393"/>
      <c r="T565" s="41"/>
      <c r="U565" s="437"/>
      <c r="V565" s="399"/>
      <c r="W565" s="399"/>
      <c r="X565" s="393"/>
      <c r="Y565" s="40"/>
      <c r="AA565" s="412"/>
      <c r="AC565" s="399"/>
      <c r="AD565" s="399"/>
      <c r="AE565" s="399"/>
      <c r="AF565" s="399"/>
      <c r="AG565" s="399"/>
      <c r="AH565" s="399"/>
      <c r="AI565" s="399"/>
      <c r="AJ565" s="399"/>
      <c r="AK565" s="399"/>
      <c r="AL565" s="399"/>
      <c r="AM565" s="399"/>
      <c r="AN565" s="399"/>
      <c r="AP565" s="399"/>
      <c r="AQ565" s="399"/>
      <c r="AR565" s="399"/>
      <c r="AS565" s="399"/>
      <c r="AT565" s="399"/>
      <c r="AU565" s="399"/>
      <c r="AV565" s="399"/>
      <c r="AW565" s="399"/>
      <c r="AX565" s="399"/>
      <c r="AY565" s="399"/>
      <c r="AZ565" s="399"/>
      <c r="BA565" s="399"/>
    </row>
    <row r="566" spans="1:53" outlineLevel="2" x14ac:dyDescent="0.25">
      <c r="A566" s="339" t="s">
        <v>1535</v>
      </c>
      <c r="B566" s="340" t="s">
        <v>1536</v>
      </c>
      <c r="C566" s="341" t="s">
        <v>1537</v>
      </c>
      <c r="D566" s="342"/>
      <c r="E566" s="343"/>
      <c r="F566" s="47">
        <v>42327.97</v>
      </c>
      <c r="G566" s="47">
        <v>25742.14</v>
      </c>
      <c r="H566" s="344">
        <v>16585.830000000002</v>
      </c>
      <c r="I566" s="345">
        <v>0.64430657280241665</v>
      </c>
      <c r="K566" s="47">
        <v>99911.72</v>
      </c>
      <c r="L566" s="47">
        <v>67623.490000000005</v>
      </c>
      <c r="M566" s="344">
        <v>32288.229999999996</v>
      </c>
      <c r="N566" s="345">
        <v>0.47747062448270555</v>
      </c>
      <c r="Q566" s="47">
        <v>73240.86</v>
      </c>
      <c r="R566" s="47">
        <v>52772.37</v>
      </c>
      <c r="S566" s="344">
        <v>20468.489999999998</v>
      </c>
      <c r="T566" s="345">
        <v>0.3878637627986008</v>
      </c>
      <c r="V566" s="47">
        <v>1034503.51</v>
      </c>
      <c r="W566" s="47">
        <v>99249.22</v>
      </c>
      <c r="X566" s="344">
        <v>935254.29</v>
      </c>
      <c r="Y566" s="345">
        <v>9.423291084806511</v>
      </c>
      <c r="AA566" s="48">
        <v>11559.89</v>
      </c>
      <c r="AB566" s="47"/>
      <c r="AC566" s="47">
        <v>12945.93</v>
      </c>
      <c r="AD566" s="47">
        <v>1905.19</v>
      </c>
      <c r="AE566" s="47">
        <v>5088.66</v>
      </c>
      <c r="AF566" s="47">
        <v>21941.57</v>
      </c>
      <c r="AG566" s="47">
        <v>25742.14</v>
      </c>
      <c r="AH566" s="47">
        <v>24006.44</v>
      </c>
      <c r="AI566" s="47">
        <v>13127.11</v>
      </c>
      <c r="AJ566" s="47">
        <v>12326.42</v>
      </c>
      <c r="AK566" s="47">
        <v>12309.78</v>
      </c>
      <c r="AL566" s="47">
        <v>15672.31</v>
      </c>
      <c r="AM566" s="47">
        <v>783311.46</v>
      </c>
      <c r="AN566" s="47">
        <v>73838.27</v>
      </c>
      <c r="AO566" s="47"/>
      <c r="AP566" s="47">
        <v>13999.44</v>
      </c>
      <c r="AQ566" s="47">
        <v>12671.42</v>
      </c>
      <c r="AR566" s="47">
        <v>13883.33</v>
      </c>
      <c r="AS566" s="47">
        <v>17029.560000000001</v>
      </c>
      <c r="AT566" s="47">
        <v>42327.97</v>
      </c>
      <c r="AU566" s="47">
        <v>0</v>
      </c>
      <c r="AV566" s="47">
        <v>0</v>
      </c>
      <c r="AW566" s="47">
        <v>0</v>
      </c>
      <c r="AX566" s="47">
        <v>0</v>
      </c>
      <c r="AY566" s="47">
        <v>0</v>
      </c>
      <c r="AZ566" s="47">
        <v>0</v>
      </c>
      <c r="BA566" s="47">
        <v>0</v>
      </c>
    </row>
    <row r="567" spans="1:53" outlineLevel="2" x14ac:dyDescent="0.25">
      <c r="A567" s="339" t="s">
        <v>1538</v>
      </c>
      <c r="B567" s="340" t="s">
        <v>1539</v>
      </c>
      <c r="C567" s="341" t="s">
        <v>1540</v>
      </c>
      <c r="D567" s="342"/>
      <c r="E567" s="343"/>
      <c r="F567" s="47">
        <v>0</v>
      </c>
      <c r="G567" s="47">
        <v>0</v>
      </c>
      <c r="H567" s="344">
        <v>0</v>
      </c>
      <c r="I567" s="345">
        <v>0</v>
      </c>
      <c r="K567" s="47">
        <v>137.06</v>
      </c>
      <c r="L567" s="47">
        <v>156.71</v>
      </c>
      <c r="M567" s="344">
        <v>-19.650000000000006</v>
      </c>
      <c r="N567" s="345">
        <v>-0.12539084933954442</v>
      </c>
      <c r="Q567" s="47">
        <v>0</v>
      </c>
      <c r="R567" s="47">
        <v>0</v>
      </c>
      <c r="S567" s="344">
        <v>0</v>
      </c>
      <c r="T567" s="345">
        <v>0</v>
      </c>
      <c r="V567" s="47">
        <v>289.13</v>
      </c>
      <c r="W567" s="47">
        <v>116500.3</v>
      </c>
      <c r="X567" s="344">
        <v>-116211.17</v>
      </c>
      <c r="Y567" s="345">
        <v>-0.99751820381578415</v>
      </c>
      <c r="AA567" s="48">
        <v>0</v>
      </c>
      <c r="AB567" s="47"/>
      <c r="AC567" s="47">
        <v>156.71</v>
      </c>
      <c r="AD567" s="47">
        <v>0</v>
      </c>
      <c r="AE567" s="47">
        <v>0</v>
      </c>
      <c r="AF567" s="47">
        <v>0</v>
      </c>
      <c r="AG567" s="47">
        <v>0</v>
      </c>
      <c r="AH567" s="47">
        <v>0</v>
      </c>
      <c r="AI567" s="47">
        <v>152.07</v>
      </c>
      <c r="AJ567" s="47">
        <v>0</v>
      </c>
      <c r="AK567" s="47">
        <v>0</v>
      </c>
      <c r="AL567" s="47">
        <v>0</v>
      </c>
      <c r="AM567" s="47">
        <v>0</v>
      </c>
      <c r="AN567" s="47">
        <v>0</v>
      </c>
      <c r="AO567" s="47"/>
      <c r="AP567" s="47">
        <v>137.06</v>
      </c>
      <c r="AQ567" s="47">
        <v>0</v>
      </c>
      <c r="AR567" s="47">
        <v>0</v>
      </c>
      <c r="AS567" s="47">
        <v>0</v>
      </c>
      <c r="AT567" s="47">
        <v>0</v>
      </c>
      <c r="AU567" s="47">
        <v>872616.99</v>
      </c>
      <c r="AV567" s="47">
        <v>0</v>
      </c>
      <c r="AW567" s="47">
        <v>0</v>
      </c>
      <c r="AX567" s="47">
        <v>0</v>
      </c>
      <c r="AY567" s="47">
        <v>0</v>
      </c>
      <c r="AZ567" s="47">
        <v>0</v>
      </c>
      <c r="BA567" s="47">
        <v>0</v>
      </c>
    </row>
    <row r="568" spans="1:53" s="391" customFormat="1" ht="13" x14ac:dyDescent="0.3">
      <c r="A568" s="339" t="s">
        <v>1541</v>
      </c>
      <c r="B568" s="397" t="s">
        <v>1542</v>
      </c>
      <c r="C568" s="413" t="s">
        <v>1543</v>
      </c>
      <c r="D568" s="419"/>
      <c r="E568" s="419"/>
      <c r="F568" s="399">
        <v>42327.97</v>
      </c>
      <c r="G568" s="399">
        <v>25742.14</v>
      </c>
      <c r="H568" s="393">
        <v>16585.830000000002</v>
      </c>
      <c r="I568" s="41">
        <v>0.64430657280241665</v>
      </c>
      <c r="J568" s="416"/>
      <c r="K568" s="399">
        <v>100048.78</v>
      </c>
      <c r="L568" s="399">
        <v>67780.200000000012</v>
      </c>
      <c r="M568" s="393">
        <v>32268.579999999987</v>
      </c>
      <c r="N568" s="41">
        <v>0.47607678938687081</v>
      </c>
      <c r="O568" s="436"/>
      <c r="P568" s="437"/>
      <c r="Q568" s="399">
        <v>73240.86</v>
      </c>
      <c r="R568" s="399">
        <v>52772.37</v>
      </c>
      <c r="S568" s="393">
        <v>20468.489999999998</v>
      </c>
      <c r="T568" s="41">
        <v>0.3878637627986008</v>
      </c>
      <c r="U568" s="437"/>
      <c r="V568" s="399">
        <v>1034792.64</v>
      </c>
      <c r="W568" s="399">
        <v>215749.52</v>
      </c>
      <c r="X568" s="393">
        <v>819043.12</v>
      </c>
      <c r="Y568" s="40">
        <v>3.7962685618025942</v>
      </c>
      <c r="AA568" s="412">
        <v>11559.89</v>
      </c>
      <c r="AC568" s="399">
        <v>13102.64</v>
      </c>
      <c r="AD568" s="399">
        <v>1905.19</v>
      </c>
      <c r="AE568" s="399">
        <v>5088.66</v>
      </c>
      <c r="AF568" s="399">
        <v>21941.57</v>
      </c>
      <c r="AG568" s="399">
        <v>25742.14</v>
      </c>
      <c r="AH568" s="399">
        <v>24006.44</v>
      </c>
      <c r="AI568" s="399">
        <v>13279.18</v>
      </c>
      <c r="AJ568" s="399">
        <v>12326.42</v>
      </c>
      <c r="AK568" s="399">
        <v>12309.78</v>
      </c>
      <c r="AL568" s="399">
        <v>15672.31</v>
      </c>
      <c r="AM568" s="399">
        <v>783311.46</v>
      </c>
      <c r="AN568" s="399">
        <v>73838.27</v>
      </c>
      <c r="AP568" s="399">
        <v>14136.5</v>
      </c>
      <c r="AQ568" s="399">
        <v>12671.42</v>
      </c>
      <c r="AR568" s="399">
        <v>13883.33</v>
      </c>
      <c r="AS568" s="399">
        <v>17029.560000000001</v>
      </c>
      <c r="AT568" s="399">
        <v>42327.97</v>
      </c>
      <c r="AU568" s="399">
        <v>872616.99</v>
      </c>
      <c r="AV568" s="399">
        <v>0</v>
      </c>
      <c r="AW568" s="399">
        <v>0</v>
      </c>
      <c r="AX568" s="399">
        <v>0</v>
      </c>
      <c r="AY568" s="399">
        <v>0</v>
      </c>
      <c r="AZ568" s="399">
        <v>0</v>
      </c>
      <c r="BA568" s="399">
        <v>0</v>
      </c>
    </row>
    <row r="569" spans="1:53" s="391" customFormat="1" ht="0.75" customHeight="1" outlineLevel="2" x14ac:dyDescent="0.3">
      <c r="A569" s="339"/>
      <c r="B569" s="397"/>
      <c r="C569" s="413"/>
      <c r="D569" s="419"/>
      <c r="E569" s="419"/>
      <c r="F569" s="399"/>
      <c r="G569" s="399"/>
      <c r="H569" s="393"/>
      <c r="I569" s="41"/>
      <c r="J569" s="416"/>
      <c r="K569" s="399"/>
      <c r="L569" s="399"/>
      <c r="M569" s="393"/>
      <c r="N569" s="41"/>
      <c r="O569" s="436"/>
      <c r="P569" s="437"/>
      <c r="Q569" s="399"/>
      <c r="R569" s="399"/>
      <c r="S569" s="393"/>
      <c r="T569" s="41"/>
      <c r="U569" s="437"/>
      <c r="V569" s="399"/>
      <c r="W569" s="399"/>
      <c r="X569" s="393"/>
      <c r="Y569" s="40"/>
      <c r="AA569" s="412"/>
      <c r="AC569" s="399"/>
      <c r="AD569" s="399"/>
      <c r="AE569" s="399"/>
      <c r="AF569" s="399"/>
      <c r="AG569" s="399"/>
      <c r="AH569" s="399"/>
      <c r="AI569" s="399"/>
      <c r="AJ569" s="399"/>
      <c r="AK569" s="399"/>
      <c r="AL569" s="399"/>
      <c r="AM569" s="399"/>
      <c r="AN569" s="399"/>
      <c r="AP569" s="399"/>
      <c r="AQ569" s="399"/>
      <c r="AR569" s="399"/>
      <c r="AS569" s="399"/>
      <c r="AT569" s="399"/>
      <c r="AU569" s="399"/>
      <c r="AV569" s="399"/>
      <c r="AW569" s="399"/>
      <c r="AX569" s="399"/>
      <c r="AY569" s="399"/>
      <c r="AZ569" s="399"/>
      <c r="BA569" s="399"/>
    </row>
    <row r="570" spans="1:53" outlineLevel="2" x14ac:dyDescent="0.25">
      <c r="A570" s="339" t="s">
        <v>1544</v>
      </c>
      <c r="B570" s="340" t="s">
        <v>1545</v>
      </c>
      <c r="C570" s="341" t="s">
        <v>1546</v>
      </c>
      <c r="D570" s="342"/>
      <c r="E570" s="343"/>
      <c r="F570" s="47">
        <v>273834.27</v>
      </c>
      <c r="G570" s="47">
        <v>225727.83000000002</v>
      </c>
      <c r="H570" s="344">
        <v>48106.44</v>
      </c>
      <c r="I570" s="345">
        <v>0.21311700909896666</v>
      </c>
      <c r="K570" s="47">
        <v>1086550.24</v>
      </c>
      <c r="L570" s="47">
        <v>994470.13</v>
      </c>
      <c r="M570" s="344">
        <v>92080.109999999986</v>
      </c>
      <c r="N570" s="345">
        <v>9.2592132455501686E-2</v>
      </c>
      <c r="Q570" s="47">
        <v>898816.71</v>
      </c>
      <c r="R570" s="47">
        <v>650019.27</v>
      </c>
      <c r="S570" s="344">
        <v>248797.43999999994</v>
      </c>
      <c r="T570" s="345">
        <v>0.38275394512534983</v>
      </c>
      <c r="V570" s="47">
        <v>2125843.7800000003</v>
      </c>
      <c r="W570" s="47">
        <v>1527825.87</v>
      </c>
      <c r="X570" s="344">
        <v>598017.91000000015</v>
      </c>
      <c r="Y570" s="345">
        <v>0.3914175834710798</v>
      </c>
      <c r="AA570" s="48">
        <v>196989.54</v>
      </c>
      <c r="AB570" s="47"/>
      <c r="AC570" s="47">
        <v>163380.72</v>
      </c>
      <c r="AD570" s="47">
        <v>181070.14</v>
      </c>
      <c r="AE570" s="47">
        <v>207519.11000000002</v>
      </c>
      <c r="AF570" s="47">
        <v>216772.33000000002</v>
      </c>
      <c r="AG570" s="47">
        <v>225727.83000000002</v>
      </c>
      <c r="AH570" s="47">
        <v>206802.80000000002</v>
      </c>
      <c r="AI570" s="47">
        <v>187921.04</v>
      </c>
      <c r="AJ570" s="47">
        <v>222704.43</v>
      </c>
      <c r="AK570" s="47">
        <v>208543.66</v>
      </c>
      <c r="AL570" s="47">
        <v>118533.98</v>
      </c>
      <c r="AM570" s="47">
        <v>64449.68</v>
      </c>
      <c r="AN570" s="47">
        <v>30337.95</v>
      </c>
      <c r="AO570" s="47"/>
      <c r="AP570" s="47">
        <v>-32018.600000000002</v>
      </c>
      <c r="AQ570" s="47">
        <v>219752.13</v>
      </c>
      <c r="AR570" s="47">
        <v>273675.34999999998</v>
      </c>
      <c r="AS570" s="47">
        <v>351307.09</v>
      </c>
      <c r="AT570" s="47">
        <v>273834.27</v>
      </c>
      <c r="AU570" s="47">
        <v>0</v>
      </c>
      <c r="AV570" s="47">
        <v>0</v>
      </c>
      <c r="AW570" s="47">
        <v>0</v>
      </c>
      <c r="AX570" s="47">
        <v>0</v>
      </c>
      <c r="AY570" s="47">
        <v>0</v>
      </c>
      <c r="AZ570" s="47">
        <v>0</v>
      </c>
      <c r="BA570" s="47">
        <v>0</v>
      </c>
    </row>
    <row r="571" spans="1:53" s="391" customFormat="1" ht="13" x14ac:dyDescent="0.3">
      <c r="A571" s="339" t="s">
        <v>1547</v>
      </c>
      <c r="B571" s="397" t="s">
        <v>1548</v>
      </c>
      <c r="C571" s="413" t="s">
        <v>1549</v>
      </c>
      <c r="D571" s="419"/>
      <c r="E571" s="419"/>
      <c r="F571" s="399">
        <v>273834.27</v>
      </c>
      <c r="G571" s="399">
        <v>225727.83000000002</v>
      </c>
      <c r="H571" s="393">
        <v>48106.44</v>
      </c>
      <c r="I571" s="41">
        <v>0.21311700909896666</v>
      </c>
      <c r="J571" s="416"/>
      <c r="K571" s="399">
        <v>1086550.24</v>
      </c>
      <c r="L571" s="399">
        <v>994470.13</v>
      </c>
      <c r="M571" s="393">
        <v>92080.109999999986</v>
      </c>
      <c r="N571" s="41">
        <v>9.2592132455501686E-2</v>
      </c>
      <c r="O571" s="436"/>
      <c r="P571" s="437"/>
      <c r="Q571" s="399">
        <v>898816.71</v>
      </c>
      <c r="R571" s="399">
        <v>650019.27</v>
      </c>
      <c r="S571" s="393">
        <v>248797.43999999994</v>
      </c>
      <c r="T571" s="41">
        <v>0.38275394512534983</v>
      </c>
      <c r="U571" s="437"/>
      <c r="V571" s="399">
        <v>2125843.7800000003</v>
      </c>
      <c r="W571" s="399">
        <v>1527825.87</v>
      </c>
      <c r="X571" s="393">
        <v>598017.91000000015</v>
      </c>
      <c r="Y571" s="40">
        <v>0.3914175834710798</v>
      </c>
      <c r="AA571" s="412">
        <v>196989.54</v>
      </c>
      <c r="AC571" s="399">
        <v>163380.72</v>
      </c>
      <c r="AD571" s="399">
        <v>181070.14</v>
      </c>
      <c r="AE571" s="399">
        <v>207519.11000000002</v>
      </c>
      <c r="AF571" s="399">
        <v>216772.33000000002</v>
      </c>
      <c r="AG571" s="399">
        <v>225727.83000000002</v>
      </c>
      <c r="AH571" s="399">
        <v>206802.80000000002</v>
      </c>
      <c r="AI571" s="399">
        <v>187921.04</v>
      </c>
      <c r="AJ571" s="399">
        <v>222704.43</v>
      </c>
      <c r="AK571" s="399">
        <v>208543.66</v>
      </c>
      <c r="AL571" s="399">
        <v>118533.98</v>
      </c>
      <c r="AM571" s="399">
        <v>64449.68</v>
      </c>
      <c r="AN571" s="399">
        <v>30337.95</v>
      </c>
      <c r="AP571" s="399">
        <v>-32018.600000000002</v>
      </c>
      <c r="AQ571" s="399">
        <v>219752.13</v>
      </c>
      <c r="AR571" s="399">
        <v>273675.34999999998</v>
      </c>
      <c r="AS571" s="399">
        <v>351307.09</v>
      </c>
      <c r="AT571" s="399">
        <v>273834.27</v>
      </c>
      <c r="AU571" s="399">
        <v>0</v>
      </c>
      <c r="AV571" s="399">
        <v>0</v>
      </c>
      <c r="AW571" s="399">
        <v>0</v>
      </c>
      <c r="AX571" s="399">
        <v>0</v>
      </c>
      <c r="AY571" s="399">
        <v>0</v>
      </c>
      <c r="AZ571" s="399">
        <v>0</v>
      </c>
      <c r="BA571" s="399">
        <v>0</v>
      </c>
    </row>
    <row r="572" spans="1:53" s="391" customFormat="1" ht="0.75" customHeight="1" outlineLevel="2" x14ac:dyDescent="0.3">
      <c r="A572" s="339"/>
      <c r="B572" s="397"/>
      <c r="C572" s="413"/>
      <c r="D572" s="419"/>
      <c r="E572" s="419"/>
      <c r="F572" s="399"/>
      <c r="G572" s="399"/>
      <c r="H572" s="393"/>
      <c r="I572" s="41"/>
      <c r="J572" s="416"/>
      <c r="K572" s="399"/>
      <c r="L572" s="399"/>
      <c r="M572" s="393"/>
      <c r="N572" s="41"/>
      <c r="O572" s="436"/>
      <c r="P572" s="437"/>
      <c r="Q572" s="399"/>
      <c r="R572" s="399"/>
      <c r="S572" s="393"/>
      <c r="T572" s="41"/>
      <c r="U572" s="437"/>
      <c r="V572" s="399"/>
      <c r="W572" s="399"/>
      <c r="X572" s="393"/>
      <c r="Y572" s="40"/>
      <c r="AA572" s="412"/>
      <c r="AC572" s="399"/>
      <c r="AD572" s="399"/>
      <c r="AE572" s="399"/>
      <c r="AF572" s="399"/>
      <c r="AG572" s="399"/>
      <c r="AH572" s="399"/>
      <c r="AI572" s="399"/>
      <c r="AJ572" s="399"/>
      <c r="AK572" s="399"/>
      <c r="AL572" s="399"/>
      <c r="AM572" s="399"/>
      <c r="AN572" s="399"/>
      <c r="AP572" s="399"/>
      <c r="AQ572" s="399"/>
      <c r="AR572" s="399"/>
      <c r="AS572" s="399"/>
      <c r="AT572" s="399"/>
      <c r="AU572" s="399"/>
      <c r="AV572" s="399"/>
      <c r="AW572" s="399"/>
      <c r="AX572" s="399"/>
      <c r="AY572" s="399"/>
      <c r="AZ572" s="399"/>
      <c r="BA572" s="399"/>
    </row>
    <row r="573" spans="1:53" outlineLevel="2" x14ac:dyDescent="0.25">
      <c r="A573" s="339" t="s">
        <v>1550</v>
      </c>
      <c r="B573" s="340" t="s">
        <v>1551</v>
      </c>
      <c r="C573" s="341" t="s">
        <v>1552</v>
      </c>
      <c r="D573" s="342"/>
      <c r="E573" s="343"/>
      <c r="F573" s="47">
        <v>62.57</v>
      </c>
      <c r="G573" s="47">
        <v>137.52000000000001</v>
      </c>
      <c r="H573" s="344">
        <v>-74.950000000000017</v>
      </c>
      <c r="I573" s="345">
        <v>-0.54501163467132063</v>
      </c>
      <c r="K573" s="47">
        <v>447.40000000000003</v>
      </c>
      <c r="L573" s="47">
        <v>825.1</v>
      </c>
      <c r="M573" s="344">
        <v>-377.7</v>
      </c>
      <c r="N573" s="345">
        <v>-0.45776269543085685</v>
      </c>
      <c r="Q573" s="47">
        <v>187.63</v>
      </c>
      <c r="R573" s="47">
        <v>413.15000000000003</v>
      </c>
      <c r="S573" s="344">
        <v>-225.52000000000004</v>
      </c>
      <c r="T573" s="345">
        <v>-0.54585501633789191</v>
      </c>
      <c r="V573" s="47">
        <v>1412.45</v>
      </c>
      <c r="W573" s="47">
        <v>1675.18</v>
      </c>
      <c r="X573" s="344">
        <v>-262.73</v>
      </c>
      <c r="Y573" s="345">
        <v>-0.15683687723110354</v>
      </c>
      <c r="AA573" s="48">
        <v>137.14000000000001</v>
      </c>
      <c r="AB573" s="47"/>
      <c r="AC573" s="47">
        <v>138.89000000000001</v>
      </c>
      <c r="AD573" s="47">
        <v>273.06</v>
      </c>
      <c r="AE573" s="47">
        <v>138.02000000000001</v>
      </c>
      <c r="AF573" s="47">
        <v>137.61000000000001</v>
      </c>
      <c r="AG573" s="47">
        <v>137.52000000000001</v>
      </c>
      <c r="AH573" s="47">
        <v>137.37</v>
      </c>
      <c r="AI573" s="47">
        <v>137.47999999999999</v>
      </c>
      <c r="AJ573" s="47">
        <v>137.55000000000001</v>
      </c>
      <c r="AK573" s="47">
        <v>137.69</v>
      </c>
      <c r="AL573" s="47">
        <v>138.1</v>
      </c>
      <c r="AM573" s="47">
        <v>138.26</v>
      </c>
      <c r="AN573" s="47">
        <v>138.6</v>
      </c>
      <c r="AO573" s="47"/>
      <c r="AP573" s="47">
        <v>62.370000000000005</v>
      </c>
      <c r="AQ573" s="47">
        <v>197.4</v>
      </c>
      <c r="AR573" s="47">
        <v>62.480000000000004</v>
      </c>
      <c r="AS573" s="47">
        <v>62.58</v>
      </c>
      <c r="AT573" s="47">
        <v>62.57</v>
      </c>
      <c r="AU573" s="47">
        <v>0</v>
      </c>
      <c r="AV573" s="47">
        <v>0</v>
      </c>
      <c r="AW573" s="47">
        <v>0</v>
      </c>
      <c r="AX573" s="47">
        <v>0</v>
      </c>
      <c r="AY573" s="47">
        <v>0</v>
      </c>
      <c r="AZ573" s="47">
        <v>0</v>
      </c>
      <c r="BA573" s="47">
        <v>0</v>
      </c>
    </row>
    <row r="574" spans="1:53" outlineLevel="2" x14ac:dyDescent="0.25">
      <c r="A574" s="339" t="s">
        <v>1553</v>
      </c>
      <c r="B574" s="340" t="s">
        <v>1554</v>
      </c>
      <c r="C574" s="341" t="s">
        <v>1555</v>
      </c>
      <c r="D574" s="342"/>
      <c r="E574" s="343"/>
      <c r="F574" s="47">
        <v>97.5</v>
      </c>
      <c r="G574" s="47">
        <v>102</v>
      </c>
      <c r="H574" s="344">
        <v>-4.5</v>
      </c>
      <c r="I574" s="345">
        <v>-4.4117647058823532E-2</v>
      </c>
      <c r="K574" s="47">
        <v>431.13</v>
      </c>
      <c r="L574" s="47">
        <v>6343.42</v>
      </c>
      <c r="M574" s="344">
        <v>-5912.29</v>
      </c>
      <c r="N574" s="345">
        <v>-0.9320350851748741</v>
      </c>
      <c r="Q574" s="47">
        <v>266.13</v>
      </c>
      <c r="R574" s="47">
        <v>2383.86</v>
      </c>
      <c r="S574" s="344">
        <v>-2117.73</v>
      </c>
      <c r="T574" s="345">
        <v>-0.88836173265208518</v>
      </c>
      <c r="V574" s="47">
        <v>608.54999999999995</v>
      </c>
      <c r="W574" s="47">
        <v>19843.86</v>
      </c>
      <c r="X574" s="344">
        <v>-19235.310000000001</v>
      </c>
      <c r="Y574" s="345">
        <v>-0.969333083381963</v>
      </c>
      <c r="AA574" s="48">
        <v>1600.93</v>
      </c>
      <c r="AB574" s="47"/>
      <c r="AC574" s="47">
        <v>1979.28</v>
      </c>
      <c r="AD574" s="47">
        <v>1980.28</v>
      </c>
      <c r="AE574" s="47">
        <v>2196.86</v>
      </c>
      <c r="AF574" s="47">
        <v>85</v>
      </c>
      <c r="AG574" s="47">
        <v>102</v>
      </c>
      <c r="AH574" s="47">
        <v>84</v>
      </c>
      <c r="AI574" s="47">
        <v>96.91</v>
      </c>
      <c r="AJ574" s="47">
        <v>83.5</v>
      </c>
      <c r="AK574" s="47">
        <v>82</v>
      </c>
      <c r="AL574" s="47">
        <v>84.01</v>
      </c>
      <c r="AM574" s="47">
        <v>103.5</v>
      </c>
      <c r="AN574" s="47">
        <v>-356.5</v>
      </c>
      <c r="AO574" s="47"/>
      <c r="AP574" s="47">
        <v>83</v>
      </c>
      <c r="AQ574" s="47">
        <v>82</v>
      </c>
      <c r="AR574" s="47">
        <v>82</v>
      </c>
      <c r="AS574" s="47">
        <v>86.63</v>
      </c>
      <c r="AT574" s="47">
        <v>97.5</v>
      </c>
      <c r="AU574" s="47">
        <v>0</v>
      </c>
      <c r="AV574" s="47">
        <v>0</v>
      </c>
      <c r="AW574" s="47">
        <v>0</v>
      </c>
      <c r="AX574" s="47">
        <v>0</v>
      </c>
      <c r="AY574" s="47">
        <v>0</v>
      </c>
      <c r="AZ574" s="47">
        <v>0</v>
      </c>
      <c r="BA574" s="47">
        <v>0</v>
      </c>
    </row>
    <row r="575" spans="1:53" outlineLevel="2" x14ac:dyDescent="0.25">
      <c r="A575" s="339" t="s">
        <v>1556</v>
      </c>
      <c r="B575" s="340" t="s">
        <v>1557</v>
      </c>
      <c r="C575" s="341" t="s">
        <v>1558</v>
      </c>
      <c r="D575" s="342"/>
      <c r="E575" s="343"/>
      <c r="F575" s="47">
        <v>382.98</v>
      </c>
      <c r="G575" s="47">
        <v>361.26</v>
      </c>
      <c r="H575" s="344">
        <v>21.720000000000027</v>
      </c>
      <c r="I575" s="345">
        <v>6.0122903172230603E-2</v>
      </c>
      <c r="K575" s="47">
        <v>-106.2</v>
      </c>
      <c r="L575" s="47">
        <v>-16619.920000000002</v>
      </c>
      <c r="M575" s="344">
        <v>16513.72</v>
      </c>
      <c r="N575" s="345">
        <v>0.99361007754549957</v>
      </c>
      <c r="Q575" s="47">
        <v>234.65</v>
      </c>
      <c r="R575" s="47">
        <v>300.89</v>
      </c>
      <c r="S575" s="344">
        <v>-66.239999999999981</v>
      </c>
      <c r="T575" s="345">
        <v>-0.22014689753730593</v>
      </c>
      <c r="V575" s="47">
        <v>-243.14</v>
      </c>
      <c r="W575" s="47">
        <v>-16264.220000000001</v>
      </c>
      <c r="X575" s="344">
        <v>16021.080000000002</v>
      </c>
      <c r="Y575" s="345">
        <v>0.98505062031871193</v>
      </c>
      <c r="AA575" s="48">
        <v>608.91999999999996</v>
      </c>
      <c r="AB575" s="47"/>
      <c r="AC575" s="47">
        <v>-16839.46</v>
      </c>
      <c r="AD575" s="47">
        <v>-81.350000000000009</v>
      </c>
      <c r="AE575" s="47">
        <v>23.990000000000002</v>
      </c>
      <c r="AF575" s="47">
        <v>-84.36</v>
      </c>
      <c r="AG575" s="47">
        <v>361.26</v>
      </c>
      <c r="AH575" s="47">
        <v>-77.73</v>
      </c>
      <c r="AI575" s="47">
        <v>-58.71</v>
      </c>
      <c r="AJ575" s="47">
        <v>-117.28</v>
      </c>
      <c r="AK575" s="47">
        <v>-8.9600000000000009</v>
      </c>
      <c r="AL575" s="47">
        <v>-102.64</v>
      </c>
      <c r="AM575" s="47">
        <v>264.63</v>
      </c>
      <c r="AN575" s="47">
        <v>-36.25</v>
      </c>
      <c r="AO575" s="47"/>
      <c r="AP575" s="47">
        <v>-343.36</v>
      </c>
      <c r="AQ575" s="47">
        <v>2.5100000000000002</v>
      </c>
      <c r="AR575" s="47">
        <v>3.96</v>
      </c>
      <c r="AS575" s="47">
        <v>-152.29</v>
      </c>
      <c r="AT575" s="47">
        <v>382.98</v>
      </c>
      <c r="AU575" s="47">
        <v>0</v>
      </c>
      <c r="AV575" s="47">
        <v>0</v>
      </c>
      <c r="AW575" s="47">
        <v>0</v>
      </c>
      <c r="AX575" s="47">
        <v>0</v>
      </c>
      <c r="AY575" s="47">
        <v>0</v>
      </c>
      <c r="AZ575" s="47">
        <v>0</v>
      </c>
      <c r="BA575" s="47">
        <v>0</v>
      </c>
    </row>
    <row r="576" spans="1:53" s="391" customFormat="1" ht="13" x14ac:dyDescent="0.3">
      <c r="A576" s="339" t="s">
        <v>1559</v>
      </c>
      <c r="B576" s="397" t="s">
        <v>1560</v>
      </c>
      <c r="C576" s="413" t="s">
        <v>1561</v>
      </c>
      <c r="D576" s="419"/>
      <c r="E576" s="419"/>
      <c r="F576" s="399">
        <v>543.04999999999995</v>
      </c>
      <c r="G576" s="399">
        <v>600.78</v>
      </c>
      <c r="H576" s="393">
        <v>-57.730000000000018</v>
      </c>
      <c r="I576" s="41">
        <v>-9.6091747395053134E-2</v>
      </c>
      <c r="J576" s="416"/>
      <c r="K576" s="399">
        <v>772.32999999999993</v>
      </c>
      <c r="L576" s="399">
        <v>-9451.4000000000015</v>
      </c>
      <c r="M576" s="393">
        <v>10223.730000000001</v>
      </c>
      <c r="N576" s="41">
        <v>1.0817159362634108</v>
      </c>
      <c r="O576" s="436"/>
      <c r="P576" s="437"/>
      <c r="Q576" s="399">
        <v>688.41</v>
      </c>
      <c r="R576" s="399">
        <v>3097.9</v>
      </c>
      <c r="S576" s="393">
        <v>-2409.4900000000002</v>
      </c>
      <c r="T576" s="41">
        <v>-0.77778172310274707</v>
      </c>
      <c r="U576" s="437"/>
      <c r="V576" s="399">
        <v>1777.86</v>
      </c>
      <c r="W576" s="399">
        <v>5254.82</v>
      </c>
      <c r="X576" s="393">
        <v>-3476.96</v>
      </c>
      <c r="Y576" s="40">
        <v>-0.66167061859397658</v>
      </c>
      <c r="AA576" s="412">
        <v>2346.9900000000002</v>
      </c>
      <c r="AC576" s="399">
        <v>-14721.289999999999</v>
      </c>
      <c r="AD576" s="399">
        <v>2171.9900000000002</v>
      </c>
      <c r="AE576" s="399">
        <v>2358.87</v>
      </c>
      <c r="AF576" s="399">
        <v>138.25</v>
      </c>
      <c r="AG576" s="399">
        <v>600.78</v>
      </c>
      <c r="AH576" s="399">
        <v>143.63999999999999</v>
      </c>
      <c r="AI576" s="399">
        <v>175.67999999999998</v>
      </c>
      <c r="AJ576" s="399">
        <v>103.77000000000001</v>
      </c>
      <c r="AK576" s="399">
        <v>210.73</v>
      </c>
      <c r="AL576" s="399">
        <v>119.47000000000001</v>
      </c>
      <c r="AM576" s="399">
        <v>506.39</v>
      </c>
      <c r="AN576" s="399">
        <v>-254.15</v>
      </c>
      <c r="AP576" s="399">
        <v>-197.99</v>
      </c>
      <c r="AQ576" s="399">
        <v>281.90999999999997</v>
      </c>
      <c r="AR576" s="399">
        <v>148.44000000000003</v>
      </c>
      <c r="AS576" s="399">
        <v>-3.0800000000000125</v>
      </c>
      <c r="AT576" s="399">
        <v>543.04999999999995</v>
      </c>
      <c r="AU576" s="399">
        <v>0</v>
      </c>
      <c r="AV576" s="399">
        <v>0</v>
      </c>
      <c r="AW576" s="399">
        <v>0</v>
      </c>
      <c r="AX576" s="399">
        <v>0</v>
      </c>
      <c r="AY576" s="399">
        <v>0</v>
      </c>
      <c r="AZ576" s="399">
        <v>0</v>
      </c>
      <c r="BA576" s="399">
        <v>0</v>
      </c>
    </row>
    <row r="577" spans="1:53" s="391" customFormat="1" ht="0.75" customHeight="1" outlineLevel="2" x14ac:dyDescent="0.3">
      <c r="A577" s="339"/>
      <c r="B577" s="397"/>
      <c r="C577" s="413"/>
      <c r="D577" s="419"/>
      <c r="E577" s="419"/>
      <c r="F577" s="399"/>
      <c r="G577" s="399"/>
      <c r="H577" s="393"/>
      <c r="I577" s="41"/>
      <c r="J577" s="416"/>
      <c r="K577" s="399"/>
      <c r="L577" s="399"/>
      <c r="M577" s="393"/>
      <c r="N577" s="41"/>
      <c r="O577" s="436"/>
      <c r="P577" s="437"/>
      <c r="Q577" s="399"/>
      <c r="R577" s="399"/>
      <c r="S577" s="393"/>
      <c r="T577" s="41"/>
      <c r="U577" s="437"/>
      <c r="V577" s="399"/>
      <c r="W577" s="399"/>
      <c r="X577" s="393"/>
      <c r="Y577" s="40"/>
      <c r="AA577" s="412"/>
      <c r="AC577" s="399"/>
      <c r="AD577" s="399"/>
      <c r="AE577" s="399"/>
      <c r="AF577" s="399"/>
      <c r="AG577" s="399"/>
      <c r="AH577" s="399"/>
      <c r="AI577" s="399"/>
      <c r="AJ577" s="399"/>
      <c r="AK577" s="399"/>
      <c r="AL577" s="399"/>
      <c r="AM577" s="399"/>
      <c r="AN577" s="399"/>
      <c r="AP577" s="399"/>
      <c r="AQ577" s="399"/>
      <c r="AR577" s="399"/>
      <c r="AS577" s="399"/>
      <c r="AT577" s="399"/>
      <c r="AU577" s="399"/>
      <c r="AV577" s="399"/>
      <c r="AW577" s="399"/>
      <c r="AX577" s="399"/>
      <c r="AY577" s="399"/>
      <c r="AZ577" s="399"/>
      <c r="BA577" s="399"/>
    </row>
    <row r="578" spans="1:53" outlineLevel="2" x14ac:dyDescent="0.25">
      <c r="A578" s="339" t="s">
        <v>1562</v>
      </c>
      <c r="B578" s="340" t="s">
        <v>1563</v>
      </c>
      <c r="C578" s="341" t="s">
        <v>1564</v>
      </c>
      <c r="D578" s="342"/>
      <c r="E578" s="343"/>
      <c r="F578" s="47">
        <v>0</v>
      </c>
      <c r="G578" s="47">
        <v>0</v>
      </c>
      <c r="H578" s="344">
        <v>0</v>
      </c>
      <c r="I578" s="345">
        <v>0</v>
      </c>
      <c r="K578" s="47">
        <v>53.39</v>
      </c>
      <c r="L578" s="47">
        <v>0</v>
      </c>
      <c r="M578" s="344">
        <v>53.39</v>
      </c>
      <c r="N578" s="345" t="s">
        <v>196</v>
      </c>
      <c r="Q578" s="47">
        <v>53.39</v>
      </c>
      <c r="R578" s="47">
        <v>0</v>
      </c>
      <c r="S578" s="344">
        <v>53.39</v>
      </c>
      <c r="T578" s="345" t="s">
        <v>196</v>
      </c>
      <c r="V578" s="47">
        <v>53.39</v>
      </c>
      <c r="W578" s="47">
        <v>0</v>
      </c>
      <c r="X578" s="344">
        <v>53.39</v>
      </c>
      <c r="Y578" s="345" t="s">
        <v>196</v>
      </c>
      <c r="AA578" s="48">
        <v>0</v>
      </c>
      <c r="AB578" s="47"/>
      <c r="AC578" s="47">
        <v>0</v>
      </c>
      <c r="AD578" s="47">
        <v>0</v>
      </c>
      <c r="AE578" s="47">
        <v>0</v>
      </c>
      <c r="AF578" s="47">
        <v>0</v>
      </c>
      <c r="AG578" s="47">
        <v>0</v>
      </c>
      <c r="AH578" s="47">
        <v>0</v>
      </c>
      <c r="AI578" s="47">
        <v>0</v>
      </c>
      <c r="AJ578" s="47">
        <v>0</v>
      </c>
      <c r="AK578" s="47">
        <v>0</v>
      </c>
      <c r="AL578" s="47">
        <v>0</v>
      </c>
      <c r="AM578" s="47">
        <v>0</v>
      </c>
      <c r="AN578" s="47">
        <v>0</v>
      </c>
      <c r="AO578" s="47"/>
      <c r="AP578" s="47">
        <v>0</v>
      </c>
      <c r="AQ578" s="47">
        <v>0</v>
      </c>
      <c r="AR578" s="47">
        <v>53.39</v>
      </c>
      <c r="AS578" s="47">
        <v>0</v>
      </c>
      <c r="AT578" s="47">
        <v>0</v>
      </c>
      <c r="AU578" s="47">
        <v>0</v>
      </c>
      <c r="AV578" s="47">
        <v>0</v>
      </c>
      <c r="AW578" s="47">
        <v>0</v>
      </c>
      <c r="AX578" s="47">
        <v>0</v>
      </c>
      <c r="AY578" s="47">
        <v>0</v>
      </c>
      <c r="AZ578" s="47">
        <v>0</v>
      </c>
      <c r="BA578" s="47">
        <v>0</v>
      </c>
    </row>
    <row r="579" spans="1:53" s="391" customFormat="1" ht="13" x14ac:dyDescent="0.3">
      <c r="A579" s="339" t="s">
        <v>1565</v>
      </c>
      <c r="B579" s="397" t="s">
        <v>1566</v>
      </c>
      <c r="C579" s="440" t="s">
        <v>1567</v>
      </c>
      <c r="D579" s="422"/>
      <c r="E579" s="422"/>
      <c r="F579" s="423">
        <v>0</v>
      </c>
      <c r="G579" s="423">
        <v>0</v>
      </c>
      <c r="H579" s="424">
        <v>0</v>
      </c>
      <c r="I579" s="42">
        <v>0</v>
      </c>
      <c r="J579" s="425"/>
      <c r="K579" s="423">
        <v>53.39</v>
      </c>
      <c r="L579" s="423">
        <v>0</v>
      </c>
      <c r="M579" s="424">
        <v>53.39</v>
      </c>
      <c r="N579" s="42" t="s">
        <v>196</v>
      </c>
      <c r="O579" s="426"/>
      <c r="P579" s="427"/>
      <c r="Q579" s="423">
        <v>53.39</v>
      </c>
      <c r="R579" s="423">
        <v>0</v>
      </c>
      <c r="S579" s="424">
        <v>53.39</v>
      </c>
      <c r="T579" s="42" t="s">
        <v>196</v>
      </c>
      <c r="U579" s="427"/>
      <c r="V579" s="423">
        <v>53.39</v>
      </c>
      <c r="W579" s="423">
        <v>0</v>
      </c>
      <c r="X579" s="424">
        <v>53.39</v>
      </c>
      <c r="Y579" s="43" t="s">
        <v>196</v>
      </c>
      <c r="Z579" s="428"/>
      <c r="AA579" s="429">
        <v>0</v>
      </c>
      <c r="AB579" s="428"/>
      <c r="AC579" s="423">
        <v>0</v>
      </c>
      <c r="AD579" s="423">
        <v>0</v>
      </c>
      <c r="AE579" s="423">
        <v>0</v>
      </c>
      <c r="AF579" s="423">
        <v>0</v>
      </c>
      <c r="AG579" s="423">
        <v>0</v>
      </c>
      <c r="AH579" s="423">
        <v>0</v>
      </c>
      <c r="AI579" s="423">
        <v>0</v>
      </c>
      <c r="AJ579" s="423">
        <v>0</v>
      </c>
      <c r="AK579" s="423">
        <v>0</v>
      </c>
      <c r="AL579" s="423">
        <v>0</v>
      </c>
      <c r="AM579" s="423">
        <v>0</v>
      </c>
      <c r="AN579" s="423">
        <v>0</v>
      </c>
      <c r="AO579" s="428"/>
      <c r="AP579" s="423">
        <v>0</v>
      </c>
      <c r="AQ579" s="423">
        <v>0</v>
      </c>
      <c r="AR579" s="423">
        <v>53.39</v>
      </c>
      <c r="AS579" s="423">
        <v>0</v>
      </c>
      <c r="AT579" s="423">
        <v>0</v>
      </c>
      <c r="AU579" s="423">
        <v>0</v>
      </c>
      <c r="AV579" s="423">
        <v>0</v>
      </c>
      <c r="AW579" s="423">
        <v>0</v>
      </c>
      <c r="AX579" s="423">
        <v>0</v>
      </c>
      <c r="AY579" s="423">
        <v>0</v>
      </c>
      <c r="AZ579" s="423">
        <v>0</v>
      </c>
      <c r="BA579" s="423">
        <v>0</v>
      </c>
    </row>
    <row r="580" spans="1:53" s="391" customFormat="1" ht="0.75" customHeight="1" outlineLevel="2" x14ac:dyDescent="0.3">
      <c r="A580" s="339"/>
      <c r="B580" s="397"/>
      <c r="C580" s="413"/>
      <c r="D580" s="419"/>
      <c r="E580" s="419"/>
      <c r="F580" s="399"/>
      <c r="G580" s="399"/>
      <c r="H580" s="393"/>
      <c r="I580" s="41"/>
      <c r="J580" s="416"/>
      <c r="K580" s="399"/>
      <c r="L580" s="399"/>
      <c r="M580" s="393"/>
      <c r="N580" s="41"/>
      <c r="O580" s="436"/>
      <c r="P580" s="437"/>
      <c r="Q580" s="399"/>
      <c r="R580" s="399"/>
      <c r="S580" s="393"/>
      <c r="T580" s="41"/>
      <c r="U580" s="437"/>
      <c r="V580" s="399"/>
      <c r="W580" s="399"/>
      <c r="X580" s="393"/>
      <c r="Y580" s="40"/>
      <c r="AA580" s="412"/>
      <c r="AC580" s="399"/>
      <c r="AD580" s="399"/>
      <c r="AE580" s="399"/>
      <c r="AF580" s="399"/>
      <c r="AG580" s="399"/>
      <c r="AH580" s="399"/>
      <c r="AI580" s="399"/>
      <c r="AJ580" s="399"/>
      <c r="AK580" s="399"/>
      <c r="AL580" s="399"/>
      <c r="AM580" s="399"/>
      <c r="AN580" s="399"/>
      <c r="AP580" s="399"/>
      <c r="AQ580" s="399"/>
      <c r="AR580" s="399"/>
      <c r="AS580" s="399"/>
      <c r="AT580" s="399"/>
      <c r="AU580" s="399"/>
      <c r="AV580" s="399"/>
      <c r="AW580" s="399"/>
      <c r="AX580" s="399"/>
      <c r="AY580" s="399"/>
      <c r="AZ580" s="399"/>
      <c r="BA580" s="399"/>
    </row>
    <row r="581" spans="1:53" s="391" customFormat="1" ht="13" x14ac:dyDescent="0.3">
      <c r="A581" s="339"/>
      <c r="B581" s="397" t="s">
        <v>1568</v>
      </c>
      <c r="C581" s="430" t="s">
        <v>1569</v>
      </c>
      <c r="D581" s="431"/>
      <c r="E581" s="431"/>
      <c r="F581" s="432">
        <v>343586.26</v>
      </c>
      <c r="G581" s="432">
        <v>280519.45000000007</v>
      </c>
      <c r="H581" s="433">
        <v>63066.809999999939</v>
      </c>
      <c r="I581" s="44">
        <v>0.22482152307085987</v>
      </c>
      <c r="J581" s="416"/>
      <c r="K581" s="432">
        <v>1321046.22</v>
      </c>
      <c r="L581" s="432">
        <v>1190386.78</v>
      </c>
      <c r="M581" s="433">
        <v>130659.43999999994</v>
      </c>
      <c r="N581" s="44">
        <v>0.10976217326607067</v>
      </c>
      <c r="O581" s="374"/>
      <c r="P581" s="421"/>
      <c r="Q581" s="432">
        <v>1052629.2199999997</v>
      </c>
      <c r="R581" s="432">
        <v>788396.28</v>
      </c>
      <c r="S581" s="433">
        <v>264232.93999999971</v>
      </c>
      <c r="T581" s="44">
        <v>0.33515244389534626</v>
      </c>
      <c r="U581" s="421"/>
      <c r="V581" s="432">
        <v>3482401.45</v>
      </c>
      <c r="W581" s="432">
        <v>2070533.1200000001</v>
      </c>
      <c r="X581" s="433">
        <v>1411868.33</v>
      </c>
      <c r="Y581" s="45">
        <v>0.6818863781324106</v>
      </c>
      <c r="AA581" s="435">
        <v>234830.45</v>
      </c>
      <c r="AC581" s="432">
        <v>189957.06999999998</v>
      </c>
      <c r="AD581" s="432">
        <v>212033.43</v>
      </c>
      <c r="AE581" s="432">
        <v>241035.19</v>
      </c>
      <c r="AF581" s="432">
        <v>266841.64</v>
      </c>
      <c r="AG581" s="432">
        <v>280519.45000000007</v>
      </c>
      <c r="AH581" s="432">
        <v>255705.46000000002</v>
      </c>
      <c r="AI581" s="432">
        <v>230025.57</v>
      </c>
      <c r="AJ581" s="432">
        <v>264180.47999999998</v>
      </c>
      <c r="AK581" s="432">
        <v>245961.32</v>
      </c>
      <c r="AL581" s="432">
        <v>163667.82999999999</v>
      </c>
      <c r="AM581" s="432">
        <v>871996.18</v>
      </c>
      <c r="AN581" s="432">
        <v>129818.39</v>
      </c>
      <c r="AP581" s="432">
        <v>10352.559999999992</v>
      </c>
      <c r="AQ581" s="432">
        <v>258064.44</v>
      </c>
      <c r="AR581" s="432">
        <v>314267.68</v>
      </c>
      <c r="AS581" s="432">
        <v>394775.28</v>
      </c>
      <c r="AT581" s="432">
        <v>343586.26</v>
      </c>
      <c r="AU581" s="432">
        <v>844096.53</v>
      </c>
      <c r="AV581" s="432">
        <v>0</v>
      </c>
      <c r="AW581" s="432">
        <v>0</v>
      </c>
      <c r="AX581" s="432">
        <v>0</v>
      </c>
      <c r="AY581" s="432">
        <v>0</v>
      </c>
      <c r="AZ581" s="432">
        <v>0</v>
      </c>
      <c r="BA581" s="432">
        <v>0</v>
      </c>
    </row>
    <row r="582" spans="1:53" ht="13" x14ac:dyDescent="0.3">
      <c r="B582" s="397" t="s">
        <v>1570</v>
      </c>
      <c r="C582" s="402" t="s">
        <v>1571</v>
      </c>
      <c r="D582" s="403"/>
      <c r="E582" s="403"/>
      <c r="F582" s="400"/>
      <c r="G582" s="400"/>
      <c r="H582" s="400"/>
      <c r="I582" s="400"/>
      <c r="J582" s="404"/>
      <c r="K582" s="405"/>
      <c r="L582" s="405"/>
      <c r="M582" s="405"/>
      <c r="N582" s="401"/>
      <c r="O582" s="400"/>
      <c r="P582" s="404"/>
      <c r="Q582" s="400"/>
      <c r="R582" s="400"/>
      <c r="S582" s="400"/>
      <c r="T582" s="400"/>
      <c r="U582" s="404"/>
      <c r="V582" s="400"/>
      <c r="W582" s="400"/>
      <c r="X582" s="400"/>
      <c r="Y582" s="400"/>
      <c r="Z582" s="400"/>
      <c r="AA582" s="406"/>
      <c r="AB582" s="400"/>
      <c r="AC582" s="405"/>
      <c r="AD582" s="405"/>
      <c r="AE582" s="405"/>
      <c r="AF582" s="405"/>
      <c r="AG582" s="405"/>
      <c r="AH582" s="405"/>
      <c r="AI582" s="405"/>
      <c r="AJ582" s="405"/>
      <c r="AK582" s="405"/>
      <c r="AL582" s="405"/>
      <c r="AM582" s="405"/>
      <c r="AN582" s="405"/>
      <c r="AO582" s="400"/>
      <c r="AP582" s="405"/>
      <c r="AQ582" s="405"/>
      <c r="AR582" s="405"/>
      <c r="AS582" s="405"/>
      <c r="AT582" s="405"/>
      <c r="AU582" s="405"/>
      <c r="AV582" s="405"/>
      <c r="AW582" s="405"/>
      <c r="AX582" s="405"/>
      <c r="AY582" s="405"/>
      <c r="AZ582" s="405"/>
      <c r="BA582" s="405"/>
    </row>
    <row r="583" spans="1:53" s="391" customFormat="1" ht="13" outlineLevel="2" x14ac:dyDescent="0.3">
      <c r="A583" s="339"/>
      <c r="B583" s="397"/>
      <c r="C583" s="414"/>
      <c r="D583" s="419"/>
      <c r="E583" s="419"/>
      <c r="F583" s="399"/>
      <c r="G583" s="399"/>
      <c r="H583" s="399"/>
      <c r="I583" s="408"/>
      <c r="J583" s="416"/>
      <c r="K583" s="399"/>
      <c r="L583" s="399"/>
      <c r="M583" s="399"/>
      <c r="N583" s="408"/>
      <c r="O583" s="418"/>
      <c r="P583" s="410"/>
      <c r="Q583" s="399"/>
      <c r="R583" s="399"/>
      <c r="S583" s="399"/>
      <c r="T583" s="408"/>
      <c r="U583" s="410"/>
      <c r="V583" s="399"/>
      <c r="W583" s="399"/>
      <c r="X583" s="399"/>
      <c r="Y583" s="411"/>
      <c r="AA583" s="412"/>
      <c r="AC583" s="399"/>
      <c r="AD583" s="399"/>
      <c r="AE583" s="399"/>
      <c r="AF583" s="399"/>
      <c r="AG583" s="399"/>
      <c r="AH583" s="399"/>
      <c r="AI583" s="399"/>
      <c r="AJ583" s="399"/>
      <c r="AK583" s="399"/>
      <c r="AL583" s="399"/>
      <c r="AM583" s="399"/>
      <c r="AN583" s="399"/>
      <c r="AP583" s="399"/>
      <c r="AQ583" s="399"/>
      <c r="AR583" s="399"/>
      <c r="AS583" s="399"/>
      <c r="AT583" s="399"/>
      <c r="AU583" s="399"/>
      <c r="AV583" s="399"/>
      <c r="AW583" s="399"/>
      <c r="AX583" s="399"/>
      <c r="AY583" s="399"/>
      <c r="AZ583" s="399"/>
      <c r="BA583" s="399"/>
    </row>
    <row r="584" spans="1:53" outlineLevel="2" x14ac:dyDescent="0.25">
      <c r="A584" s="339" t="s">
        <v>1572</v>
      </c>
      <c r="B584" s="340" t="s">
        <v>1573</v>
      </c>
      <c r="C584" s="341" t="s">
        <v>1574</v>
      </c>
      <c r="D584" s="342"/>
      <c r="E584" s="343"/>
      <c r="F584" s="47">
        <v>0</v>
      </c>
      <c r="G584" s="47">
        <v>0</v>
      </c>
      <c r="H584" s="344">
        <v>0</v>
      </c>
      <c r="I584" s="345">
        <v>0</v>
      </c>
      <c r="K584" s="47">
        <v>0</v>
      </c>
      <c r="L584" s="47">
        <v>173.74</v>
      </c>
      <c r="M584" s="344">
        <v>-173.74</v>
      </c>
      <c r="N584" s="345" t="s">
        <v>196</v>
      </c>
      <c r="Q584" s="47">
        <v>0</v>
      </c>
      <c r="R584" s="47">
        <v>0</v>
      </c>
      <c r="S584" s="344">
        <v>0</v>
      </c>
      <c r="T584" s="345">
        <v>0</v>
      </c>
      <c r="V584" s="47">
        <v>0</v>
      </c>
      <c r="W584" s="47">
        <v>1602.056</v>
      </c>
      <c r="X584" s="344">
        <v>-1602.056</v>
      </c>
      <c r="Y584" s="345" t="s">
        <v>196</v>
      </c>
      <c r="AA584" s="48">
        <v>0</v>
      </c>
      <c r="AB584" s="47"/>
      <c r="AC584" s="47">
        <v>0</v>
      </c>
      <c r="AD584" s="47">
        <v>173.74</v>
      </c>
      <c r="AE584" s="47">
        <v>0</v>
      </c>
      <c r="AF584" s="47">
        <v>0</v>
      </c>
      <c r="AG584" s="47">
        <v>0</v>
      </c>
      <c r="AH584" s="47">
        <v>0</v>
      </c>
      <c r="AI584" s="47">
        <v>0</v>
      </c>
      <c r="AJ584" s="47">
        <v>0</v>
      </c>
      <c r="AK584" s="47">
        <v>0</v>
      </c>
      <c r="AL584" s="47">
        <v>0</v>
      </c>
      <c r="AM584" s="47">
        <v>0</v>
      </c>
      <c r="AN584" s="47">
        <v>0</v>
      </c>
      <c r="AO584" s="47"/>
      <c r="AP584" s="47">
        <v>0</v>
      </c>
      <c r="AQ584" s="47">
        <v>0</v>
      </c>
      <c r="AR584" s="47">
        <v>0</v>
      </c>
      <c r="AS584" s="47">
        <v>0</v>
      </c>
      <c r="AT584" s="47">
        <v>0</v>
      </c>
      <c r="AU584" s="47">
        <v>0</v>
      </c>
      <c r="AV584" s="47">
        <v>0</v>
      </c>
      <c r="AW584" s="47">
        <v>0</v>
      </c>
      <c r="AX584" s="47">
        <v>0</v>
      </c>
      <c r="AY584" s="47">
        <v>0</v>
      </c>
      <c r="AZ584" s="47">
        <v>0</v>
      </c>
      <c r="BA584" s="47">
        <v>0</v>
      </c>
    </row>
    <row r="585" spans="1:53" s="391" customFormat="1" ht="13" x14ac:dyDescent="0.3">
      <c r="A585" s="339" t="s">
        <v>1575</v>
      </c>
      <c r="B585" s="397" t="s">
        <v>1576</v>
      </c>
      <c r="C585" s="413" t="s">
        <v>1577</v>
      </c>
      <c r="D585" s="419"/>
      <c r="E585" s="419"/>
      <c r="F585" s="399">
        <v>0</v>
      </c>
      <c r="G585" s="399">
        <v>0</v>
      </c>
      <c r="H585" s="393">
        <v>0</v>
      </c>
      <c r="I585" s="41">
        <v>0</v>
      </c>
      <c r="J585" s="416"/>
      <c r="K585" s="399">
        <v>0</v>
      </c>
      <c r="L585" s="399">
        <v>173.74</v>
      </c>
      <c r="M585" s="393">
        <v>-173.74</v>
      </c>
      <c r="N585" s="41" t="s">
        <v>196</v>
      </c>
      <c r="O585" s="436"/>
      <c r="P585" s="437"/>
      <c r="Q585" s="399">
        <v>0</v>
      </c>
      <c r="R585" s="399">
        <v>0</v>
      </c>
      <c r="S585" s="393">
        <v>0</v>
      </c>
      <c r="T585" s="41">
        <v>0</v>
      </c>
      <c r="U585" s="437"/>
      <c r="V585" s="399">
        <v>0</v>
      </c>
      <c r="W585" s="399">
        <v>1602.056</v>
      </c>
      <c r="X585" s="393">
        <v>-1602.056</v>
      </c>
      <c r="Y585" s="40" t="s">
        <v>196</v>
      </c>
      <c r="AA585" s="412">
        <v>0</v>
      </c>
      <c r="AC585" s="399">
        <v>0</v>
      </c>
      <c r="AD585" s="399">
        <v>173.74</v>
      </c>
      <c r="AE585" s="399">
        <v>0</v>
      </c>
      <c r="AF585" s="399">
        <v>0</v>
      </c>
      <c r="AG585" s="399">
        <v>0</v>
      </c>
      <c r="AH585" s="399">
        <v>0</v>
      </c>
      <c r="AI585" s="399">
        <v>0</v>
      </c>
      <c r="AJ585" s="399">
        <v>0</v>
      </c>
      <c r="AK585" s="399">
        <v>0</v>
      </c>
      <c r="AL585" s="399">
        <v>0</v>
      </c>
      <c r="AM585" s="399">
        <v>0</v>
      </c>
      <c r="AN585" s="399">
        <v>0</v>
      </c>
      <c r="AP585" s="399">
        <v>0</v>
      </c>
      <c r="AQ585" s="399">
        <v>0</v>
      </c>
      <c r="AR585" s="399">
        <v>0</v>
      </c>
      <c r="AS585" s="399">
        <v>0</v>
      </c>
      <c r="AT585" s="399">
        <v>0</v>
      </c>
      <c r="AU585" s="399">
        <v>0</v>
      </c>
      <c r="AV585" s="399">
        <v>0</v>
      </c>
      <c r="AW585" s="399">
        <v>0</v>
      </c>
      <c r="AX585" s="399">
        <v>0</v>
      </c>
      <c r="AY585" s="399">
        <v>0</v>
      </c>
      <c r="AZ585" s="399">
        <v>0</v>
      </c>
      <c r="BA585" s="399">
        <v>0</v>
      </c>
    </row>
    <row r="586" spans="1:53" s="391" customFormat="1" ht="0.75" customHeight="1" outlineLevel="2" x14ac:dyDescent="0.3">
      <c r="A586" s="339"/>
      <c r="B586" s="397"/>
      <c r="C586" s="413"/>
      <c r="D586" s="419"/>
      <c r="E586" s="419"/>
      <c r="F586" s="399"/>
      <c r="G586" s="399"/>
      <c r="H586" s="393"/>
      <c r="I586" s="41"/>
      <c r="J586" s="416"/>
      <c r="K586" s="399"/>
      <c r="L586" s="399"/>
      <c r="M586" s="393"/>
      <c r="N586" s="41"/>
      <c r="O586" s="436"/>
      <c r="P586" s="437"/>
      <c r="Q586" s="399"/>
      <c r="R586" s="399"/>
      <c r="S586" s="393"/>
      <c r="T586" s="41"/>
      <c r="U586" s="437"/>
      <c r="V586" s="399"/>
      <c r="W586" s="399"/>
      <c r="X586" s="393"/>
      <c r="Y586" s="40"/>
      <c r="AA586" s="412"/>
      <c r="AC586" s="399"/>
      <c r="AD586" s="399"/>
      <c r="AE586" s="399"/>
      <c r="AF586" s="399"/>
      <c r="AG586" s="399"/>
      <c r="AH586" s="399"/>
      <c r="AI586" s="399"/>
      <c r="AJ586" s="399"/>
      <c r="AK586" s="399"/>
      <c r="AL586" s="399"/>
      <c r="AM586" s="399"/>
      <c r="AN586" s="399"/>
      <c r="AP586" s="399"/>
      <c r="AQ586" s="399"/>
      <c r="AR586" s="399"/>
      <c r="AS586" s="399"/>
      <c r="AT586" s="399"/>
      <c r="AU586" s="399"/>
      <c r="AV586" s="399"/>
      <c r="AW586" s="399"/>
      <c r="AX586" s="399"/>
      <c r="AY586" s="399"/>
      <c r="AZ586" s="399"/>
      <c r="BA586" s="399"/>
    </row>
    <row r="587" spans="1:53" s="391" customFormat="1" ht="13" x14ac:dyDescent="0.3">
      <c r="A587" s="339" t="s">
        <v>1578</v>
      </c>
      <c r="B587" s="397" t="s">
        <v>1579</v>
      </c>
      <c r="C587" s="413" t="s">
        <v>1580</v>
      </c>
      <c r="D587" s="419"/>
      <c r="E587" s="419"/>
      <c r="F587" s="399">
        <v>0</v>
      </c>
      <c r="G587" s="399">
        <v>0</v>
      </c>
      <c r="H587" s="393">
        <v>0</v>
      </c>
      <c r="I587" s="41">
        <v>0</v>
      </c>
      <c r="J587" s="416"/>
      <c r="K587" s="399">
        <v>0</v>
      </c>
      <c r="L587" s="399">
        <v>0</v>
      </c>
      <c r="M587" s="393">
        <v>0</v>
      </c>
      <c r="N587" s="41">
        <v>0</v>
      </c>
      <c r="O587" s="436"/>
      <c r="P587" s="437"/>
      <c r="Q587" s="399">
        <v>0</v>
      </c>
      <c r="R587" s="399">
        <v>0</v>
      </c>
      <c r="S587" s="393">
        <v>0</v>
      </c>
      <c r="T587" s="41">
        <v>0</v>
      </c>
      <c r="U587" s="437"/>
      <c r="V587" s="399">
        <v>0</v>
      </c>
      <c r="W587" s="399">
        <v>0</v>
      </c>
      <c r="X587" s="393">
        <v>0</v>
      </c>
      <c r="Y587" s="40">
        <v>0</v>
      </c>
      <c r="AA587" s="412">
        <v>0</v>
      </c>
      <c r="AC587" s="399">
        <v>0</v>
      </c>
      <c r="AD587" s="399">
        <v>0</v>
      </c>
      <c r="AE587" s="399">
        <v>0</v>
      </c>
      <c r="AF587" s="399">
        <v>0</v>
      </c>
      <c r="AG587" s="399">
        <v>0</v>
      </c>
      <c r="AH587" s="399">
        <v>0</v>
      </c>
      <c r="AI587" s="399">
        <v>0</v>
      </c>
      <c r="AJ587" s="399">
        <v>0</v>
      </c>
      <c r="AK587" s="399">
        <v>0</v>
      </c>
      <c r="AL587" s="399">
        <v>0</v>
      </c>
      <c r="AM587" s="399">
        <v>0</v>
      </c>
      <c r="AN587" s="399">
        <v>0</v>
      </c>
      <c r="AP587" s="399">
        <v>0</v>
      </c>
      <c r="AQ587" s="399">
        <v>0</v>
      </c>
      <c r="AR587" s="399">
        <v>0</v>
      </c>
      <c r="AS587" s="399">
        <v>0</v>
      </c>
      <c r="AT587" s="399">
        <v>0</v>
      </c>
      <c r="AU587" s="399">
        <v>0</v>
      </c>
      <c r="AV587" s="399">
        <v>0</v>
      </c>
      <c r="AW587" s="399">
        <v>0</v>
      </c>
      <c r="AX587" s="399">
        <v>0</v>
      </c>
      <c r="AY587" s="399">
        <v>0</v>
      </c>
      <c r="AZ587" s="399">
        <v>0</v>
      </c>
      <c r="BA587" s="399">
        <v>0</v>
      </c>
    </row>
    <row r="588" spans="1:53" s="391" customFormat="1" ht="0.75" customHeight="1" outlineLevel="2" x14ac:dyDescent="0.3">
      <c r="A588" s="339"/>
      <c r="B588" s="397"/>
      <c r="C588" s="413"/>
      <c r="D588" s="419"/>
      <c r="E588" s="419"/>
      <c r="F588" s="399"/>
      <c r="G588" s="399"/>
      <c r="H588" s="393"/>
      <c r="I588" s="41"/>
      <c r="J588" s="416"/>
      <c r="K588" s="399"/>
      <c r="L588" s="399"/>
      <c r="M588" s="393"/>
      <c r="N588" s="41"/>
      <c r="O588" s="436"/>
      <c r="P588" s="437"/>
      <c r="Q588" s="399"/>
      <c r="R588" s="399"/>
      <c r="S588" s="393"/>
      <c r="T588" s="41"/>
      <c r="U588" s="437"/>
      <c r="V588" s="399"/>
      <c r="W588" s="399"/>
      <c r="X588" s="393"/>
      <c r="Y588" s="40"/>
      <c r="AA588" s="412"/>
      <c r="AC588" s="399"/>
      <c r="AD588" s="399"/>
      <c r="AE588" s="399"/>
      <c r="AF588" s="399"/>
      <c r="AG588" s="399"/>
      <c r="AH588" s="399"/>
      <c r="AI588" s="399"/>
      <c r="AJ588" s="399"/>
      <c r="AK588" s="399"/>
      <c r="AL588" s="399"/>
      <c r="AM588" s="399"/>
      <c r="AN588" s="399"/>
      <c r="AP588" s="399"/>
      <c r="AQ588" s="399"/>
      <c r="AR588" s="399"/>
      <c r="AS588" s="399"/>
      <c r="AT588" s="399"/>
      <c r="AU588" s="399"/>
      <c r="AV588" s="399"/>
      <c r="AW588" s="399"/>
      <c r="AX588" s="399"/>
      <c r="AY588" s="399"/>
      <c r="AZ588" s="399"/>
      <c r="BA588" s="399"/>
    </row>
    <row r="589" spans="1:53" outlineLevel="2" x14ac:dyDescent="0.25">
      <c r="A589" s="339" t="s">
        <v>1581</v>
      </c>
      <c r="B589" s="340" t="s">
        <v>1582</v>
      </c>
      <c r="C589" s="341" t="s">
        <v>1583</v>
      </c>
      <c r="D589" s="342"/>
      <c r="E589" s="343"/>
      <c r="F589" s="47">
        <v>145945.04</v>
      </c>
      <c r="G589" s="47">
        <v>137499.9</v>
      </c>
      <c r="H589" s="344">
        <v>8445.140000000014</v>
      </c>
      <c r="I589" s="345">
        <v>6.1419244668541678E-2</v>
      </c>
      <c r="K589" s="47">
        <v>707956.83</v>
      </c>
      <c r="L589" s="47">
        <v>654881.28000000003</v>
      </c>
      <c r="M589" s="344">
        <v>53075.54999999993</v>
      </c>
      <c r="N589" s="345">
        <v>8.104606379953315E-2</v>
      </c>
      <c r="Q589" s="47">
        <v>427835.62</v>
      </c>
      <c r="R589" s="47">
        <v>423635.41000000003</v>
      </c>
      <c r="S589" s="344">
        <v>4200.2099999999627</v>
      </c>
      <c r="T589" s="345">
        <v>9.9146811169537555E-3</v>
      </c>
      <c r="V589" s="47">
        <v>1702420.97</v>
      </c>
      <c r="W589" s="47">
        <v>1219040.9100000001</v>
      </c>
      <c r="X589" s="344">
        <v>483380.05999999982</v>
      </c>
      <c r="Y589" s="345">
        <v>0.39652488774966521</v>
      </c>
      <c r="AA589" s="48">
        <v>72269.53</v>
      </c>
      <c r="AB589" s="47"/>
      <c r="AC589" s="47">
        <v>96376.7</v>
      </c>
      <c r="AD589" s="47">
        <v>134869.17000000001</v>
      </c>
      <c r="AE589" s="47">
        <v>144244.57</v>
      </c>
      <c r="AF589" s="47">
        <v>141890.94</v>
      </c>
      <c r="AG589" s="47">
        <v>137499.9</v>
      </c>
      <c r="AH589" s="47">
        <v>137106.67000000001</v>
      </c>
      <c r="AI589" s="47">
        <v>141264.61000000002</v>
      </c>
      <c r="AJ589" s="47">
        <v>143064.79</v>
      </c>
      <c r="AK589" s="47">
        <v>137298.56</v>
      </c>
      <c r="AL589" s="47">
        <v>142488.14000000001</v>
      </c>
      <c r="AM589" s="47">
        <v>152337.21</v>
      </c>
      <c r="AN589" s="47">
        <v>140904.16</v>
      </c>
      <c r="AO589" s="47"/>
      <c r="AP589" s="47">
        <v>134961.31</v>
      </c>
      <c r="AQ589" s="47">
        <v>145159.9</v>
      </c>
      <c r="AR589" s="47">
        <v>138488.92000000001</v>
      </c>
      <c r="AS589" s="47">
        <v>143401.66</v>
      </c>
      <c r="AT589" s="47">
        <v>145945.04</v>
      </c>
      <c r="AU589" s="47">
        <v>672.62</v>
      </c>
      <c r="AV589" s="47">
        <v>0</v>
      </c>
      <c r="AW589" s="47">
        <v>0</v>
      </c>
      <c r="AX589" s="47">
        <v>0</v>
      </c>
      <c r="AY589" s="47">
        <v>0</v>
      </c>
      <c r="AZ589" s="47">
        <v>0</v>
      </c>
      <c r="BA589" s="47">
        <v>0</v>
      </c>
    </row>
    <row r="590" spans="1:53" s="391" customFormat="1" ht="13" x14ac:dyDescent="0.3">
      <c r="A590" s="339" t="s">
        <v>1584</v>
      </c>
      <c r="B590" s="397" t="s">
        <v>1585</v>
      </c>
      <c r="C590" s="413" t="s">
        <v>1586</v>
      </c>
      <c r="D590" s="419"/>
      <c r="E590" s="419"/>
      <c r="F590" s="399">
        <v>145945.04</v>
      </c>
      <c r="G590" s="399">
        <v>137499.9</v>
      </c>
      <c r="H590" s="393">
        <v>8445.140000000014</v>
      </c>
      <c r="I590" s="41">
        <v>6.1419244668541678E-2</v>
      </c>
      <c r="J590" s="416"/>
      <c r="K590" s="399">
        <v>707956.83</v>
      </c>
      <c r="L590" s="399">
        <v>654881.28000000003</v>
      </c>
      <c r="M590" s="393">
        <v>53075.54999999993</v>
      </c>
      <c r="N590" s="41">
        <v>8.104606379953315E-2</v>
      </c>
      <c r="O590" s="436"/>
      <c r="P590" s="437"/>
      <c r="Q590" s="399">
        <v>427835.62</v>
      </c>
      <c r="R590" s="399">
        <v>423635.41000000003</v>
      </c>
      <c r="S590" s="393">
        <v>4200.2099999999627</v>
      </c>
      <c r="T590" s="41">
        <v>9.9146811169537555E-3</v>
      </c>
      <c r="U590" s="437"/>
      <c r="V590" s="399">
        <v>1702420.97</v>
      </c>
      <c r="W590" s="399">
        <v>1219040.9100000001</v>
      </c>
      <c r="X590" s="393">
        <v>483380.05999999982</v>
      </c>
      <c r="Y590" s="40">
        <v>0.39652488774966521</v>
      </c>
      <c r="AA590" s="412">
        <v>72269.53</v>
      </c>
      <c r="AC590" s="399">
        <v>96376.7</v>
      </c>
      <c r="AD590" s="399">
        <v>134869.17000000001</v>
      </c>
      <c r="AE590" s="399">
        <v>144244.57</v>
      </c>
      <c r="AF590" s="399">
        <v>141890.94</v>
      </c>
      <c r="AG590" s="399">
        <v>137499.9</v>
      </c>
      <c r="AH590" s="399">
        <v>137106.67000000001</v>
      </c>
      <c r="AI590" s="399">
        <v>141264.61000000002</v>
      </c>
      <c r="AJ590" s="399">
        <v>143064.79</v>
      </c>
      <c r="AK590" s="399">
        <v>137298.56</v>
      </c>
      <c r="AL590" s="399">
        <v>142488.14000000001</v>
      </c>
      <c r="AM590" s="399">
        <v>152337.21</v>
      </c>
      <c r="AN590" s="399">
        <v>140904.16</v>
      </c>
      <c r="AP590" s="399">
        <v>134961.31</v>
      </c>
      <c r="AQ590" s="399">
        <v>145159.9</v>
      </c>
      <c r="AR590" s="399">
        <v>138488.92000000001</v>
      </c>
      <c r="AS590" s="399">
        <v>143401.66</v>
      </c>
      <c r="AT590" s="399">
        <v>145945.04</v>
      </c>
      <c r="AU590" s="399">
        <v>672.62</v>
      </c>
      <c r="AV590" s="399">
        <v>0</v>
      </c>
      <c r="AW590" s="399">
        <v>0</v>
      </c>
      <c r="AX590" s="399">
        <v>0</v>
      </c>
      <c r="AY590" s="399">
        <v>0</v>
      </c>
      <c r="AZ590" s="399">
        <v>0</v>
      </c>
      <c r="BA590" s="399">
        <v>0</v>
      </c>
    </row>
    <row r="591" spans="1:53" s="391" customFormat="1" ht="0.75" customHeight="1" outlineLevel="2" x14ac:dyDescent="0.3">
      <c r="A591" s="339"/>
      <c r="B591" s="397"/>
      <c r="C591" s="413"/>
      <c r="D591" s="419"/>
      <c r="E591" s="419"/>
      <c r="F591" s="399"/>
      <c r="G591" s="399"/>
      <c r="H591" s="393"/>
      <c r="I591" s="41"/>
      <c r="J591" s="416"/>
      <c r="K591" s="399"/>
      <c r="L591" s="399"/>
      <c r="M591" s="393"/>
      <c r="N591" s="41"/>
      <c r="O591" s="436"/>
      <c r="P591" s="437"/>
      <c r="Q591" s="399"/>
      <c r="R591" s="399"/>
      <c r="S591" s="393"/>
      <c r="T591" s="41"/>
      <c r="U591" s="437"/>
      <c r="V591" s="399"/>
      <c r="W591" s="399"/>
      <c r="X591" s="393"/>
      <c r="Y591" s="40"/>
      <c r="AA591" s="412"/>
      <c r="AC591" s="399"/>
      <c r="AD591" s="399"/>
      <c r="AE591" s="399"/>
      <c r="AF591" s="399"/>
      <c r="AG591" s="399"/>
      <c r="AH591" s="399"/>
      <c r="AI591" s="399"/>
      <c r="AJ591" s="399"/>
      <c r="AK591" s="399"/>
      <c r="AL591" s="399"/>
      <c r="AM591" s="399"/>
      <c r="AN591" s="399"/>
      <c r="AP591" s="399"/>
      <c r="AQ591" s="399"/>
      <c r="AR591" s="399"/>
      <c r="AS591" s="399"/>
      <c r="AT591" s="399"/>
      <c r="AU591" s="399"/>
      <c r="AV591" s="399"/>
      <c r="AW591" s="399"/>
      <c r="AX591" s="399"/>
      <c r="AY591" s="399"/>
      <c r="AZ591" s="399"/>
      <c r="BA591" s="399"/>
    </row>
    <row r="592" spans="1:53" s="391" customFormat="1" ht="13" x14ac:dyDescent="0.3">
      <c r="A592" s="339" t="s">
        <v>1587</v>
      </c>
      <c r="B592" s="397" t="s">
        <v>1588</v>
      </c>
      <c r="C592" s="413" t="s">
        <v>1589</v>
      </c>
      <c r="D592" s="419"/>
      <c r="E592" s="419"/>
      <c r="F592" s="399">
        <v>0</v>
      </c>
      <c r="G592" s="399">
        <v>0</v>
      </c>
      <c r="H592" s="393">
        <v>0</v>
      </c>
      <c r="I592" s="41">
        <v>0</v>
      </c>
      <c r="J592" s="416"/>
      <c r="K592" s="399">
        <v>0</v>
      </c>
      <c r="L592" s="399">
        <v>0</v>
      </c>
      <c r="M592" s="393">
        <v>0</v>
      </c>
      <c r="N592" s="41">
        <v>0</v>
      </c>
      <c r="O592" s="438"/>
      <c r="P592" s="439"/>
      <c r="Q592" s="399">
        <v>0</v>
      </c>
      <c r="R592" s="399">
        <v>0</v>
      </c>
      <c r="S592" s="393">
        <v>0</v>
      </c>
      <c r="T592" s="41">
        <v>0</v>
      </c>
      <c r="U592" s="439"/>
      <c r="V592" s="399">
        <v>0</v>
      </c>
      <c r="W592" s="399">
        <v>0</v>
      </c>
      <c r="X592" s="393">
        <v>0</v>
      </c>
      <c r="Y592" s="40">
        <v>0</v>
      </c>
      <c r="AA592" s="412">
        <v>0</v>
      </c>
      <c r="AC592" s="399">
        <v>0</v>
      </c>
      <c r="AD592" s="399">
        <v>0</v>
      </c>
      <c r="AE592" s="399">
        <v>0</v>
      </c>
      <c r="AF592" s="399">
        <v>0</v>
      </c>
      <c r="AG592" s="399">
        <v>0</v>
      </c>
      <c r="AH592" s="399">
        <v>0</v>
      </c>
      <c r="AI592" s="399">
        <v>0</v>
      </c>
      <c r="AJ592" s="399">
        <v>0</v>
      </c>
      <c r="AK592" s="399">
        <v>0</v>
      </c>
      <c r="AL592" s="399">
        <v>0</v>
      </c>
      <c r="AM592" s="399">
        <v>0</v>
      </c>
      <c r="AN592" s="399">
        <v>0</v>
      </c>
      <c r="AP592" s="399">
        <v>0</v>
      </c>
      <c r="AQ592" s="399">
        <v>0</v>
      </c>
      <c r="AR592" s="399">
        <v>0</v>
      </c>
      <c r="AS592" s="399">
        <v>0</v>
      </c>
      <c r="AT592" s="399">
        <v>0</v>
      </c>
      <c r="AU592" s="399">
        <v>0</v>
      </c>
      <c r="AV592" s="399">
        <v>0</v>
      </c>
      <c r="AW592" s="399">
        <v>0</v>
      </c>
      <c r="AX592" s="399">
        <v>0</v>
      </c>
      <c r="AY592" s="399">
        <v>0</v>
      </c>
      <c r="AZ592" s="399">
        <v>0</v>
      </c>
      <c r="BA592" s="399">
        <v>0</v>
      </c>
    </row>
    <row r="593" spans="1:53" s="391" customFormat="1" ht="0.75" customHeight="1" outlineLevel="2" x14ac:dyDescent="0.3">
      <c r="A593" s="339"/>
      <c r="B593" s="397"/>
      <c r="C593" s="413"/>
      <c r="D593" s="419"/>
      <c r="E593" s="419"/>
      <c r="F593" s="399"/>
      <c r="G593" s="399"/>
      <c r="H593" s="393"/>
      <c r="I593" s="41"/>
      <c r="J593" s="416"/>
      <c r="K593" s="399"/>
      <c r="L593" s="399"/>
      <c r="M593" s="393"/>
      <c r="N593" s="41"/>
      <c r="O593" s="438"/>
      <c r="P593" s="439"/>
      <c r="Q593" s="399"/>
      <c r="R593" s="399"/>
      <c r="S593" s="393"/>
      <c r="T593" s="41"/>
      <c r="U593" s="439"/>
      <c r="V593" s="399"/>
      <c r="W593" s="399"/>
      <c r="X593" s="393"/>
      <c r="Y593" s="40"/>
      <c r="AA593" s="412"/>
      <c r="AC593" s="399"/>
      <c r="AD593" s="399"/>
      <c r="AE593" s="399"/>
      <c r="AF593" s="399"/>
      <c r="AG593" s="399"/>
      <c r="AH593" s="399"/>
      <c r="AI593" s="399"/>
      <c r="AJ593" s="399"/>
      <c r="AK593" s="399"/>
      <c r="AL593" s="399"/>
      <c r="AM593" s="399"/>
      <c r="AN593" s="399"/>
      <c r="AP593" s="399"/>
      <c r="AQ593" s="399"/>
      <c r="AR593" s="399"/>
      <c r="AS593" s="399"/>
      <c r="AT593" s="399"/>
      <c r="AU593" s="399"/>
      <c r="AV593" s="399"/>
      <c r="AW593" s="399"/>
      <c r="AX593" s="399"/>
      <c r="AY593" s="399"/>
      <c r="AZ593" s="399"/>
      <c r="BA593" s="399"/>
    </row>
    <row r="594" spans="1:53" outlineLevel="2" x14ac:dyDescent="0.25">
      <c r="A594" s="339" t="s">
        <v>1590</v>
      </c>
      <c r="B594" s="340" t="s">
        <v>1591</v>
      </c>
      <c r="C594" s="341" t="s">
        <v>1592</v>
      </c>
      <c r="D594" s="342"/>
      <c r="E594" s="343"/>
      <c r="F594" s="47">
        <v>22.11</v>
      </c>
      <c r="G594" s="47">
        <v>12.38</v>
      </c>
      <c r="H594" s="344">
        <v>9.7299999999999986</v>
      </c>
      <c r="I594" s="345">
        <v>0.7859450726978997</v>
      </c>
      <c r="K594" s="47">
        <v>23.59</v>
      </c>
      <c r="L594" s="47">
        <v>312.70999999999998</v>
      </c>
      <c r="M594" s="344">
        <v>-289.12</v>
      </c>
      <c r="N594" s="345">
        <v>-0.92456269386971968</v>
      </c>
      <c r="Q594" s="47">
        <v>22.11</v>
      </c>
      <c r="R594" s="47">
        <v>299.27</v>
      </c>
      <c r="S594" s="344">
        <v>-277.15999999999997</v>
      </c>
      <c r="T594" s="345">
        <v>-0.92612022588298182</v>
      </c>
      <c r="V594" s="47">
        <v>4931.97</v>
      </c>
      <c r="W594" s="47">
        <v>392.57</v>
      </c>
      <c r="X594" s="344">
        <v>4539.4000000000005</v>
      </c>
      <c r="Y594" s="345" t="s">
        <v>196</v>
      </c>
      <c r="AA594" s="48">
        <v>0</v>
      </c>
      <c r="AB594" s="47"/>
      <c r="AC594" s="47">
        <v>0.61</v>
      </c>
      <c r="AD594" s="47">
        <v>12.83</v>
      </c>
      <c r="AE594" s="47">
        <v>286.89</v>
      </c>
      <c r="AF594" s="47">
        <v>0</v>
      </c>
      <c r="AG594" s="47">
        <v>12.38</v>
      </c>
      <c r="AH594" s="47">
        <v>0.89</v>
      </c>
      <c r="AI594" s="47">
        <v>0</v>
      </c>
      <c r="AJ594" s="47">
        <v>1479.94</v>
      </c>
      <c r="AK594" s="47">
        <v>268.63</v>
      </c>
      <c r="AL594" s="47">
        <v>1.86</v>
      </c>
      <c r="AM594" s="47">
        <v>1636.22</v>
      </c>
      <c r="AN594" s="47">
        <v>1520.84</v>
      </c>
      <c r="AO594" s="47"/>
      <c r="AP594" s="47">
        <v>1.48</v>
      </c>
      <c r="AQ594" s="47">
        <v>0</v>
      </c>
      <c r="AR594" s="47">
        <v>0</v>
      </c>
      <c r="AS594" s="47">
        <v>0</v>
      </c>
      <c r="AT594" s="47">
        <v>22.11</v>
      </c>
      <c r="AU594" s="47">
        <v>0</v>
      </c>
      <c r="AV594" s="47">
        <v>0</v>
      </c>
      <c r="AW594" s="47">
        <v>0</v>
      </c>
      <c r="AX594" s="47">
        <v>0</v>
      </c>
      <c r="AY594" s="47">
        <v>0</v>
      </c>
      <c r="AZ594" s="47">
        <v>0</v>
      </c>
      <c r="BA594" s="47">
        <v>0</v>
      </c>
    </row>
    <row r="595" spans="1:53" outlineLevel="2" x14ac:dyDescent="0.25">
      <c r="A595" s="339" t="s">
        <v>1593</v>
      </c>
      <c r="B595" s="340" t="s">
        <v>1594</v>
      </c>
      <c r="C595" s="341" t="s">
        <v>1595</v>
      </c>
      <c r="D595" s="342"/>
      <c r="E595" s="343"/>
      <c r="F595" s="47">
        <v>0</v>
      </c>
      <c r="G595" s="47">
        <v>0</v>
      </c>
      <c r="H595" s="344">
        <v>0</v>
      </c>
      <c r="I595" s="345">
        <v>0</v>
      </c>
      <c r="K595" s="47">
        <v>0</v>
      </c>
      <c r="L595" s="47">
        <v>0</v>
      </c>
      <c r="M595" s="344">
        <v>0</v>
      </c>
      <c r="N595" s="345">
        <v>0</v>
      </c>
      <c r="Q595" s="47">
        <v>0</v>
      </c>
      <c r="R595" s="47">
        <v>0</v>
      </c>
      <c r="S595" s="344">
        <v>0</v>
      </c>
      <c r="T595" s="345">
        <v>0</v>
      </c>
      <c r="V595" s="47">
        <v>-11745</v>
      </c>
      <c r="W595" s="47">
        <v>0</v>
      </c>
      <c r="X595" s="344">
        <v>-11745</v>
      </c>
      <c r="Y595" s="345" t="s">
        <v>196</v>
      </c>
      <c r="AA595" s="48">
        <v>0</v>
      </c>
      <c r="AB595" s="47"/>
      <c r="AC595" s="47">
        <v>0</v>
      </c>
      <c r="AD595" s="47">
        <v>0</v>
      </c>
      <c r="AE595" s="47">
        <v>0</v>
      </c>
      <c r="AF595" s="47">
        <v>0</v>
      </c>
      <c r="AG595" s="47">
        <v>0</v>
      </c>
      <c r="AH595" s="47">
        <v>0</v>
      </c>
      <c r="AI595" s="47">
        <v>0</v>
      </c>
      <c r="AJ595" s="47">
        <v>0</v>
      </c>
      <c r="AK595" s="47">
        <v>0</v>
      </c>
      <c r="AL595" s="47">
        <v>0</v>
      </c>
      <c r="AM595" s="47">
        <v>0</v>
      </c>
      <c r="AN595" s="47">
        <v>-11745</v>
      </c>
      <c r="AO595" s="47"/>
      <c r="AP595" s="47">
        <v>0</v>
      </c>
      <c r="AQ595" s="47">
        <v>0</v>
      </c>
      <c r="AR595" s="47">
        <v>0</v>
      </c>
      <c r="AS595" s="47">
        <v>0</v>
      </c>
      <c r="AT595" s="47">
        <v>0</v>
      </c>
      <c r="AU595" s="47">
        <v>0</v>
      </c>
      <c r="AV595" s="47">
        <v>0</v>
      </c>
      <c r="AW595" s="47">
        <v>0</v>
      </c>
      <c r="AX595" s="47">
        <v>0</v>
      </c>
      <c r="AY595" s="47">
        <v>0</v>
      </c>
      <c r="AZ595" s="47">
        <v>0</v>
      </c>
      <c r="BA595" s="47">
        <v>0</v>
      </c>
    </row>
    <row r="596" spans="1:53" s="391" customFormat="1" ht="13" x14ac:dyDescent="0.3">
      <c r="A596" s="339" t="s">
        <v>1596</v>
      </c>
      <c r="B596" s="397" t="s">
        <v>1597</v>
      </c>
      <c r="C596" s="413" t="s">
        <v>1598</v>
      </c>
      <c r="D596" s="419"/>
      <c r="E596" s="419"/>
      <c r="F596" s="399">
        <v>22.11</v>
      </c>
      <c r="G596" s="399">
        <v>12.38</v>
      </c>
      <c r="H596" s="393">
        <v>9.7299999999999986</v>
      </c>
      <c r="I596" s="41">
        <v>0.7859450726978997</v>
      </c>
      <c r="J596" s="416"/>
      <c r="K596" s="399">
        <v>23.59</v>
      </c>
      <c r="L596" s="399">
        <v>312.70999999999998</v>
      </c>
      <c r="M596" s="393">
        <v>-289.12</v>
      </c>
      <c r="N596" s="41">
        <v>-0.92456269386971968</v>
      </c>
      <c r="O596" s="348"/>
      <c r="P596" s="417"/>
      <c r="Q596" s="399">
        <v>22.11</v>
      </c>
      <c r="R596" s="399">
        <v>299.27</v>
      </c>
      <c r="S596" s="393">
        <v>-277.15999999999997</v>
      </c>
      <c r="T596" s="41">
        <v>-0.92612022588298182</v>
      </c>
      <c r="U596" s="417"/>
      <c r="V596" s="399">
        <v>-6813.03</v>
      </c>
      <c r="W596" s="399">
        <v>392.57</v>
      </c>
      <c r="X596" s="393">
        <v>-7205.5999999999995</v>
      </c>
      <c r="Y596" s="40" t="s">
        <v>196</v>
      </c>
      <c r="AA596" s="412">
        <v>0</v>
      </c>
      <c r="AC596" s="399">
        <v>0.61</v>
      </c>
      <c r="AD596" s="399">
        <v>12.83</v>
      </c>
      <c r="AE596" s="399">
        <v>286.89</v>
      </c>
      <c r="AF596" s="399">
        <v>0</v>
      </c>
      <c r="AG596" s="399">
        <v>12.38</v>
      </c>
      <c r="AH596" s="399">
        <v>0.89</v>
      </c>
      <c r="AI596" s="399">
        <v>0</v>
      </c>
      <c r="AJ596" s="399">
        <v>1479.94</v>
      </c>
      <c r="AK596" s="399">
        <v>268.63</v>
      </c>
      <c r="AL596" s="399">
        <v>1.86</v>
      </c>
      <c r="AM596" s="399">
        <v>1636.22</v>
      </c>
      <c r="AN596" s="399">
        <v>-10224.16</v>
      </c>
      <c r="AP596" s="399">
        <v>1.48</v>
      </c>
      <c r="AQ596" s="399">
        <v>0</v>
      </c>
      <c r="AR596" s="399">
        <v>0</v>
      </c>
      <c r="AS596" s="399">
        <v>0</v>
      </c>
      <c r="AT596" s="399">
        <v>22.11</v>
      </c>
      <c r="AU596" s="399">
        <v>0</v>
      </c>
      <c r="AV596" s="399">
        <v>0</v>
      </c>
      <c r="AW596" s="399">
        <v>0</v>
      </c>
      <c r="AX596" s="399">
        <v>0</v>
      </c>
      <c r="AY596" s="399">
        <v>0</v>
      </c>
      <c r="AZ596" s="399">
        <v>0</v>
      </c>
      <c r="BA596" s="399">
        <v>0</v>
      </c>
    </row>
    <row r="597" spans="1:53" s="391" customFormat="1" ht="0.75" customHeight="1" outlineLevel="2" x14ac:dyDescent="0.3">
      <c r="A597" s="339"/>
      <c r="B597" s="397"/>
      <c r="C597" s="413"/>
      <c r="D597" s="419"/>
      <c r="E597" s="419"/>
      <c r="F597" s="399"/>
      <c r="G597" s="399"/>
      <c r="H597" s="393"/>
      <c r="I597" s="41"/>
      <c r="J597" s="416"/>
      <c r="K597" s="399"/>
      <c r="L597" s="399"/>
      <c r="M597" s="393"/>
      <c r="N597" s="41"/>
      <c r="O597" s="348"/>
      <c r="P597" s="417"/>
      <c r="Q597" s="399"/>
      <c r="R597" s="399"/>
      <c r="S597" s="393"/>
      <c r="T597" s="41"/>
      <c r="U597" s="417"/>
      <c r="V597" s="399"/>
      <c r="W597" s="399"/>
      <c r="X597" s="393"/>
      <c r="Y597" s="40"/>
      <c r="AA597" s="412"/>
      <c r="AC597" s="399"/>
      <c r="AD597" s="399"/>
      <c r="AE597" s="399"/>
      <c r="AF597" s="399"/>
      <c r="AG597" s="399"/>
      <c r="AH597" s="399"/>
      <c r="AI597" s="399"/>
      <c r="AJ597" s="399"/>
      <c r="AK597" s="399"/>
      <c r="AL597" s="399"/>
      <c r="AM597" s="399"/>
      <c r="AN597" s="399"/>
      <c r="AP597" s="399"/>
      <c r="AQ597" s="399"/>
      <c r="AR597" s="399"/>
      <c r="AS597" s="399"/>
      <c r="AT597" s="399"/>
      <c r="AU597" s="399"/>
      <c r="AV597" s="399"/>
      <c r="AW597" s="399"/>
      <c r="AX597" s="399"/>
      <c r="AY597" s="399"/>
      <c r="AZ597" s="399"/>
      <c r="BA597" s="399"/>
    </row>
    <row r="598" spans="1:53" outlineLevel="2" x14ac:dyDescent="0.25">
      <c r="A598" s="339" t="s">
        <v>1599</v>
      </c>
      <c r="B598" s="340" t="s">
        <v>1600</v>
      </c>
      <c r="C598" s="341" t="s">
        <v>1601</v>
      </c>
      <c r="D598" s="342"/>
      <c r="E598" s="343"/>
      <c r="F598" s="47">
        <v>30097.360000000001</v>
      </c>
      <c r="G598" s="47">
        <v>9784.6200000000008</v>
      </c>
      <c r="H598" s="344">
        <v>20312.739999999998</v>
      </c>
      <c r="I598" s="345">
        <v>2.0759865993773898</v>
      </c>
      <c r="K598" s="47">
        <v>78521.740000000005</v>
      </c>
      <c r="L598" s="47">
        <v>86315.53</v>
      </c>
      <c r="M598" s="344">
        <v>-7793.7899999999936</v>
      </c>
      <c r="N598" s="345">
        <v>-9.0294179969699476E-2</v>
      </c>
      <c r="Q598" s="47">
        <v>38484.67</v>
      </c>
      <c r="R598" s="47">
        <v>50851.040000000001</v>
      </c>
      <c r="S598" s="344">
        <v>-12366.370000000003</v>
      </c>
      <c r="T598" s="345">
        <v>-0.24318814325134752</v>
      </c>
      <c r="V598" s="47">
        <v>196649.16</v>
      </c>
      <c r="W598" s="47">
        <v>159414.06</v>
      </c>
      <c r="X598" s="344">
        <v>37235.100000000006</v>
      </c>
      <c r="Y598" s="345">
        <v>0.23357475494946936</v>
      </c>
      <c r="AA598" s="48">
        <v>22111.32</v>
      </c>
      <c r="AB598" s="47"/>
      <c r="AC598" s="47">
        <v>22589.3</v>
      </c>
      <c r="AD598" s="47">
        <v>12875.19</v>
      </c>
      <c r="AE598" s="47">
        <v>20407.830000000002</v>
      </c>
      <c r="AF598" s="47">
        <v>20658.59</v>
      </c>
      <c r="AG598" s="47">
        <v>9784.6200000000008</v>
      </c>
      <c r="AH598" s="47">
        <v>12158.19</v>
      </c>
      <c r="AI598" s="47">
        <v>15470.89</v>
      </c>
      <c r="AJ598" s="47">
        <v>6637.04</v>
      </c>
      <c r="AK598" s="47">
        <v>34348.270000000004</v>
      </c>
      <c r="AL598" s="47">
        <v>23615.14</v>
      </c>
      <c r="AM598" s="47">
        <v>3168.7400000000002</v>
      </c>
      <c r="AN598" s="47">
        <v>22729.15</v>
      </c>
      <c r="AO598" s="47"/>
      <c r="AP598" s="47">
        <v>6040.1900000000005</v>
      </c>
      <c r="AQ598" s="47">
        <v>33996.879999999997</v>
      </c>
      <c r="AR598" s="47">
        <v>5989.92</v>
      </c>
      <c r="AS598" s="47">
        <v>2397.39</v>
      </c>
      <c r="AT598" s="47">
        <v>30097.360000000001</v>
      </c>
      <c r="AU598" s="47">
        <v>-75.09</v>
      </c>
      <c r="AV598" s="47">
        <v>0</v>
      </c>
      <c r="AW598" s="47">
        <v>0</v>
      </c>
      <c r="AX598" s="47">
        <v>0</v>
      </c>
      <c r="AY598" s="47">
        <v>0</v>
      </c>
      <c r="AZ598" s="47">
        <v>0</v>
      </c>
      <c r="BA598" s="47">
        <v>0</v>
      </c>
    </row>
    <row r="599" spans="1:53" outlineLevel="2" x14ac:dyDescent="0.25">
      <c r="A599" s="339" t="s">
        <v>1602</v>
      </c>
      <c r="B599" s="340" t="s">
        <v>1603</v>
      </c>
      <c r="C599" s="341" t="s">
        <v>1604</v>
      </c>
      <c r="D599" s="342"/>
      <c r="E599" s="343"/>
      <c r="F599" s="47">
        <v>-253.1</v>
      </c>
      <c r="G599" s="47">
        <v>0</v>
      </c>
      <c r="H599" s="344">
        <v>-253.1</v>
      </c>
      <c r="I599" s="345" t="s">
        <v>196</v>
      </c>
      <c r="K599" s="47">
        <v>13243.94</v>
      </c>
      <c r="L599" s="47">
        <v>13466.92</v>
      </c>
      <c r="M599" s="344">
        <v>-222.97999999999956</v>
      </c>
      <c r="N599" s="345">
        <v>-1.6557609312300034E-2</v>
      </c>
      <c r="Q599" s="47">
        <v>8158.5</v>
      </c>
      <c r="R599" s="47">
        <v>9730.26</v>
      </c>
      <c r="S599" s="344">
        <v>-1571.7600000000002</v>
      </c>
      <c r="T599" s="345">
        <v>-0.161533196440794</v>
      </c>
      <c r="V599" s="47">
        <v>29390.510000000002</v>
      </c>
      <c r="W599" s="47">
        <v>32456.15</v>
      </c>
      <c r="X599" s="344">
        <v>-3065.6399999999994</v>
      </c>
      <c r="Y599" s="345">
        <v>-9.4454825972889553E-2</v>
      </c>
      <c r="AA599" s="48">
        <v>5010</v>
      </c>
      <c r="AB599" s="47"/>
      <c r="AC599" s="47">
        <v>0</v>
      </c>
      <c r="AD599" s="47">
        <v>3736.66</v>
      </c>
      <c r="AE599" s="47">
        <v>4833.9800000000005</v>
      </c>
      <c r="AF599" s="47">
        <v>4896.28</v>
      </c>
      <c r="AG599" s="47">
        <v>0</v>
      </c>
      <c r="AH599" s="47">
        <v>756.53</v>
      </c>
      <c r="AI599" s="47">
        <v>0</v>
      </c>
      <c r="AJ599" s="47">
        <v>0</v>
      </c>
      <c r="AK599" s="47">
        <v>0</v>
      </c>
      <c r="AL599" s="47">
        <v>0</v>
      </c>
      <c r="AM599" s="47">
        <v>5390.04</v>
      </c>
      <c r="AN599" s="47">
        <v>10000</v>
      </c>
      <c r="AO599" s="47"/>
      <c r="AP599" s="47">
        <v>0</v>
      </c>
      <c r="AQ599" s="47">
        <v>5085.4400000000005</v>
      </c>
      <c r="AR599" s="47">
        <v>2248.5300000000002</v>
      </c>
      <c r="AS599" s="47">
        <v>6163.07</v>
      </c>
      <c r="AT599" s="47">
        <v>-253.1</v>
      </c>
      <c r="AU599" s="47">
        <v>0</v>
      </c>
      <c r="AV599" s="47">
        <v>0</v>
      </c>
      <c r="AW599" s="47">
        <v>0</v>
      </c>
      <c r="AX599" s="47">
        <v>0</v>
      </c>
      <c r="AY599" s="47">
        <v>0</v>
      </c>
      <c r="AZ599" s="47">
        <v>0</v>
      </c>
      <c r="BA599" s="47">
        <v>0</v>
      </c>
    </row>
    <row r="600" spans="1:53" s="391" customFormat="1" ht="13" x14ac:dyDescent="0.3">
      <c r="A600" s="339" t="s">
        <v>1605</v>
      </c>
      <c r="B600" s="397" t="s">
        <v>1606</v>
      </c>
      <c r="C600" s="413" t="s">
        <v>1607</v>
      </c>
      <c r="D600" s="419"/>
      <c r="E600" s="419"/>
      <c r="F600" s="399">
        <v>29844.260000000002</v>
      </c>
      <c r="G600" s="399">
        <v>9784.6200000000008</v>
      </c>
      <c r="H600" s="393">
        <v>20059.64</v>
      </c>
      <c r="I600" s="41">
        <v>2.0501194732140848</v>
      </c>
      <c r="J600" s="416"/>
      <c r="K600" s="399">
        <v>91765.680000000008</v>
      </c>
      <c r="L600" s="399">
        <v>99782.45</v>
      </c>
      <c r="M600" s="393">
        <v>-8016.7699999999895</v>
      </c>
      <c r="N600" s="41">
        <v>-8.0342485076283346E-2</v>
      </c>
      <c r="O600" s="348"/>
      <c r="P600" s="417"/>
      <c r="Q600" s="399">
        <v>46643.17</v>
      </c>
      <c r="R600" s="399">
        <v>60581.3</v>
      </c>
      <c r="S600" s="393">
        <v>-13938.130000000005</v>
      </c>
      <c r="T600" s="41">
        <v>-0.23007314138191165</v>
      </c>
      <c r="U600" s="417"/>
      <c r="V600" s="399">
        <v>226039.66999999998</v>
      </c>
      <c r="W600" s="399">
        <v>191870.21</v>
      </c>
      <c r="X600" s="393">
        <v>34169.459999999992</v>
      </c>
      <c r="Y600" s="40">
        <v>0.17808632199860516</v>
      </c>
      <c r="AA600" s="412">
        <v>27121.32</v>
      </c>
      <c r="AC600" s="399">
        <v>22589.3</v>
      </c>
      <c r="AD600" s="399">
        <v>16611.849999999999</v>
      </c>
      <c r="AE600" s="399">
        <v>25241.81</v>
      </c>
      <c r="AF600" s="399">
        <v>25554.87</v>
      </c>
      <c r="AG600" s="399">
        <v>9784.6200000000008</v>
      </c>
      <c r="AH600" s="399">
        <v>12914.720000000001</v>
      </c>
      <c r="AI600" s="399">
        <v>15470.89</v>
      </c>
      <c r="AJ600" s="399">
        <v>6637.04</v>
      </c>
      <c r="AK600" s="399">
        <v>34348.270000000004</v>
      </c>
      <c r="AL600" s="399">
        <v>23615.14</v>
      </c>
      <c r="AM600" s="399">
        <v>8558.7800000000007</v>
      </c>
      <c r="AN600" s="399">
        <v>32729.15</v>
      </c>
      <c r="AP600" s="399">
        <v>6040.1900000000005</v>
      </c>
      <c r="AQ600" s="399">
        <v>39082.32</v>
      </c>
      <c r="AR600" s="399">
        <v>8238.4500000000007</v>
      </c>
      <c r="AS600" s="399">
        <v>8560.4599999999991</v>
      </c>
      <c r="AT600" s="399">
        <v>29844.260000000002</v>
      </c>
      <c r="AU600" s="399">
        <v>-75.09</v>
      </c>
      <c r="AV600" s="399">
        <v>0</v>
      </c>
      <c r="AW600" s="399">
        <v>0</v>
      </c>
      <c r="AX600" s="399">
        <v>0</v>
      </c>
      <c r="AY600" s="399">
        <v>0</v>
      </c>
      <c r="AZ600" s="399">
        <v>0</v>
      </c>
      <c r="BA600" s="399">
        <v>0</v>
      </c>
    </row>
    <row r="601" spans="1:53" s="391" customFormat="1" ht="0.75" customHeight="1" outlineLevel="2" x14ac:dyDescent="0.3">
      <c r="A601" s="339"/>
      <c r="B601" s="397"/>
      <c r="C601" s="413"/>
      <c r="D601" s="419"/>
      <c r="E601" s="419"/>
      <c r="F601" s="399"/>
      <c r="G601" s="399"/>
      <c r="H601" s="393"/>
      <c r="I601" s="41"/>
      <c r="J601" s="416"/>
      <c r="K601" s="399"/>
      <c r="L601" s="399"/>
      <c r="M601" s="393"/>
      <c r="N601" s="41"/>
      <c r="O601" s="348"/>
      <c r="P601" s="417"/>
      <c r="Q601" s="399"/>
      <c r="R601" s="399"/>
      <c r="S601" s="393"/>
      <c r="T601" s="41"/>
      <c r="U601" s="417"/>
      <c r="V601" s="399"/>
      <c r="W601" s="399"/>
      <c r="X601" s="393"/>
      <c r="Y601" s="40"/>
      <c r="AA601" s="412"/>
      <c r="AC601" s="399"/>
      <c r="AD601" s="399"/>
      <c r="AE601" s="399"/>
      <c r="AF601" s="399"/>
      <c r="AG601" s="399"/>
      <c r="AH601" s="399"/>
      <c r="AI601" s="399"/>
      <c r="AJ601" s="399"/>
      <c r="AK601" s="399"/>
      <c r="AL601" s="399"/>
      <c r="AM601" s="399"/>
      <c r="AN601" s="399"/>
      <c r="AP601" s="399"/>
      <c r="AQ601" s="399"/>
      <c r="AR601" s="399"/>
      <c r="AS601" s="399"/>
      <c r="AT601" s="399"/>
      <c r="AU601" s="399"/>
      <c r="AV601" s="399"/>
      <c r="AW601" s="399"/>
      <c r="AX601" s="399"/>
      <c r="AY601" s="399"/>
      <c r="AZ601" s="399"/>
      <c r="BA601" s="399"/>
    </row>
    <row r="602" spans="1:53" outlineLevel="2" x14ac:dyDescent="0.25">
      <c r="A602" s="339" t="s">
        <v>1608</v>
      </c>
      <c r="B602" s="340" t="s">
        <v>1609</v>
      </c>
      <c r="C602" s="341" t="s">
        <v>1610</v>
      </c>
      <c r="D602" s="342"/>
      <c r="E602" s="343"/>
      <c r="F602" s="47">
        <v>121687.79000000001</v>
      </c>
      <c r="G602" s="47">
        <v>38105.26</v>
      </c>
      <c r="H602" s="344">
        <v>83582.53</v>
      </c>
      <c r="I602" s="345">
        <v>2.1934643668616878</v>
      </c>
      <c r="K602" s="47">
        <v>469473.81</v>
      </c>
      <c r="L602" s="47">
        <v>304466.58</v>
      </c>
      <c r="M602" s="344">
        <v>165007.22999999998</v>
      </c>
      <c r="N602" s="345">
        <v>0.54195514660426758</v>
      </c>
      <c r="Q602" s="47">
        <v>455476.25</v>
      </c>
      <c r="R602" s="47">
        <v>296617.60000000003</v>
      </c>
      <c r="S602" s="344">
        <v>158858.64999999997</v>
      </c>
      <c r="T602" s="345">
        <v>0.53556717470574888</v>
      </c>
      <c r="V602" s="47">
        <v>545542.65</v>
      </c>
      <c r="W602" s="47">
        <v>870605.87000000011</v>
      </c>
      <c r="X602" s="344">
        <v>-325063.22000000009</v>
      </c>
      <c r="Y602" s="345">
        <v>-0.37337586524657829</v>
      </c>
      <c r="AA602" s="48">
        <v>504263.62</v>
      </c>
      <c r="AB602" s="47"/>
      <c r="AC602" s="47">
        <v>2445.39</v>
      </c>
      <c r="AD602" s="47">
        <v>5403.59</v>
      </c>
      <c r="AE602" s="47">
        <v>3489.9300000000003</v>
      </c>
      <c r="AF602" s="47">
        <v>255022.41</v>
      </c>
      <c r="AG602" s="47">
        <v>38105.26</v>
      </c>
      <c r="AH602" s="47">
        <v>3207.59</v>
      </c>
      <c r="AI602" s="47">
        <v>3917.12</v>
      </c>
      <c r="AJ602" s="47">
        <v>11861.91</v>
      </c>
      <c r="AK602" s="47">
        <v>17666.13</v>
      </c>
      <c r="AL602" s="47">
        <v>11115.7</v>
      </c>
      <c r="AM602" s="47">
        <v>16921.34</v>
      </c>
      <c r="AN602" s="47">
        <v>11379.050000000001</v>
      </c>
      <c r="AO602" s="47"/>
      <c r="AP602" s="47">
        <v>10620.42</v>
      </c>
      <c r="AQ602" s="47">
        <v>3377.14</v>
      </c>
      <c r="AR602" s="47">
        <v>168796.85</v>
      </c>
      <c r="AS602" s="47">
        <v>164991.61000000002</v>
      </c>
      <c r="AT602" s="47">
        <v>121687.79000000001</v>
      </c>
      <c r="AU602" s="47">
        <v>0</v>
      </c>
      <c r="AV602" s="47">
        <v>0</v>
      </c>
      <c r="AW602" s="47">
        <v>0</v>
      </c>
      <c r="AX602" s="47">
        <v>0</v>
      </c>
      <c r="AY602" s="47">
        <v>0</v>
      </c>
      <c r="AZ602" s="47">
        <v>0</v>
      </c>
      <c r="BA602" s="47">
        <v>0</v>
      </c>
    </row>
    <row r="603" spans="1:53" outlineLevel="2" x14ac:dyDescent="0.25">
      <c r="A603" s="339" t="s">
        <v>1611</v>
      </c>
      <c r="B603" s="340" t="s">
        <v>1612</v>
      </c>
      <c r="C603" s="341" t="s">
        <v>1613</v>
      </c>
      <c r="D603" s="342"/>
      <c r="E603" s="343"/>
      <c r="F603" s="47">
        <v>1484.1000000000001</v>
      </c>
      <c r="G603" s="47">
        <v>0</v>
      </c>
      <c r="H603" s="344">
        <v>1484.1000000000001</v>
      </c>
      <c r="I603" s="345" t="s">
        <v>196</v>
      </c>
      <c r="K603" s="47">
        <v>39550.800000000003</v>
      </c>
      <c r="L603" s="47">
        <v>6736.4400000000005</v>
      </c>
      <c r="M603" s="344">
        <v>32814.36</v>
      </c>
      <c r="N603" s="345">
        <v>4.8711723105972888</v>
      </c>
      <c r="Q603" s="47">
        <v>38885.800000000003</v>
      </c>
      <c r="R603" s="47">
        <v>1289</v>
      </c>
      <c r="S603" s="344">
        <v>37596.800000000003</v>
      </c>
      <c r="T603" s="345" t="s">
        <v>196</v>
      </c>
      <c r="V603" s="47">
        <v>101861.31</v>
      </c>
      <c r="W603" s="47">
        <v>31554.93</v>
      </c>
      <c r="X603" s="344">
        <v>70306.38</v>
      </c>
      <c r="Y603" s="345">
        <v>2.2280632535074552</v>
      </c>
      <c r="AA603" s="48">
        <v>5687.86</v>
      </c>
      <c r="AB603" s="47"/>
      <c r="AC603" s="47">
        <v>4759.3900000000003</v>
      </c>
      <c r="AD603" s="47">
        <v>688.05000000000007</v>
      </c>
      <c r="AE603" s="47">
        <v>0</v>
      </c>
      <c r="AF603" s="47">
        <v>1289</v>
      </c>
      <c r="AG603" s="47">
        <v>0</v>
      </c>
      <c r="AH603" s="47">
        <v>17597.5</v>
      </c>
      <c r="AI603" s="47">
        <v>250</v>
      </c>
      <c r="AJ603" s="47">
        <v>5835</v>
      </c>
      <c r="AK603" s="47">
        <v>0</v>
      </c>
      <c r="AL603" s="47">
        <v>7500</v>
      </c>
      <c r="AM603" s="47">
        <v>15430</v>
      </c>
      <c r="AN603" s="47">
        <v>15698.01</v>
      </c>
      <c r="AO603" s="47"/>
      <c r="AP603" s="47">
        <v>665</v>
      </c>
      <c r="AQ603" s="47">
        <v>0</v>
      </c>
      <c r="AR603" s="47">
        <v>0</v>
      </c>
      <c r="AS603" s="47">
        <v>37401.700000000004</v>
      </c>
      <c r="AT603" s="47">
        <v>1484.1000000000001</v>
      </c>
      <c r="AU603" s="47">
        <v>0</v>
      </c>
      <c r="AV603" s="47">
        <v>0</v>
      </c>
      <c r="AW603" s="47">
        <v>0</v>
      </c>
      <c r="AX603" s="47">
        <v>0</v>
      </c>
      <c r="AY603" s="47">
        <v>0</v>
      </c>
      <c r="AZ603" s="47">
        <v>0</v>
      </c>
      <c r="BA603" s="47">
        <v>0</v>
      </c>
    </row>
    <row r="604" spans="1:53" outlineLevel="2" x14ac:dyDescent="0.25">
      <c r="A604" s="339" t="s">
        <v>1614</v>
      </c>
      <c r="B604" s="340" t="s">
        <v>1615</v>
      </c>
      <c r="C604" s="341" t="s">
        <v>1616</v>
      </c>
      <c r="D604" s="342"/>
      <c r="E604" s="343"/>
      <c r="F604" s="47">
        <v>0</v>
      </c>
      <c r="G604" s="47">
        <v>431.6</v>
      </c>
      <c r="H604" s="344">
        <v>-431.6</v>
      </c>
      <c r="I604" s="345" t="s">
        <v>196</v>
      </c>
      <c r="K604" s="47">
        <v>1320.1000000000001</v>
      </c>
      <c r="L604" s="47">
        <v>2166.92</v>
      </c>
      <c r="M604" s="344">
        <v>-846.81999999999994</v>
      </c>
      <c r="N604" s="345">
        <v>-0.39079430712716662</v>
      </c>
      <c r="Q604" s="47">
        <v>439.90000000000003</v>
      </c>
      <c r="R604" s="47">
        <v>1296.8800000000001</v>
      </c>
      <c r="S604" s="344">
        <v>-856.98</v>
      </c>
      <c r="T604" s="345">
        <v>-0.66080130775399415</v>
      </c>
      <c r="V604" s="47">
        <v>4386.4400000000005</v>
      </c>
      <c r="W604" s="47">
        <v>5183.3900000000003</v>
      </c>
      <c r="X604" s="344">
        <v>-796.94999999999982</v>
      </c>
      <c r="Y604" s="345">
        <v>-0.15375073069940709</v>
      </c>
      <c r="AA604" s="48">
        <v>434.92</v>
      </c>
      <c r="AB604" s="47"/>
      <c r="AC604" s="47">
        <v>0</v>
      </c>
      <c r="AD604" s="47">
        <v>870.04</v>
      </c>
      <c r="AE604" s="47">
        <v>434.27</v>
      </c>
      <c r="AF604" s="47">
        <v>431.01</v>
      </c>
      <c r="AG604" s="47">
        <v>431.6</v>
      </c>
      <c r="AH604" s="47">
        <v>0</v>
      </c>
      <c r="AI604" s="47">
        <v>435.82</v>
      </c>
      <c r="AJ604" s="47">
        <v>873.64</v>
      </c>
      <c r="AK604" s="47">
        <v>0</v>
      </c>
      <c r="AL604" s="47">
        <v>876.92000000000007</v>
      </c>
      <c r="AM604" s="47">
        <v>439.37</v>
      </c>
      <c r="AN604" s="47">
        <v>440.59000000000003</v>
      </c>
      <c r="AO604" s="47"/>
      <c r="AP604" s="47">
        <v>439.94</v>
      </c>
      <c r="AQ604" s="47">
        <v>440.26</v>
      </c>
      <c r="AR604" s="47">
        <v>439.90000000000003</v>
      </c>
      <c r="AS604" s="47">
        <v>0</v>
      </c>
      <c r="AT604" s="47">
        <v>0</v>
      </c>
      <c r="AU604" s="47">
        <v>0</v>
      </c>
      <c r="AV604" s="47">
        <v>0</v>
      </c>
      <c r="AW604" s="47">
        <v>0</v>
      </c>
      <c r="AX604" s="47">
        <v>0</v>
      </c>
      <c r="AY604" s="47">
        <v>0</v>
      </c>
      <c r="AZ604" s="47">
        <v>0</v>
      </c>
      <c r="BA604" s="47">
        <v>0</v>
      </c>
    </row>
    <row r="605" spans="1:53" outlineLevel="2" x14ac:dyDescent="0.25">
      <c r="A605" s="339" t="s">
        <v>1414</v>
      </c>
      <c r="B605" s="340" t="s">
        <v>1415</v>
      </c>
      <c r="C605" s="341" t="s">
        <v>1416</v>
      </c>
      <c r="D605" s="342"/>
      <c r="E605" s="343"/>
      <c r="F605" s="47">
        <v>276880.7</v>
      </c>
      <c r="G605" s="47">
        <v>334662.16000000003</v>
      </c>
      <c r="H605" s="344">
        <v>-57781.460000000021</v>
      </c>
      <c r="I605" s="345">
        <v>-0.17265608995053405</v>
      </c>
      <c r="K605" s="47">
        <v>1444180.6600000001</v>
      </c>
      <c r="L605" s="47">
        <v>1354704.3599999999</v>
      </c>
      <c r="M605" s="344">
        <v>89476.300000000279</v>
      </c>
      <c r="N605" s="345">
        <v>6.6048580518335592E-2</v>
      </c>
      <c r="Q605" s="47">
        <v>805117.67</v>
      </c>
      <c r="R605" s="47">
        <v>820512.68</v>
      </c>
      <c r="S605" s="344">
        <v>-15395.010000000009</v>
      </c>
      <c r="T605" s="345">
        <v>-1.8762671650607531E-2</v>
      </c>
      <c r="V605" s="47">
        <v>3336658.47</v>
      </c>
      <c r="W605" s="47">
        <v>2318843.61</v>
      </c>
      <c r="X605" s="344">
        <v>1017814.8600000003</v>
      </c>
      <c r="Y605" s="345">
        <v>0.43893208477306511</v>
      </c>
      <c r="AA605" s="48">
        <v>212359.30000000002</v>
      </c>
      <c r="AB605" s="47"/>
      <c r="AC605" s="47">
        <v>208499.1</v>
      </c>
      <c r="AD605" s="47">
        <v>325692.58</v>
      </c>
      <c r="AE605" s="47">
        <v>241746.98</v>
      </c>
      <c r="AF605" s="47">
        <v>244103.54</v>
      </c>
      <c r="AG605" s="47">
        <v>334662.16000000003</v>
      </c>
      <c r="AH605" s="47">
        <v>253403.04</v>
      </c>
      <c r="AI605" s="47">
        <v>239422.1</v>
      </c>
      <c r="AJ605" s="47">
        <v>354827.43</v>
      </c>
      <c r="AK605" s="47">
        <v>252333.96</v>
      </c>
      <c r="AL605" s="47">
        <v>278561.05</v>
      </c>
      <c r="AM605" s="47">
        <v>274273.78999999998</v>
      </c>
      <c r="AN605" s="47">
        <v>239656.44</v>
      </c>
      <c r="AO605" s="47"/>
      <c r="AP605" s="47">
        <v>290155.07</v>
      </c>
      <c r="AQ605" s="47">
        <v>348907.92</v>
      </c>
      <c r="AR605" s="47">
        <v>275709.37</v>
      </c>
      <c r="AS605" s="47">
        <v>252527.6</v>
      </c>
      <c r="AT605" s="47">
        <v>276880.7</v>
      </c>
      <c r="AU605" s="47">
        <v>0</v>
      </c>
      <c r="AV605" s="47">
        <v>0</v>
      </c>
      <c r="AW605" s="47">
        <v>0</v>
      </c>
      <c r="AX605" s="47">
        <v>0</v>
      </c>
      <c r="AY605" s="47">
        <v>0</v>
      </c>
      <c r="AZ605" s="47">
        <v>0</v>
      </c>
      <c r="BA605" s="47">
        <v>0</v>
      </c>
    </row>
    <row r="606" spans="1:53" outlineLevel="2" x14ac:dyDescent="0.25">
      <c r="A606" s="339" t="s">
        <v>1417</v>
      </c>
      <c r="B606" s="340" t="s">
        <v>1418</v>
      </c>
      <c r="C606" s="341" t="s">
        <v>1419</v>
      </c>
      <c r="D606" s="342"/>
      <c r="E606" s="343"/>
      <c r="F606" s="47">
        <v>79593.509999999995</v>
      </c>
      <c r="G606" s="47">
        <v>149271.96</v>
      </c>
      <c r="H606" s="344">
        <v>-69678.45</v>
      </c>
      <c r="I606" s="345">
        <v>-0.46678860517407289</v>
      </c>
      <c r="K606" s="47">
        <v>448925.28</v>
      </c>
      <c r="L606" s="47">
        <v>1018271.02</v>
      </c>
      <c r="M606" s="344">
        <v>-569345.74</v>
      </c>
      <c r="N606" s="345">
        <v>-0.55912986701713263</v>
      </c>
      <c r="Q606" s="47">
        <v>248280.57</v>
      </c>
      <c r="R606" s="47">
        <v>493782.73</v>
      </c>
      <c r="S606" s="344">
        <v>-245502.15999999997</v>
      </c>
      <c r="T606" s="345">
        <v>-0.49718660674908577</v>
      </c>
      <c r="V606" s="47">
        <v>1171191.1499999999</v>
      </c>
      <c r="W606" s="47">
        <v>1966372.74</v>
      </c>
      <c r="X606" s="344">
        <v>-795181.59000000008</v>
      </c>
      <c r="Y606" s="345">
        <v>-0.40439005984185894</v>
      </c>
      <c r="AA606" s="48">
        <v>183369.02</v>
      </c>
      <c r="AB606" s="47"/>
      <c r="AC606" s="47">
        <v>276576.15000000002</v>
      </c>
      <c r="AD606" s="47">
        <v>247912.14</v>
      </c>
      <c r="AE606" s="47">
        <v>168733.29</v>
      </c>
      <c r="AF606" s="47">
        <v>175777.48</v>
      </c>
      <c r="AG606" s="47">
        <v>149271.96</v>
      </c>
      <c r="AH606" s="47">
        <v>129553.82</v>
      </c>
      <c r="AI606" s="47">
        <v>132884.65</v>
      </c>
      <c r="AJ606" s="47">
        <v>123433.86</v>
      </c>
      <c r="AK606" s="47">
        <v>100294.09</v>
      </c>
      <c r="AL606" s="47">
        <v>99953.600000000006</v>
      </c>
      <c r="AM606" s="47">
        <v>68523.09</v>
      </c>
      <c r="AN606" s="47">
        <v>67622.759999999995</v>
      </c>
      <c r="AO606" s="47"/>
      <c r="AP606" s="47">
        <v>104619.42</v>
      </c>
      <c r="AQ606" s="47">
        <v>96025.290000000008</v>
      </c>
      <c r="AR606" s="47">
        <v>89320.7</v>
      </c>
      <c r="AS606" s="47">
        <v>79366.36</v>
      </c>
      <c r="AT606" s="47">
        <v>79593.509999999995</v>
      </c>
      <c r="AU606" s="47">
        <v>0</v>
      </c>
      <c r="AV606" s="47">
        <v>0</v>
      </c>
      <c r="AW606" s="47">
        <v>0</v>
      </c>
      <c r="AX606" s="47">
        <v>0</v>
      </c>
      <c r="AY606" s="47">
        <v>0</v>
      </c>
      <c r="AZ606" s="47">
        <v>0</v>
      </c>
      <c r="BA606" s="47">
        <v>0</v>
      </c>
    </row>
    <row r="607" spans="1:53" s="391" customFormat="1" ht="13" x14ac:dyDescent="0.3">
      <c r="A607" s="339" t="s">
        <v>1617</v>
      </c>
      <c r="B607" s="397" t="s">
        <v>1618</v>
      </c>
      <c r="C607" s="440" t="s">
        <v>1619</v>
      </c>
      <c r="D607" s="422"/>
      <c r="E607" s="422"/>
      <c r="F607" s="423">
        <v>479646.10000000003</v>
      </c>
      <c r="G607" s="423">
        <v>522470.98</v>
      </c>
      <c r="H607" s="424">
        <v>-42824.879999999946</v>
      </c>
      <c r="I607" s="42">
        <v>-8.1966045272026306E-2</v>
      </c>
      <c r="J607" s="425"/>
      <c r="K607" s="423">
        <v>2403450.6500000004</v>
      </c>
      <c r="L607" s="423">
        <v>2686345.32</v>
      </c>
      <c r="M607" s="424">
        <v>-282894.66999999946</v>
      </c>
      <c r="N607" s="42">
        <v>-0.10530837859668744</v>
      </c>
      <c r="O607" s="426"/>
      <c r="P607" s="427"/>
      <c r="Q607" s="423">
        <v>1548200.1900000002</v>
      </c>
      <c r="R607" s="423">
        <v>1613498.8900000001</v>
      </c>
      <c r="S607" s="424">
        <v>-65298.699999999953</v>
      </c>
      <c r="T607" s="42">
        <v>-4.0470247859916375E-2</v>
      </c>
      <c r="U607" s="427"/>
      <c r="V607" s="423">
        <v>5159640.0200000005</v>
      </c>
      <c r="W607" s="423">
        <v>5192560.5399999991</v>
      </c>
      <c r="X607" s="424">
        <v>-32920.519999998622</v>
      </c>
      <c r="Y607" s="43">
        <v>-6.3399395628420787E-3</v>
      </c>
      <c r="Z607" s="428"/>
      <c r="AA607" s="429">
        <v>906114.72</v>
      </c>
      <c r="AB607" s="428"/>
      <c r="AC607" s="423">
        <v>492280.03</v>
      </c>
      <c r="AD607" s="423">
        <v>580566.4</v>
      </c>
      <c r="AE607" s="423">
        <v>414404.47000000003</v>
      </c>
      <c r="AF607" s="423">
        <v>676623.44000000006</v>
      </c>
      <c r="AG607" s="423">
        <v>522470.98</v>
      </c>
      <c r="AH607" s="423">
        <v>403761.95</v>
      </c>
      <c r="AI607" s="423">
        <v>376909.69</v>
      </c>
      <c r="AJ607" s="423">
        <v>496831.83999999997</v>
      </c>
      <c r="AK607" s="423">
        <v>370294.17999999993</v>
      </c>
      <c r="AL607" s="423">
        <v>398007.27</v>
      </c>
      <c r="AM607" s="423">
        <v>375587.58999999997</v>
      </c>
      <c r="AN607" s="423">
        <v>334796.85000000003</v>
      </c>
      <c r="AO607" s="428"/>
      <c r="AP607" s="423">
        <v>406499.85</v>
      </c>
      <c r="AQ607" s="423">
        <v>448750.61</v>
      </c>
      <c r="AR607" s="423">
        <v>534266.81999999995</v>
      </c>
      <c r="AS607" s="423">
        <v>534287.27</v>
      </c>
      <c r="AT607" s="423">
        <v>479646.10000000003</v>
      </c>
      <c r="AU607" s="423">
        <v>0</v>
      </c>
      <c r="AV607" s="423">
        <v>0</v>
      </c>
      <c r="AW607" s="423">
        <v>0</v>
      </c>
      <c r="AX607" s="423">
        <v>0</v>
      </c>
      <c r="AY607" s="423">
        <v>0</v>
      </c>
      <c r="AZ607" s="423">
        <v>0</v>
      </c>
      <c r="BA607" s="423">
        <v>0</v>
      </c>
    </row>
    <row r="608" spans="1:53" s="391" customFormat="1" ht="0.75" customHeight="1" outlineLevel="2" x14ac:dyDescent="0.3">
      <c r="A608" s="339"/>
      <c r="B608" s="397"/>
      <c r="C608" s="413"/>
      <c r="D608" s="419"/>
      <c r="E608" s="419"/>
      <c r="F608" s="399"/>
      <c r="G608" s="399"/>
      <c r="H608" s="393"/>
      <c r="I608" s="41"/>
      <c r="J608" s="416"/>
      <c r="K608" s="399"/>
      <c r="L608" s="399"/>
      <c r="M608" s="393"/>
      <c r="N608" s="41"/>
      <c r="O608" s="348"/>
      <c r="P608" s="417"/>
      <c r="Q608" s="399"/>
      <c r="R608" s="399"/>
      <c r="S608" s="393"/>
      <c r="T608" s="41"/>
      <c r="U608" s="417"/>
      <c r="V608" s="399"/>
      <c r="W608" s="399"/>
      <c r="X608" s="393"/>
      <c r="Y608" s="40"/>
      <c r="AA608" s="412"/>
      <c r="AC608" s="399"/>
      <c r="AD608" s="399"/>
      <c r="AE608" s="399"/>
      <c r="AF608" s="399"/>
      <c r="AG608" s="399"/>
      <c r="AH608" s="399"/>
      <c r="AI608" s="399"/>
      <c r="AJ608" s="399"/>
      <c r="AK608" s="399"/>
      <c r="AL608" s="399"/>
      <c r="AM608" s="399"/>
      <c r="AN608" s="399"/>
      <c r="AP608" s="399"/>
      <c r="AQ608" s="399"/>
      <c r="AR608" s="399"/>
      <c r="AS608" s="399"/>
      <c r="AT608" s="399"/>
      <c r="AU608" s="399"/>
      <c r="AV608" s="399"/>
      <c r="AW608" s="399"/>
      <c r="AX608" s="399"/>
      <c r="AY608" s="399"/>
      <c r="AZ608" s="399"/>
      <c r="BA608" s="399"/>
    </row>
    <row r="609" spans="1:53" s="391" customFormat="1" ht="13" x14ac:dyDescent="0.3">
      <c r="A609" s="339"/>
      <c r="B609" s="397" t="s">
        <v>1620</v>
      </c>
      <c r="C609" s="430" t="s">
        <v>1621</v>
      </c>
      <c r="D609" s="431"/>
      <c r="E609" s="431"/>
      <c r="F609" s="432">
        <v>655457.51</v>
      </c>
      <c r="G609" s="432">
        <v>669767.88</v>
      </c>
      <c r="H609" s="433">
        <v>-14310.369999999995</v>
      </c>
      <c r="I609" s="44">
        <v>-2.1366163453523622E-2</v>
      </c>
      <c r="J609" s="416"/>
      <c r="K609" s="432">
        <v>3203196.7500000005</v>
      </c>
      <c r="L609" s="432">
        <v>3441495.5</v>
      </c>
      <c r="M609" s="433">
        <v>-238298.74999999953</v>
      </c>
      <c r="N609" s="44">
        <v>-6.9242789944080854E-2</v>
      </c>
      <c r="O609" s="374"/>
      <c r="P609" s="421"/>
      <c r="Q609" s="432">
        <v>2022701.0900000003</v>
      </c>
      <c r="R609" s="432">
        <v>2098014.87</v>
      </c>
      <c r="S609" s="433">
        <v>-75313.779999999795</v>
      </c>
      <c r="T609" s="44">
        <v>-3.5897638799862172E-2</v>
      </c>
      <c r="U609" s="421"/>
      <c r="V609" s="432">
        <v>7081287.6299999999</v>
      </c>
      <c r="W609" s="432">
        <v>6605466.2859999994</v>
      </c>
      <c r="X609" s="433">
        <v>475821.34400000051</v>
      </c>
      <c r="Y609" s="45">
        <v>7.203448226031875E-2</v>
      </c>
      <c r="AA609" s="435">
        <v>1005505.57</v>
      </c>
      <c r="AC609" s="432">
        <v>611246.64</v>
      </c>
      <c r="AD609" s="432">
        <v>732233.99</v>
      </c>
      <c r="AE609" s="432">
        <v>584177.74</v>
      </c>
      <c r="AF609" s="432">
        <v>844069.25</v>
      </c>
      <c r="AG609" s="432">
        <v>669767.88</v>
      </c>
      <c r="AH609" s="432">
        <v>553784.2300000001</v>
      </c>
      <c r="AI609" s="432">
        <v>533645.19000000006</v>
      </c>
      <c r="AJ609" s="432">
        <v>648013.61</v>
      </c>
      <c r="AK609" s="432">
        <v>542209.6399999999</v>
      </c>
      <c r="AL609" s="432">
        <v>564112.41</v>
      </c>
      <c r="AM609" s="432">
        <v>538119.79999999993</v>
      </c>
      <c r="AN609" s="432">
        <v>498206.00000000012</v>
      </c>
      <c r="AP609" s="432">
        <v>547502.82999999996</v>
      </c>
      <c r="AQ609" s="432">
        <v>632992.82999999996</v>
      </c>
      <c r="AR609" s="432">
        <v>680994.19</v>
      </c>
      <c r="AS609" s="432">
        <v>686249.39</v>
      </c>
      <c r="AT609" s="432">
        <v>655457.51</v>
      </c>
      <c r="AU609" s="432">
        <v>597.53</v>
      </c>
      <c r="AV609" s="432">
        <v>0</v>
      </c>
      <c r="AW609" s="432">
        <v>0</v>
      </c>
      <c r="AX609" s="432">
        <v>0</v>
      </c>
      <c r="AY609" s="432">
        <v>0</v>
      </c>
      <c r="AZ609" s="432">
        <v>0</v>
      </c>
      <c r="BA609" s="432">
        <v>0</v>
      </c>
    </row>
    <row r="610" spans="1:53" ht="13" x14ac:dyDescent="0.3">
      <c r="B610" s="397" t="s">
        <v>1622</v>
      </c>
      <c r="C610" s="402" t="s">
        <v>1623</v>
      </c>
      <c r="D610" s="403"/>
      <c r="E610" s="403"/>
      <c r="F610" s="400"/>
      <c r="G610" s="400"/>
      <c r="H610" s="400"/>
      <c r="I610" s="400"/>
      <c r="J610" s="404"/>
      <c r="K610" s="405"/>
      <c r="L610" s="405"/>
      <c r="M610" s="405"/>
      <c r="N610" s="401"/>
      <c r="O610" s="400"/>
      <c r="P610" s="404"/>
      <c r="Q610" s="400"/>
      <c r="R610" s="400"/>
      <c r="S610" s="400"/>
      <c r="T610" s="400"/>
      <c r="U610" s="404"/>
      <c r="V610" s="400"/>
      <c r="W610" s="400"/>
      <c r="X610" s="400"/>
      <c r="Y610" s="400"/>
      <c r="Z610" s="400"/>
      <c r="AA610" s="406"/>
      <c r="AB610" s="400"/>
      <c r="AC610" s="405"/>
      <c r="AD610" s="405"/>
      <c r="AE610" s="405"/>
      <c r="AF610" s="405"/>
      <c r="AG610" s="405"/>
      <c r="AH610" s="405"/>
      <c r="AI610" s="405"/>
      <c r="AJ610" s="405"/>
      <c r="AK610" s="405"/>
      <c r="AL610" s="405"/>
      <c r="AM610" s="405"/>
      <c r="AN610" s="405"/>
      <c r="AO610" s="400"/>
      <c r="AP610" s="405"/>
      <c r="AQ610" s="405"/>
      <c r="AR610" s="405"/>
      <c r="AS610" s="405"/>
      <c r="AT610" s="405"/>
      <c r="AU610" s="405"/>
      <c r="AV610" s="405"/>
      <c r="AW610" s="405"/>
      <c r="AX610" s="405"/>
      <c r="AY610" s="405"/>
      <c r="AZ610" s="405"/>
      <c r="BA610" s="405"/>
    </row>
    <row r="611" spans="1:53" s="391" customFormat="1" ht="0.75" customHeight="1" outlineLevel="2" x14ac:dyDescent="0.3">
      <c r="A611" s="339"/>
      <c r="B611" s="397"/>
      <c r="C611" s="414"/>
      <c r="D611" s="419"/>
      <c r="E611" s="419"/>
      <c r="F611" s="399"/>
      <c r="G611" s="399"/>
      <c r="H611" s="399"/>
      <c r="I611" s="408"/>
      <c r="J611" s="416"/>
      <c r="K611" s="399"/>
      <c r="L611" s="399"/>
      <c r="M611" s="399"/>
      <c r="N611" s="408"/>
      <c r="O611" s="418"/>
      <c r="P611" s="410"/>
      <c r="Q611" s="399"/>
      <c r="R611" s="399"/>
      <c r="S611" s="399"/>
      <c r="T611" s="408"/>
      <c r="U611" s="410"/>
      <c r="V611" s="399"/>
      <c r="W611" s="399"/>
      <c r="X611" s="399"/>
      <c r="Y611" s="411"/>
      <c r="AA611" s="412"/>
      <c r="AC611" s="399"/>
      <c r="AD611" s="399"/>
      <c r="AE611" s="399"/>
      <c r="AF611" s="399"/>
      <c r="AG611" s="399"/>
      <c r="AH611" s="399"/>
      <c r="AI611" s="399"/>
      <c r="AJ611" s="399"/>
      <c r="AK611" s="399"/>
      <c r="AL611" s="399"/>
      <c r="AM611" s="399"/>
      <c r="AN611" s="399"/>
      <c r="AP611" s="399"/>
      <c r="AQ611" s="399"/>
      <c r="AR611" s="399"/>
      <c r="AS611" s="399"/>
      <c r="AT611" s="399"/>
      <c r="AU611" s="399"/>
      <c r="AV611" s="399"/>
      <c r="AW611" s="399"/>
      <c r="AX611" s="399"/>
      <c r="AY611" s="399"/>
      <c r="AZ611" s="399"/>
      <c r="BA611" s="399"/>
    </row>
    <row r="612" spans="1:53" outlineLevel="2" x14ac:dyDescent="0.25">
      <c r="A612" s="339" t="s">
        <v>1624</v>
      </c>
      <c r="B612" s="340" t="s">
        <v>1625</v>
      </c>
      <c r="C612" s="341" t="s">
        <v>1312</v>
      </c>
      <c r="D612" s="342"/>
      <c r="E612" s="343"/>
      <c r="F612" s="47">
        <v>0</v>
      </c>
      <c r="G612" s="47">
        <v>0</v>
      </c>
      <c r="H612" s="344">
        <v>0</v>
      </c>
      <c r="I612" s="345">
        <v>0</v>
      </c>
      <c r="K612" s="47">
        <v>0</v>
      </c>
      <c r="L612" s="47">
        <v>0</v>
      </c>
      <c r="M612" s="344">
        <v>0</v>
      </c>
      <c r="N612" s="345">
        <v>0</v>
      </c>
      <c r="Q612" s="47">
        <v>0</v>
      </c>
      <c r="R612" s="47">
        <v>0</v>
      </c>
      <c r="S612" s="344">
        <v>0</v>
      </c>
      <c r="T612" s="345">
        <v>0</v>
      </c>
      <c r="V612" s="47">
        <v>0</v>
      </c>
      <c r="W612" s="47">
        <v>-15088.2</v>
      </c>
      <c r="X612" s="344">
        <v>15088.2</v>
      </c>
      <c r="Y612" s="345" t="s">
        <v>196</v>
      </c>
      <c r="AA612" s="48">
        <v>0</v>
      </c>
      <c r="AB612" s="47"/>
      <c r="AC612" s="47">
        <v>0</v>
      </c>
      <c r="AD612" s="47">
        <v>0</v>
      </c>
      <c r="AE612" s="47">
        <v>0</v>
      </c>
      <c r="AF612" s="47">
        <v>0</v>
      </c>
      <c r="AG612" s="47">
        <v>0</v>
      </c>
      <c r="AH612" s="47">
        <v>0</v>
      </c>
      <c r="AI612" s="47">
        <v>0</v>
      </c>
      <c r="AJ612" s="47">
        <v>0</v>
      </c>
      <c r="AK612" s="47">
        <v>0</v>
      </c>
      <c r="AL612" s="47">
        <v>0</v>
      </c>
      <c r="AM612" s="47">
        <v>0</v>
      </c>
      <c r="AN612" s="47">
        <v>0</v>
      </c>
      <c r="AO612" s="47"/>
      <c r="AP612" s="47">
        <v>0</v>
      </c>
      <c r="AQ612" s="47">
        <v>0</v>
      </c>
      <c r="AR612" s="47">
        <v>0</v>
      </c>
      <c r="AS612" s="47">
        <v>0</v>
      </c>
      <c r="AT612" s="47">
        <v>0</v>
      </c>
      <c r="AU612" s="47">
        <v>0</v>
      </c>
      <c r="AV612" s="47">
        <v>0</v>
      </c>
      <c r="AW612" s="47">
        <v>0</v>
      </c>
      <c r="AX612" s="47">
        <v>0</v>
      </c>
      <c r="AY612" s="47">
        <v>0</v>
      </c>
      <c r="AZ612" s="47">
        <v>0</v>
      </c>
      <c r="BA612" s="47">
        <v>0</v>
      </c>
    </row>
    <row r="613" spans="1:53" outlineLevel="2" x14ac:dyDescent="0.25">
      <c r="A613" s="339" t="s">
        <v>1626</v>
      </c>
      <c r="B613" s="340" t="s">
        <v>1627</v>
      </c>
      <c r="C613" s="341" t="s">
        <v>1312</v>
      </c>
      <c r="D613" s="342"/>
      <c r="E613" s="343"/>
      <c r="F613" s="47">
        <v>0</v>
      </c>
      <c r="G613" s="47">
        <v>4917</v>
      </c>
      <c r="H613" s="344">
        <v>-4917</v>
      </c>
      <c r="I613" s="345" t="s">
        <v>196</v>
      </c>
      <c r="K613" s="47">
        <v>0</v>
      </c>
      <c r="L613" s="47">
        <v>30885</v>
      </c>
      <c r="M613" s="344">
        <v>-30885</v>
      </c>
      <c r="N613" s="345" t="s">
        <v>196</v>
      </c>
      <c r="Q613" s="47">
        <v>0</v>
      </c>
      <c r="R613" s="47">
        <v>14751</v>
      </c>
      <c r="S613" s="344">
        <v>-14751</v>
      </c>
      <c r="T613" s="345" t="s">
        <v>196</v>
      </c>
      <c r="V613" s="47">
        <v>11220.98</v>
      </c>
      <c r="W613" s="47">
        <v>60387</v>
      </c>
      <c r="X613" s="344">
        <v>-49166.020000000004</v>
      </c>
      <c r="Y613" s="345">
        <v>-0.8141821915312899</v>
      </c>
      <c r="AA613" s="48">
        <v>4917</v>
      </c>
      <c r="AB613" s="47"/>
      <c r="AC613" s="47">
        <v>11217</v>
      </c>
      <c r="AD613" s="47">
        <v>4917</v>
      </c>
      <c r="AE613" s="47">
        <v>4917</v>
      </c>
      <c r="AF613" s="47">
        <v>4917</v>
      </c>
      <c r="AG613" s="47">
        <v>4917</v>
      </c>
      <c r="AH613" s="47">
        <v>4913</v>
      </c>
      <c r="AI613" s="47">
        <v>0</v>
      </c>
      <c r="AJ613" s="47">
        <v>0</v>
      </c>
      <c r="AK613" s="47">
        <v>6307.9800000000005</v>
      </c>
      <c r="AL613" s="47">
        <v>0</v>
      </c>
      <c r="AM613" s="47">
        <v>0</v>
      </c>
      <c r="AN613" s="47">
        <v>0</v>
      </c>
      <c r="AO613" s="47"/>
      <c r="AP613" s="47">
        <v>0</v>
      </c>
      <c r="AQ613" s="47">
        <v>0</v>
      </c>
      <c r="AR613" s="47">
        <v>0</v>
      </c>
      <c r="AS613" s="47">
        <v>0</v>
      </c>
      <c r="AT613" s="47">
        <v>0</v>
      </c>
      <c r="AU613" s="47">
        <v>0</v>
      </c>
      <c r="AV613" s="47">
        <v>0</v>
      </c>
      <c r="AW613" s="47">
        <v>0</v>
      </c>
      <c r="AX613" s="47">
        <v>0</v>
      </c>
      <c r="AY613" s="47">
        <v>0</v>
      </c>
      <c r="AZ613" s="47">
        <v>0</v>
      </c>
      <c r="BA613" s="47">
        <v>0</v>
      </c>
    </row>
    <row r="614" spans="1:53" outlineLevel="2" x14ac:dyDescent="0.25">
      <c r="A614" s="339" t="s">
        <v>1628</v>
      </c>
      <c r="B614" s="340" t="s">
        <v>1629</v>
      </c>
      <c r="C614" s="341" t="s">
        <v>1312</v>
      </c>
      <c r="D614" s="342"/>
      <c r="E614" s="343"/>
      <c r="F614" s="47">
        <v>5542</v>
      </c>
      <c r="G614" s="47">
        <v>0</v>
      </c>
      <c r="H614" s="344">
        <v>5542</v>
      </c>
      <c r="I614" s="345" t="s">
        <v>196</v>
      </c>
      <c r="K614" s="47">
        <v>46010</v>
      </c>
      <c r="L614" s="47">
        <v>0</v>
      </c>
      <c r="M614" s="344">
        <v>46010</v>
      </c>
      <c r="N614" s="345" t="s">
        <v>196</v>
      </c>
      <c r="Q614" s="47">
        <v>16626</v>
      </c>
      <c r="R614" s="47">
        <v>0</v>
      </c>
      <c r="S614" s="344">
        <v>16626</v>
      </c>
      <c r="T614" s="345" t="s">
        <v>196</v>
      </c>
      <c r="V614" s="47">
        <v>79262</v>
      </c>
      <c r="W614" s="47">
        <v>0</v>
      </c>
      <c r="X614" s="344">
        <v>79262</v>
      </c>
      <c r="Y614" s="345" t="s">
        <v>196</v>
      </c>
      <c r="AA614" s="48">
        <v>0</v>
      </c>
      <c r="AB614" s="47"/>
      <c r="AC614" s="47">
        <v>0</v>
      </c>
      <c r="AD614" s="47">
        <v>0</v>
      </c>
      <c r="AE614" s="47">
        <v>0</v>
      </c>
      <c r="AF614" s="47">
        <v>0</v>
      </c>
      <c r="AG614" s="47">
        <v>0</v>
      </c>
      <c r="AH614" s="47">
        <v>0</v>
      </c>
      <c r="AI614" s="47">
        <v>5542</v>
      </c>
      <c r="AJ614" s="47">
        <v>5542</v>
      </c>
      <c r="AK614" s="47">
        <v>5542</v>
      </c>
      <c r="AL614" s="47">
        <v>5542</v>
      </c>
      <c r="AM614" s="47">
        <v>5542</v>
      </c>
      <c r="AN614" s="47">
        <v>5542</v>
      </c>
      <c r="AO614" s="47"/>
      <c r="AP614" s="47">
        <v>23842</v>
      </c>
      <c r="AQ614" s="47">
        <v>5542</v>
      </c>
      <c r="AR614" s="47">
        <v>5542</v>
      </c>
      <c r="AS614" s="47">
        <v>5542</v>
      </c>
      <c r="AT614" s="47">
        <v>5542</v>
      </c>
      <c r="AU614" s="47">
        <v>0</v>
      </c>
      <c r="AV614" s="47">
        <v>0</v>
      </c>
      <c r="AW614" s="47">
        <v>0</v>
      </c>
      <c r="AX614" s="47">
        <v>0</v>
      </c>
      <c r="AY614" s="47">
        <v>0</v>
      </c>
      <c r="AZ614" s="47">
        <v>0</v>
      </c>
      <c r="BA614" s="47">
        <v>0</v>
      </c>
    </row>
    <row r="615" spans="1:53" s="391" customFormat="1" ht="13" x14ac:dyDescent="0.3">
      <c r="A615" s="339" t="s">
        <v>1630</v>
      </c>
      <c r="B615" s="397" t="s">
        <v>1631</v>
      </c>
      <c r="C615" s="413" t="s">
        <v>1632</v>
      </c>
      <c r="D615" s="419"/>
      <c r="E615" s="419"/>
      <c r="F615" s="399">
        <v>5542</v>
      </c>
      <c r="G615" s="399">
        <v>4917</v>
      </c>
      <c r="H615" s="393">
        <v>625</v>
      </c>
      <c r="I615" s="41">
        <v>0.1271100264388855</v>
      </c>
      <c r="J615" s="416"/>
      <c r="K615" s="399">
        <v>46010</v>
      </c>
      <c r="L615" s="399">
        <v>30885</v>
      </c>
      <c r="M615" s="393">
        <v>15125</v>
      </c>
      <c r="N615" s="41">
        <v>0.48971992876801035</v>
      </c>
      <c r="O615" s="348"/>
      <c r="P615" s="417"/>
      <c r="Q615" s="399">
        <v>16626</v>
      </c>
      <c r="R615" s="399">
        <v>14751</v>
      </c>
      <c r="S615" s="393">
        <v>1875</v>
      </c>
      <c r="T615" s="41">
        <v>0.1271100264388855</v>
      </c>
      <c r="U615" s="417"/>
      <c r="V615" s="399">
        <v>90482.98</v>
      </c>
      <c r="W615" s="399">
        <v>45298.8</v>
      </c>
      <c r="X615" s="393">
        <v>45184.179999999993</v>
      </c>
      <c r="Y615" s="40">
        <v>0.99746969014631715</v>
      </c>
      <c r="AA615" s="412">
        <v>4917</v>
      </c>
      <c r="AC615" s="399">
        <v>11217</v>
      </c>
      <c r="AD615" s="399">
        <v>4917</v>
      </c>
      <c r="AE615" s="399">
        <v>4917</v>
      </c>
      <c r="AF615" s="399">
        <v>4917</v>
      </c>
      <c r="AG615" s="399">
        <v>4917</v>
      </c>
      <c r="AH615" s="399">
        <v>4913</v>
      </c>
      <c r="AI615" s="399">
        <v>5542</v>
      </c>
      <c r="AJ615" s="399">
        <v>5542</v>
      </c>
      <c r="AK615" s="399">
        <v>11849.98</v>
      </c>
      <c r="AL615" s="399">
        <v>5542</v>
      </c>
      <c r="AM615" s="399">
        <v>5542</v>
      </c>
      <c r="AN615" s="399">
        <v>5542</v>
      </c>
      <c r="AP615" s="399">
        <v>23842</v>
      </c>
      <c r="AQ615" s="399">
        <v>5542</v>
      </c>
      <c r="AR615" s="399">
        <v>5542</v>
      </c>
      <c r="AS615" s="399">
        <v>5542</v>
      </c>
      <c r="AT615" s="399">
        <v>5542</v>
      </c>
      <c r="AU615" s="399">
        <v>0</v>
      </c>
      <c r="AV615" s="399">
        <v>0</v>
      </c>
      <c r="AW615" s="399">
        <v>0</v>
      </c>
      <c r="AX615" s="399">
        <v>0</v>
      </c>
      <c r="AY615" s="399">
        <v>0</v>
      </c>
      <c r="AZ615" s="399">
        <v>0</v>
      </c>
      <c r="BA615" s="399">
        <v>0</v>
      </c>
    </row>
    <row r="616" spans="1:53" s="391" customFormat="1" ht="0.75" customHeight="1" outlineLevel="2" x14ac:dyDescent="0.3">
      <c r="A616" s="339"/>
      <c r="B616" s="397"/>
      <c r="C616" s="413"/>
      <c r="D616" s="419"/>
      <c r="E616" s="419"/>
      <c r="F616" s="399"/>
      <c r="G616" s="399"/>
      <c r="H616" s="393"/>
      <c r="I616" s="41"/>
      <c r="J616" s="416"/>
      <c r="K616" s="399"/>
      <c r="L616" s="399"/>
      <c r="M616" s="393"/>
      <c r="N616" s="41"/>
      <c r="O616" s="348"/>
      <c r="P616" s="417"/>
      <c r="Q616" s="399"/>
      <c r="R616" s="399"/>
      <c r="S616" s="393"/>
      <c r="T616" s="41"/>
      <c r="U616" s="417"/>
      <c r="V616" s="399"/>
      <c r="W616" s="399"/>
      <c r="X616" s="393"/>
      <c r="Y616" s="40"/>
      <c r="AA616" s="412"/>
      <c r="AC616" s="399"/>
      <c r="AD616" s="399"/>
      <c r="AE616" s="399"/>
      <c r="AF616" s="399"/>
      <c r="AG616" s="399"/>
      <c r="AH616" s="399"/>
      <c r="AI616" s="399"/>
      <c r="AJ616" s="399"/>
      <c r="AK616" s="399"/>
      <c r="AL616" s="399"/>
      <c r="AM616" s="399"/>
      <c r="AN616" s="399"/>
      <c r="AP616" s="399"/>
      <c r="AQ616" s="399"/>
      <c r="AR616" s="399"/>
      <c r="AS616" s="399"/>
      <c r="AT616" s="399"/>
      <c r="AU616" s="399"/>
      <c r="AV616" s="399"/>
      <c r="AW616" s="399"/>
      <c r="AX616" s="399"/>
      <c r="AY616" s="399"/>
      <c r="AZ616" s="399"/>
      <c r="BA616" s="399"/>
    </row>
    <row r="617" spans="1:53" s="391" customFormat="1" ht="13" outlineLevel="2" x14ac:dyDescent="0.3">
      <c r="A617" s="339"/>
      <c r="B617" s="397"/>
      <c r="C617" s="413"/>
      <c r="D617" s="419"/>
      <c r="E617" s="419"/>
      <c r="F617" s="399"/>
      <c r="G617" s="399"/>
      <c r="H617" s="393"/>
      <c r="I617" s="41"/>
      <c r="J617" s="416"/>
      <c r="K617" s="399"/>
      <c r="L617" s="399"/>
      <c r="M617" s="393"/>
      <c r="N617" s="41"/>
      <c r="O617" s="348"/>
      <c r="P617" s="417"/>
      <c r="Q617" s="399"/>
      <c r="R617" s="399"/>
      <c r="S617" s="393"/>
      <c r="T617" s="41"/>
      <c r="U617" s="417"/>
      <c r="V617" s="399"/>
      <c r="W617" s="399"/>
      <c r="X617" s="393"/>
      <c r="Y617" s="40"/>
      <c r="AA617" s="412"/>
      <c r="AC617" s="399"/>
      <c r="AD617" s="399"/>
      <c r="AE617" s="399"/>
      <c r="AF617" s="399"/>
      <c r="AG617" s="399"/>
      <c r="AH617" s="399"/>
      <c r="AI617" s="399"/>
      <c r="AJ617" s="399"/>
      <c r="AK617" s="399"/>
      <c r="AL617" s="399"/>
      <c r="AM617" s="399"/>
      <c r="AN617" s="399"/>
      <c r="AP617" s="399"/>
      <c r="AQ617" s="399"/>
      <c r="AR617" s="399"/>
      <c r="AS617" s="399"/>
      <c r="AT617" s="399"/>
      <c r="AU617" s="399"/>
      <c r="AV617" s="399"/>
      <c r="AW617" s="399"/>
      <c r="AX617" s="399"/>
      <c r="AY617" s="399"/>
      <c r="AZ617" s="399"/>
      <c r="BA617" s="399"/>
    </row>
    <row r="618" spans="1:53" outlineLevel="2" x14ac:dyDescent="0.25">
      <c r="A618" s="339" t="s">
        <v>1633</v>
      </c>
      <c r="B618" s="340" t="s">
        <v>1634</v>
      </c>
      <c r="C618" s="341" t="s">
        <v>1635</v>
      </c>
      <c r="D618" s="342"/>
      <c r="E618" s="343"/>
      <c r="F618" s="47">
        <v>-36648.85</v>
      </c>
      <c r="G618" s="47">
        <v>-86482.57</v>
      </c>
      <c r="H618" s="344">
        <v>49833.720000000008</v>
      </c>
      <c r="I618" s="345">
        <v>0.57622848164664864</v>
      </c>
      <c r="K618" s="47">
        <v>-210918.85</v>
      </c>
      <c r="L618" s="47">
        <v>-143705.07</v>
      </c>
      <c r="M618" s="344">
        <v>-67213.78</v>
      </c>
      <c r="N618" s="345">
        <v>-0.46772031077261222</v>
      </c>
      <c r="Q618" s="47">
        <v>-159472.80000000002</v>
      </c>
      <c r="R618" s="47">
        <v>-127826.84</v>
      </c>
      <c r="S618" s="344">
        <v>-31645.960000000021</v>
      </c>
      <c r="T618" s="345">
        <v>-0.24756897690657159</v>
      </c>
      <c r="V618" s="47">
        <v>-346130.08</v>
      </c>
      <c r="W618" s="47">
        <v>-292059.38</v>
      </c>
      <c r="X618" s="344">
        <v>-54070.700000000012</v>
      </c>
      <c r="Y618" s="345">
        <v>-0.18513598159388003</v>
      </c>
      <c r="AA618" s="48">
        <v>641298.04</v>
      </c>
      <c r="AB618" s="47"/>
      <c r="AC618" s="47">
        <v>0</v>
      </c>
      <c r="AD618" s="47">
        <v>-15878.23</v>
      </c>
      <c r="AE618" s="47">
        <v>-23444.46</v>
      </c>
      <c r="AF618" s="47">
        <v>-17899.810000000001</v>
      </c>
      <c r="AG618" s="47">
        <v>-86482.57</v>
      </c>
      <c r="AH618" s="47">
        <v>-20205.75</v>
      </c>
      <c r="AI618" s="47">
        <v>-1961911.79</v>
      </c>
      <c r="AJ618" s="47">
        <v>1847201.5899999999</v>
      </c>
      <c r="AK618" s="47">
        <v>-30949.97</v>
      </c>
      <c r="AL618" s="47">
        <v>-74225.89</v>
      </c>
      <c r="AM618" s="47">
        <v>127677.26000000001</v>
      </c>
      <c r="AN618" s="47">
        <v>-22796.68</v>
      </c>
      <c r="AO618" s="47"/>
      <c r="AP618" s="47">
        <v>-25926.28</v>
      </c>
      <c r="AQ618" s="47">
        <v>-25519.77</v>
      </c>
      <c r="AR618" s="47">
        <v>-60898.11</v>
      </c>
      <c r="AS618" s="47">
        <v>-61925.840000000004</v>
      </c>
      <c r="AT618" s="47">
        <v>-36648.85</v>
      </c>
      <c r="AU618" s="47">
        <v>0</v>
      </c>
      <c r="AV618" s="47">
        <v>0</v>
      </c>
      <c r="AW618" s="47">
        <v>0</v>
      </c>
      <c r="AX618" s="47">
        <v>0</v>
      </c>
      <c r="AY618" s="47">
        <v>0</v>
      </c>
      <c r="AZ618" s="47">
        <v>0</v>
      </c>
      <c r="BA618" s="47">
        <v>0</v>
      </c>
    </row>
    <row r="619" spans="1:53" s="391" customFormat="1" ht="13" outlineLevel="2" x14ac:dyDescent="0.3">
      <c r="A619" s="339" t="s">
        <v>1636</v>
      </c>
      <c r="B619" s="397"/>
      <c r="C619" s="398" t="s">
        <v>1637</v>
      </c>
      <c r="D619" s="419"/>
      <c r="E619" s="419"/>
      <c r="F619" s="399">
        <v>-36648.85</v>
      </c>
      <c r="G619" s="399">
        <v>-86482.57</v>
      </c>
      <c r="H619" s="393">
        <v>49833.720000000008</v>
      </c>
      <c r="I619" s="41">
        <v>0.57622848164664864</v>
      </c>
      <c r="J619" s="416"/>
      <c r="K619" s="399">
        <v>-210918.85</v>
      </c>
      <c r="L619" s="399">
        <v>-143705.07</v>
      </c>
      <c r="M619" s="393">
        <v>-67213.78</v>
      </c>
      <c r="N619" s="41">
        <v>-0.46772031077261222</v>
      </c>
      <c r="O619" s="348"/>
      <c r="P619" s="417"/>
      <c r="Q619" s="399">
        <v>-159472.80000000002</v>
      </c>
      <c r="R619" s="399">
        <v>-127826.84</v>
      </c>
      <c r="S619" s="393">
        <v>-31645.960000000021</v>
      </c>
      <c r="T619" s="41">
        <v>-0.24756897690657159</v>
      </c>
      <c r="U619" s="417"/>
      <c r="V619" s="399">
        <v>-346130.08</v>
      </c>
      <c r="W619" s="399">
        <v>-292059.38</v>
      </c>
      <c r="X619" s="393">
        <v>-54070.700000000012</v>
      </c>
      <c r="Y619" s="40">
        <v>-0.18513598159388003</v>
      </c>
      <c r="AA619" s="412">
        <v>641298.04</v>
      </c>
      <c r="AC619" s="399">
        <v>0</v>
      </c>
      <c r="AD619" s="399">
        <v>-15878.23</v>
      </c>
      <c r="AE619" s="399">
        <v>-23444.46</v>
      </c>
      <c r="AF619" s="399">
        <v>-17899.810000000001</v>
      </c>
      <c r="AG619" s="399">
        <v>-86482.57</v>
      </c>
      <c r="AH619" s="399">
        <v>-20205.75</v>
      </c>
      <c r="AI619" s="399">
        <v>-1961911.79</v>
      </c>
      <c r="AJ619" s="399">
        <v>1847201.5899999999</v>
      </c>
      <c r="AK619" s="399">
        <v>-30949.97</v>
      </c>
      <c r="AL619" s="399">
        <v>-74225.89</v>
      </c>
      <c r="AM619" s="399">
        <v>127677.26000000001</v>
      </c>
      <c r="AN619" s="399">
        <v>-22796.68</v>
      </c>
      <c r="AP619" s="399">
        <v>-25926.28</v>
      </c>
      <c r="AQ619" s="399">
        <v>-25519.77</v>
      </c>
      <c r="AR619" s="399">
        <v>-60898.11</v>
      </c>
      <c r="AS619" s="399">
        <v>-61925.840000000004</v>
      </c>
      <c r="AT619" s="399">
        <v>-36648.85</v>
      </c>
      <c r="AU619" s="399">
        <v>0</v>
      </c>
      <c r="AV619" s="399">
        <v>0</v>
      </c>
      <c r="AW619" s="399">
        <v>0</v>
      </c>
      <c r="AX619" s="399">
        <v>0</v>
      </c>
      <c r="AY619" s="399">
        <v>0</v>
      </c>
      <c r="AZ619" s="399">
        <v>0</v>
      </c>
      <c r="BA619" s="399">
        <v>0</v>
      </c>
    </row>
    <row r="620" spans="1:53" outlineLevel="2" x14ac:dyDescent="0.25">
      <c r="A620" s="339" t="s">
        <v>1414</v>
      </c>
      <c r="B620" s="340" t="s">
        <v>1415</v>
      </c>
      <c r="C620" s="341" t="s">
        <v>1416</v>
      </c>
      <c r="D620" s="342"/>
      <c r="E620" s="343"/>
      <c r="F620" s="47">
        <v>276880.7</v>
      </c>
      <c r="G620" s="47">
        <v>334662.16000000003</v>
      </c>
      <c r="H620" s="344">
        <v>-57781.460000000021</v>
      </c>
      <c r="I620" s="345">
        <v>-0.17265608995053405</v>
      </c>
      <c r="K620" s="47">
        <v>1444180.6600000001</v>
      </c>
      <c r="L620" s="47">
        <v>1354704.3599999999</v>
      </c>
      <c r="M620" s="344">
        <v>89476.300000000279</v>
      </c>
      <c r="N620" s="345">
        <v>6.6048580518335592E-2</v>
      </c>
      <c r="Q620" s="47">
        <v>805117.67</v>
      </c>
      <c r="R620" s="47">
        <v>820512.68</v>
      </c>
      <c r="S620" s="344">
        <v>-15395.010000000009</v>
      </c>
      <c r="T620" s="345">
        <v>-1.8762671650607531E-2</v>
      </c>
      <c r="V620" s="47">
        <v>3336658.47</v>
      </c>
      <c r="W620" s="47">
        <v>2318843.61</v>
      </c>
      <c r="X620" s="344">
        <v>1017814.8600000003</v>
      </c>
      <c r="Y620" s="345">
        <v>0.43893208477306511</v>
      </c>
      <c r="AA620" s="48">
        <v>212359.30000000002</v>
      </c>
      <c r="AB620" s="47"/>
      <c r="AC620" s="47">
        <v>208499.1</v>
      </c>
      <c r="AD620" s="47">
        <v>325692.58</v>
      </c>
      <c r="AE620" s="47">
        <v>241746.98</v>
      </c>
      <c r="AF620" s="47">
        <v>244103.54</v>
      </c>
      <c r="AG620" s="47">
        <v>334662.16000000003</v>
      </c>
      <c r="AH620" s="47">
        <v>253403.04</v>
      </c>
      <c r="AI620" s="47">
        <v>239422.1</v>
      </c>
      <c r="AJ620" s="47">
        <v>354827.43</v>
      </c>
      <c r="AK620" s="47">
        <v>252333.96</v>
      </c>
      <c r="AL620" s="47">
        <v>278561.05</v>
      </c>
      <c r="AM620" s="47">
        <v>274273.78999999998</v>
      </c>
      <c r="AN620" s="47">
        <v>239656.44</v>
      </c>
      <c r="AO620" s="47"/>
      <c r="AP620" s="47">
        <v>290155.07</v>
      </c>
      <c r="AQ620" s="47">
        <v>348907.92</v>
      </c>
      <c r="AR620" s="47">
        <v>275709.37</v>
      </c>
      <c r="AS620" s="47">
        <v>252527.6</v>
      </c>
      <c r="AT620" s="47">
        <v>276880.7</v>
      </c>
      <c r="AU620" s="47">
        <v>0</v>
      </c>
      <c r="AV620" s="47">
        <v>0</v>
      </c>
      <c r="AW620" s="47">
        <v>0</v>
      </c>
      <c r="AX620" s="47">
        <v>0</v>
      </c>
      <c r="AY620" s="47">
        <v>0</v>
      </c>
      <c r="AZ620" s="47">
        <v>0</v>
      </c>
      <c r="BA620" s="47">
        <v>0</v>
      </c>
    </row>
    <row r="621" spans="1:53" outlineLevel="2" x14ac:dyDescent="0.25">
      <c r="A621" s="339" t="s">
        <v>1417</v>
      </c>
      <c r="B621" s="340" t="s">
        <v>1418</v>
      </c>
      <c r="C621" s="341" t="s">
        <v>1419</v>
      </c>
      <c r="D621" s="342"/>
      <c r="E621" s="343"/>
      <c r="F621" s="47">
        <v>79593.509999999995</v>
      </c>
      <c r="G621" s="47">
        <v>149271.96</v>
      </c>
      <c r="H621" s="344">
        <v>-69678.45</v>
      </c>
      <c r="I621" s="345">
        <v>-0.46678860517407289</v>
      </c>
      <c r="K621" s="47">
        <v>448925.28</v>
      </c>
      <c r="L621" s="47">
        <v>1018271.02</v>
      </c>
      <c r="M621" s="344">
        <v>-569345.74</v>
      </c>
      <c r="N621" s="345">
        <v>-0.55912986701713263</v>
      </c>
      <c r="Q621" s="47">
        <v>248280.57</v>
      </c>
      <c r="R621" s="47">
        <v>493782.73</v>
      </c>
      <c r="S621" s="344">
        <v>-245502.15999999997</v>
      </c>
      <c r="T621" s="345">
        <v>-0.49718660674908577</v>
      </c>
      <c r="V621" s="47">
        <v>1171191.1499999999</v>
      </c>
      <c r="W621" s="47">
        <v>1966372.74</v>
      </c>
      <c r="X621" s="344">
        <v>-795181.59000000008</v>
      </c>
      <c r="Y621" s="345">
        <v>-0.40439005984185894</v>
      </c>
      <c r="AA621" s="48">
        <v>183369.02</v>
      </c>
      <c r="AB621" s="47"/>
      <c r="AC621" s="47">
        <v>276576.15000000002</v>
      </c>
      <c r="AD621" s="47">
        <v>247912.14</v>
      </c>
      <c r="AE621" s="47">
        <v>168733.29</v>
      </c>
      <c r="AF621" s="47">
        <v>175777.48</v>
      </c>
      <c r="AG621" s="47">
        <v>149271.96</v>
      </c>
      <c r="AH621" s="47">
        <v>129553.82</v>
      </c>
      <c r="AI621" s="47">
        <v>132884.65</v>
      </c>
      <c r="AJ621" s="47">
        <v>123433.86</v>
      </c>
      <c r="AK621" s="47">
        <v>100294.09</v>
      </c>
      <c r="AL621" s="47">
        <v>99953.600000000006</v>
      </c>
      <c r="AM621" s="47">
        <v>68523.09</v>
      </c>
      <c r="AN621" s="47">
        <v>67622.759999999995</v>
      </c>
      <c r="AO621" s="47"/>
      <c r="AP621" s="47">
        <v>104619.42</v>
      </c>
      <c r="AQ621" s="47">
        <v>96025.290000000008</v>
      </c>
      <c r="AR621" s="47">
        <v>89320.7</v>
      </c>
      <c r="AS621" s="47">
        <v>79366.36</v>
      </c>
      <c r="AT621" s="47">
        <v>79593.509999999995</v>
      </c>
      <c r="AU621" s="47">
        <v>0</v>
      </c>
      <c r="AV621" s="47">
        <v>0</v>
      </c>
      <c r="AW621" s="47">
        <v>0</v>
      </c>
      <c r="AX621" s="47">
        <v>0</v>
      </c>
      <c r="AY621" s="47">
        <v>0</v>
      </c>
      <c r="AZ621" s="47">
        <v>0</v>
      </c>
      <c r="BA621" s="47">
        <v>0</v>
      </c>
    </row>
    <row r="622" spans="1:53" s="391" customFormat="1" ht="13" outlineLevel="2" x14ac:dyDescent="0.3">
      <c r="A622" s="339" t="s">
        <v>1420</v>
      </c>
      <c r="B622" s="397"/>
      <c r="C622" s="420" t="s">
        <v>1421</v>
      </c>
      <c r="D622" s="419"/>
      <c r="E622" s="419"/>
      <c r="F622" s="399">
        <v>356474.21</v>
      </c>
      <c r="G622" s="399">
        <v>483934.12</v>
      </c>
      <c r="H622" s="393">
        <v>-127459.90999999997</v>
      </c>
      <c r="I622" s="41">
        <v>-0.26338277201863752</v>
      </c>
      <c r="J622" s="416"/>
      <c r="K622" s="399">
        <v>1893105.9400000002</v>
      </c>
      <c r="L622" s="399">
        <v>2372975.38</v>
      </c>
      <c r="M622" s="393">
        <v>-479869.43999999971</v>
      </c>
      <c r="N622" s="41">
        <v>-0.20222267961330459</v>
      </c>
      <c r="O622" s="374"/>
      <c r="P622" s="421"/>
      <c r="Q622" s="399">
        <v>1053398.24</v>
      </c>
      <c r="R622" s="399">
        <v>1314295.4100000001</v>
      </c>
      <c r="S622" s="393">
        <v>-260897.17000000016</v>
      </c>
      <c r="T622" s="41">
        <v>-0.1985072518818278</v>
      </c>
      <c r="U622" s="421"/>
      <c r="V622" s="399">
        <v>4507849.62</v>
      </c>
      <c r="W622" s="399">
        <v>4285216.3499999996</v>
      </c>
      <c r="X622" s="393">
        <v>222633.27000000048</v>
      </c>
      <c r="Y622" s="40">
        <v>5.1953799252166227E-2</v>
      </c>
      <c r="AA622" s="412">
        <v>395728.32</v>
      </c>
      <c r="AC622" s="399">
        <v>485075.25</v>
      </c>
      <c r="AD622" s="399">
        <v>573604.72</v>
      </c>
      <c r="AE622" s="399">
        <v>410480.27</v>
      </c>
      <c r="AF622" s="399">
        <v>419881.02</v>
      </c>
      <c r="AG622" s="399">
        <v>483934.12</v>
      </c>
      <c r="AH622" s="399">
        <v>382956.86</v>
      </c>
      <c r="AI622" s="399">
        <v>372306.75</v>
      </c>
      <c r="AJ622" s="399">
        <v>478261.29</v>
      </c>
      <c r="AK622" s="399">
        <v>352628.05</v>
      </c>
      <c r="AL622" s="399">
        <v>378514.65</v>
      </c>
      <c r="AM622" s="399">
        <v>342796.88</v>
      </c>
      <c r="AN622" s="399">
        <v>307279.2</v>
      </c>
      <c r="AP622" s="399">
        <v>394774.49</v>
      </c>
      <c r="AQ622" s="399">
        <v>444933.20999999996</v>
      </c>
      <c r="AR622" s="399">
        <v>365030.07</v>
      </c>
      <c r="AS622" s="399">
        <v>331893.96000000002</v>
      </c>
      <c r="AT622" s="399">
        <v>356474.21</v>
      </c>
      <c r="AU622" s="399">
        <v>0</v>
      </c>
      <c r="AV622" s="399">
        <v>0</v>
      </c>
      <c r="AW622" s="399">
        <v>0</v>
      </c>
      <c r="AX622" s="399">
        <v>0</v>
      </c>
      <c r="AY622" s="399">
        <v>0</v>
      </c>
      <c r="AZ622" s="399">
        <v>0</v>
      </c>
      <c r="BA622" s="399">
        <v>0</v>
      </c>
    </row>
    <row r="623" spans="1:53" s="391" customFormat="1" ht="13" outlineLevel="2" x14ac:dyDescent="0.3">
      <c r="A623" s="339"/>
      <c r="B623" s="397"/>
      <c r="C623" s="398" t="s">
        <v>1422</v>
      </c>
      <c r="D623" s="419"/>
      <c r="E623" s="419"/>
      <c r="F623" s="399">
        <v>74859.584100000007</v>
      </c>
      <c r="G623" s="399">
        <v>101626.16519999999</v>
      </c>
      <c r="H623" s="393">
        <v>-26766.581099999981</v>
      </c>
      <c r="I623" s="41">
        <v>-0.26338277201863741</v>
      </c>
      <c r="J623" s="416"/>
      <c r="K623" s="399">
        <v>397552.24740000005</v>
      </c>
      <c r="L623" s="399">
        <v>498324.82979999995</v>
      </c>
      <c r="M623" s="393">
        <v>-100772.5823999999</v>
      </c>
      <c r="N623" s="41">
        <v>-0.20222267961330453</v>
      </c>
      <c r="O623" s="374"/>
      <c r="P623" s="421"/>
      <c r="Q623" s="399">
        <v>221213.63039999999</v>
      </c>
      <c r="R623" s="399">
        <v>276002.03610000003</v>
      </c>
      <c r="S623" s="393">
        <v>-54788.405700000032</v>
      </c>
      <c r="T623" s="41">
        <v>-0.1985072518818278</v>
      </c>
      <c r="U623" s="421"/>
      <c r="V623" s="399">
        <v>946648.42019999993</v>
      </c>
      <c r="W623" s="399">
        <v>899895.43349999993</v>
      </c>
      <c r="X623" s="393">
        <v>46752.986700000009</v>
      </c>
      <c r="Y623" s="40">
        <v>5.195379925216613E-2</v>
      </c>
      <c r="AA623" s="399">
        <v>83102.947199999995</v>
      </c>
      <c r="AC623" s="399">
        <v>101865.80249999999</v>
      </c>
      <c r="AD623" s="399">
        <v>120456.99119999999</v>
      </c>
      <c r="AE623" s="399">
        <v>86200.856700000004</v>
      </c>
      <c r="AF623" s="399">
        <v>88175.014200000005</v>
      </c>
      <c r="AG623" s="399">
        <v>101626.16519999999</v>
      </c>
      <c r="AH623" s="399">
        <v>80420.940599999987</v>
      </c>
      <c r="AI623" s="399">
        <v>78184.417499999996</v>
      </c>
      <c r="AJ623" s="399">
        <v>100434.87089999999</v>
      </c>
      <c r="AK623" s="399">
        <v>74051.890499999994</v>
      </c>
      <c r="AL623" s="399">
        <v>79488.076499999996</v>
      </c>
      <c r="AM623" s="399">
        <v>71987.344799999992</v>
      </c>
      <c r="AN623" s="399">
        <v>64528.631999999998</v>
      </c>
      <c r="AP623" s="399">
        <v>82902.642899999992</v>
      </c>
      <c r="AQ623" s="399">
        <v>93435.974099999992</v>
      </c>
      <c r="AR623" s="399">
        <v>76656.314700000003</v>
      </c>
      <c r="AS623" s="399">
        <v>69697.731599999999</v>
      </c>
      <c r="AT623" s="399">
        <v>74859.584100000007</v>
      </c>
      <c r="AU623" s="399">
        <v>0</v>
      </c>
      <c r="AV623" s="399">
        <v>0</v>
      </c>
      <c r="AW623" s="399">
        <v>0</v>
      </c>
      <c r="AX623" s="399">
        <v>0</v>
      </c>
      <c r="AY623" s="399">
        <v>0</v>
      </c>
      <c r="AZ623" s="399">
        <v>0</v>
      </c>
      <c r="BA623" s="399">
        <v>0</v>
      </c>
    </row>
    <row r="624" spans="1:53" s="391" customFormat="1" ht="13" x14ac:dyDescent="0.3">
      <c r="A624" s="339"/>
      <c r="B624" s="397" t="s">
        <v>1638</v>
      </c>
      <c r="C624" s="413" t="s">
        <v>1639</v>
      </c>
      <c r="D624" s="419"/>
      <c r="E624" s="419"/>
      <c r="F624" s="399">
        <v>-111508.43410000001</v>
      </c>
      <c r="G624" s="399">
        <v>-188108.7352</v>
      </c>
      <c r="H624" s="393">
        <v>76600.301099999982</v>
      </c>
      <c r="I624" s="41">
        <v>0.40721288683674051</v>
      </c>
      <c r="J624" s="416"/>
      <c r="K624" s="399">
        <v>-608471.09740000009</v>
      </c>
      <c r="L624" s="399">
        <v>-642029.89980000001</v>
      </c>
      <c r="M624" s="393">
        <v>33558.802399999928</v>
      </c>
      <c r="N624" s="41">
        <v>5.2269843523570933E-2</v>
      </c>
      <c r="O624" s="438"/>
      <c r="P624" s="439"/>
      <c r="Q624" s="399">
        <v>-380686.43040000001</v>
      </c>
      <c r="R624" s="399">
        <v>-403828.87609999999</v>
      </c>
      <c r="S624" s="393">
        <v>23142.445699999982</v>
      </c>
      <c r="T624" s="41">
        <v>5.7307555426693225E-2</v>
      </c>
      <c r="U624" s="439"/>
      <c r="V624" s="399">
        <v>-1292778.5001999999</v>
      </c>
      <c r="W624" s="399">
        <v>-1191954.8134999999</v>
      </c>
      <c r="X624" s="393">
        <v>-100823.68669999996</v>
      </c>
      <c r="Y624" s="40">
        <v>-8.4586836311307839E-2</v>
      </c>
      <c r="AA624" s="412">
        <v>558195.09279999998</v>
      </c>
      <c r="AC624" s="399">
        <v>-101865.80249999999</v>
      </c>
      <c r="AD624" s="399">
        <v>-136335.2212</v>
      </c>
      <c r="AE624" s="399">
        <v>-109645.3167</v>
      </c>
      <c r="AF624" s="399">
        <v>-106074.8242</v>
      </c>
      <c r="AG624" s="399">
        <v>-188108.7352</v>
      </c>
      <c r="AH624" s="399">
        <v>-100626.69059999999</v>
      </c>
      <c r="AI624" s="399">
        <v>-2040096.2075</v>
      </c>
      <c r="AJ624" s="399">
        <v>1746766.7190999999</v>
      </c>
      <c r="AK624" s="399">
        <v>-105001.8605</v>
      </c>
      <c r="AL624" s="399">
        <v>-153713.96649999998</v>
      </c>
      <c r="AM624" s="399">
        <v>55689.915200000018</v>
      </c>
      <c r="AN624" s="399">
        <v>-87325.312000000005</v>
      </c>
      <c r="AP624" s="399">
        <v>-108828.92289999999</v>
      </c>
      <c r="AQ624" s="399">
        <v>-118955.7441</v>
      </c>
      <c r="AR624" s="399">
        <v>-137554.4247</v>
      </c>
      <c r="AS624" s="399">
        <v>-131623.5716</v>
      </c>
      <c r="AT624" s="399">
        <v>-111508.43410000001</v>
      </c>
      <c r="AU624" s="399">
        <v>0</v>
      </c>
      <c r="AV624" s="399">
        <v>0</v>
      </c>
      <c r="AW624" s="399">
        <v>0</v>
      </c>
      <c r="AX624" s="399">
        <v>0</v>
      </c>
      <c r="AY624" s="399">
        <v>0</v>
      </c>
      <c r="AZ624" s="399">
        <v>0</v>
      </c>
      <c r="BA624" s="399">
        <v>0</v>
      </c>
    </row>
    <row r="625" spans="1:53" s="391" customFormat="1" ht="0.75" customHeight="1" outlineLevel="2" x14ac:dyDescent="0.3">
      <c r="A625" s="339"/>
      <c r="B625" s="397"/>
      <c r="C625" s="413"/>
      <c r="D625" s="419"/>
      <c r="E625" s="419"/>
      <c r="F625" s="399"/>
      <c r="G625" s="399"/>
      <c r="H625" s="393"/>
      <c r="I625" s="41"/>
      <c r="J625" s="416"/>
      <c r="K625" s="399"/>
      <c r="L625" s="399"/>
      <c r="M625" s="393"/>
      <c r="N625" s="41"/>
      <c r="O625" s="438"/>
      <c r="P625" s="439"/>
      <c r="Q625" s="399"/>
      <c r="R625" s="399"/>
      <c r="S625" s="393"/>
      <c r="T625" s="41"/>
      <c r="U625" s="439"/>
      <c r="V625" s="399"/>
      <c r="W625" s="399"/>
      <c r="X625" s="393"/>
      <c r="Y625" s="40"/>
      <c r="AA625" s="412"/>
      <c r="AC625" s="399"/>
      <c r="AD625" s="399"/>
      <c r="AE625" s="399"/>
      <c r="AF625" s="399"/>
      <c r="AG625" s="399"/>
      <c r="AH625" s="399"/>
      <c r="AI625" s="399"/>
      <c r="AJ625" s="399"/>
      <c r="AK625" s="399"/>
      <c r="AL625" s="399"/>
      <c r="AM625" s="399"/>
      <c r="AN625" s="399"/>
      <c r="AP625" s="399"/>
      <c r="AQ625" s="399"/>
      <c r="AR625" s="399"/>
      <c r="AS625" s="399"/>
      <c r="AT625" s="399"/>
      <c r="AU625" s="399"/>
      <c r="AV625" s="399"/>
      <c r="AW625" s="399"/>
      <c r="AX625" s="399"/>
      <c r="AY625" s="399"/>
      <c r="AZ625" s="399"/>
      <c r="BA625" s="399"/>
    </row>
    <row r="626" spans="1:53" outlineLevel="2" x14ac:dyDescent="0.25">
      <c r="A626" s="339" t="s">
        <v>1640</v>
      </c>
      <c r="B626" s="340" t="s">
        <v>1641</v>
      </c>
      <c r="C626" s="341" t="s">
        <v>1642</v>
      </c>
      <c r="D626" s="342"/>
      <c r="E626" s="343"/>
      <c r="F626" s="47">
        <v>-9203.94</v>
      </c>
      <c r="G626" s="47">
        <v>0</v>
      </c>
      <c r="H626" s="344">
        <v>-9203.94</v>
      </c>
      <c r="I626" s="345" t="s">
        <v>196</v>
      </c>
      <c r="K626" s="47">
        <v>-52969.83</v>
      </c>
      <c r="L626" s="47">
        <v>0</v>
      </c>
      <c r="M626" s="344">
        <v>-52969.83</v>
      </c>
      <c r="N626" s="345" t="s">
        <v>196</v>
      </c>
      <c r="Q626" s="47">
        <v>-40049.75</v>
      </c>
      <c r="R626" s="47">
        <v>0</v>
      </c>
      <c r="S626" s="344">
        <v>-40049.75</v>
      </c>
      <c r="T626" s="345" t="s">
        <v>196</v>
      </c>
      <c r="V626" s="47">
        <v>-123068.93000000001</v>
      </c>
      <c r="W626" s="47">
        <v>0</v>
      </c>
      <c r="X626" s="344">
        <v>-123068.93000000001</v>
      </c>
      <c r="Y626" s="345" t="s">
        <v>196</v>
      </c>
      <c r="AA626" s="48">
        <v>0</v>
      </c>
      <c r="AB626" s="47"/>
      <c r="AC626" s="47">
        <v>0</v>
      </c>
      <c r="AD626" s="47">
        <v>0</v>
      </c>
      <c r="AE626" s="47">
        <v>0</v>
      </c>
      <c r="AF626" s="47">
        <v>0</v>
      </c>
      <c r="AG626" s="47">
        <v>0</v>
      </c>
      <c r="AH626" s="47">
        <v>0</v>
      </c>
      <c r="AI626" s="47">
        <v>0</v>
      </c>
      <c r="AJ626" s="47">
        <v>0</v>
      </c>
      <c r="AK626" s="47">
        <v>-7767.5</v>
      </c>
      <c r="AL626" s="47">
        <v>-18628.45</v>
      </c>
      <c r="AM626" s="47">
        <v>-37882.28</v>
      </c>
      <c r="AN626" s="47">
        <v>-5820.87</v>
      </c>
      <c r="AO626" s="47"/>
      <c r="AP626" s="47">
        <v>-6511.09</v>
      </c>
      <c r="AQ626" s="47">
        <v>-6408.99</v>
      </c>
      <c r="AR626" s="47">
        <v>-15293.86</v>
      </c>
      <c r="AS626" s="47">
        <v>-15551.95</v>
      </c>
      <c r="AT626" s="47">
        <v>-9203.94</v>
      </c>
      <c r="AU626" s="47">
        <v>0</v>
      </c>
      <c r="AV626" s="47">
        <v>0</v>
      </c>
      <c r="AW626" s="47">
        <v>0</v>
      </c>
      <c r="AX626" s="47">
        <v>0</v>
      </c>
      <c r="AY626" s="47">
        <v>0</v>
      </c>
      <c r="AZ626" s="47">
        <v>0</v>
      </c>
      <c r="BA626" s="47">
        <v>0</v>
      </c>
    </row>
    <row r="627" spans="1:53" outlineLevel="2" x14ac:dyDescent="0.25">
      <c r="A627" s="339" t="s">
        <v>1643</v>
      </c>
      <c r="B627" s="340" t="s">
        <v>1644</v>
      </c>
      <c r="C627" s="341" t="s">
        <v>1645</v>
      </c>
      <c r="D627" s="342"/>
      <c r="E627" s="343"/>
      <c r="F627" s="47">
        <v>0</v>
      </c>
      <c r="G627" s="47">
        <v>0</v>
      </c>
      <c r="H627" s="344">
        <v>0</v>
      </c>
      <c r="I627" s="345">
        <v>0</v>
      </c>
      <c r="K627" s="47">
        <v>0</v>
      </c>
      <c r="L627" s="47">
        <v>0</v>
      </c>
      <c r="M627" s="344">
        <v>0</v>
      </c>
      <c r="N627" s="345">
        <v>0</v>
      </c>
      <c r="Q627" s="47">
        <v>0</v>
      </c>
      <c r="R627" s="47">
        <v>0</v>
      </c>
      <c r="S627" s="344">
        <v>0</v>
      </c>
      <c r="T627" s="345">
        <v>0</v>
      </c>
      <c r="V627" s="47">
        <v>0</v>
      </c>
      <c r="W627" s="47">
        <v>-454.61</v>
      </c>
      <c r="X627" s="344">
        <v>454.61</v>
      </c>
      <c r="Y627" s="345" t="s">
        <v>196</v>
      </c>
      <c r="AA627" s="48">
        <v>0</v>
      </c>
      <c r="AB627" s="47"/>
      <c r="AC627" s="47">
        <v>0</v>
      </c>
      <c r="AD627" s="47">
        <v>0</v>
      </c>
      <c r="AE627" s="47">
        <v>0</v>
      </c>
      <c r="AF627" s="47">
        <v>0</v>
      </c>
      <c r="AG627" s="47">
        <v>0</v>
      </c>
      <c r="AH627" s="47">
        <v>0</v>
      </c>
      <c r="AI627" s="47">
        <v>0</v>
      </c>
      <c r="AJ627" s="47">
        <v>0</v>
      </c>
      <c r="AK627" s="47">
        <v>0</v>
      </c>
      <c r="AL627" s="47">
        <v>0</v>
      </c>
      <c r="AM627" s="47">
        <v>0</v>
      </c>
      <c r="AN627" s="47">
        <v>0</v>
      </c>
      <c r="AO627" s="47"/>
      <c r="AP627" s="47">
        <v>0</v>
      </c>
      <c r="AQ627" s="47">
        <v>0</v>
      </c>
      <c r="AR627" s="47">
        <v>0</v>
      </c>
      <c r="AS627" s="47">
        <v>0</v>
      </c>
      <c r="AT627" s="47">
        <v>0</v>
      </c>
      <c r="AU627" s="47">
        <v>0</v>
      </c>
      <c r="AV627" s="47">
        <v>0</v>
      </c>
      <c r="AW627" s="47">
        <v>0</v>
      </c>
      <c r="AX627" s="47">
        <v>0</v>
      </c>
      <c r="AY627" s="47">
        <v>0</v>
      </c>
      <c r="AZ627" s="47">
        <v>0</v>
      </c>
      <c r="BA627" s="47">
        <v>0</v>
      </c>
    </row>
    <row r="628" spans="1:53" outlineLevel="2" x14ac:dyDescent="0.25">
      <c r="A628" s="339" t="s">
        <v>1646</v>
      </c>
      <c r="B628" s="340" t="s">
        <v>1647</v>
      </c>
      <c r="C628" s="341" t="s">
        <v>1645</v>
      </c>
      <c r="D628" s="342"/>
      <c r="E628" s="343"/>
      <c r="F628" s="47">
        <v>0</v>
      </c>
      <c r="G628" s="47">
        <v>-21704.49</v>
      </c>
      <c r="H628" s="344">
        <v>21704.49</v>
      </c>
      <c r="I628" s="345" t="s">
        <v>196</v>
      </c>
      <c r="K628" s="47">
        <v>0</v>
      </c>
      <c r="L628" s="47">
        <v>-36065.599999999999</v>
      </c>
      <c r="M628" s="344">
        <v>36065.599999999999</v>
      </c>
      <c r="N628" s="345" t="s">
        <v>196</v>
      </c>
      <c r="Q628" s="47">
        <v>0</v>
      </c>
      <c r="R628" s="47">
        <v>-32080.65</v>
      </c>
      <c r="S628" s="344">
        <v>32080.65</v>
      </c>
      <c r="T628" s="345" t="s">
        <v>196</v>
      </c>
      <c r="V628" s="47">
        <v>36065.599999999999</v>
      </c>
      <c r="W628" s="47">
        <v>-72798.600000000006</v>
      </c>
      <c r="X628" s="344">
        <v>108864.20000000001</v>
      </c>
      <c r="Y628" s="345">
        <v>1.4954161206396828</v>
      </c>
      <c r="AA628" s="48">
        <v>-27134.84</v>
      </c>
      <c r="AB628" s="47"/>
      <c r="AC628" s="47">
        <v>0</v>
      </c>
      <c r="AD628" s="47">
        <v>-3984.9500000000003</v>
      </c>
      <c r="AE628" s="47">
        <v>-5883.85</v>
      </c>
      <c r="AF628" s="47">
        <v>-4492.3100000000004</v>
      </c>
      <c r="AG628" s="47">
        <v>-21704.49</v>
      </c>
      <c r="AH628" s="47">
        <v>-5071.0200000000004</v>
      </c>
      <c r="AI628" s="47">
        <v>-492380.12</v>
      </c>
      <c r="AJ628" s="47">
        <v>463591.35000000003</v>
      </c>
      <c r="AK628" s="47">
        <v>0</v>
      </c>
      <c r="AL628" s="47">
        <v>0</v>
      </c>
      <c r="AM628" s="47">
        <v>69925.39</v>
      </c>
      <c r="AN628" s="47">
        <v>0</v>
      </c>
      <c r="AO628" s="47"/>
      <c r="AP628" s="47">
        <v>0</v>
      </c>
      <c r="AQ628" s="47">
        <v>0</v>
      </c>
      <c r="AR628" s="47">
        <v>0</v>
      </c>
      <c r="AS628" s="47">
        <v>0</v>
      </c>
      <c r="AT628" s="47">
        <v>0</v>
      </c>
      <c r="AU628" s="47">
        <v>0</v>
      </c>
      <c r="AV628" s="47">
        <v>0</v>
      </c>
      <c r="AW628" s="47">
        <v>0</v>
      </c>
      <c r="AX628" s="47">
        <v>0</v>
      </c>
      <c r="AY628" s="47">
        <v>0</v>
      </c>
      <c r="AZ628" s="47">
        <v>0</v>
      </c>
      <c r="BA628" s="47">
        <v>0</v>
      </c>
    </row>
    <row r="629" spans="1:53" s="391" customFormat="1" ht="13" x14ac:dyDescent="0.3">
      <c r="A629" s="339" t="s">
        <v>1648</v>
      </c>
      <c r="B629" s="397" t="s">
        <v>1649</v>
      </c>
      <c r="C629" s="413" t="s">
        <v>1650</v>
      </c>
      <c r="D629" s="419"/>
      <c r="E629" s="419"/>
      <c r="F629" s="399">
        <v>-9203.94</v>
      </c>
      <c r="G629" s="399">
        <v>-21704.49</v>
      </c>
      <c r="H629" s="393">
        <v>12500.550000000001</v>
      </c>
      <c r="I629" s="41">
        <v>0.57594304220002401</v>
      </c>
      <c r="J629" s="416"/>
      <c r="K629" s="399">
        <v>-52969.83</v>
      </c>
      <c r="L629" s="399">
        <v>-36065.599999999999</v>
      </c>
      <c r="M629" s="393">
        <v>-16904.230000000003</v>
      </c>
      <c r="N629" s="41">
        <v>-0.46870785457610586</v>
      </c>
      <c r="O629" s="436"/>
      <c r="P629" s="437"/>
      <c r="Q629" s="399">
        <v>-40049.75</v>
      </c>
      <c r="R629" s="399">
        <v>-32080.65</v>
      </c>
      <c r="S629" s="393">
        <v>-7969.0999999999985</v>
      </c>
      <c r="T629" s="41">
        <v>-0.248408308435147</v>
      </c>
      <c r="U629" s="437"/>
      <c r="V629" s="399">
        <v>-87003.330000000016</v>
      </c>
      <c r="W629" s="399">
        <v>-73253.209999999992</v>
      </c>
      <c r="X629" s="393">
        <v>-13750.120000000024</v>
      </c>
      <c r="Y629" s="40">
        <v>-0.18770672302278665</v>
      </c>
      <c r="AA629" s="412">
        <v>-27134.84</v>
      </c>
      <c r="AC629" s="399">
        <v>0</v>
      </c>
      <c r="AD629" s="399">
        <v>-3984.9500000000003</v>
      </c>
      <c r="AE629" s="399">
        <v>-5883.85</v>
      </c>
      <c r="AF629" s="399">
        <v>-4492.3100000000004</v>
      </c>
      <c r="AG629" s="399">
        <v>-21704.49</v>
      </c>
      <c r="AH629" s="399">
        <v>-5071.0200000000004</v>
      </c>
      <c r="AI629" s="399">
        <v>-492380.12</v>
      </c>
      <c r="AJ629" s="399">
        <v>463591.35000000003</v>
      </c>
      <c r="AK629" s="399">
        <v>-7767.5</v>
      </c>
      <c r="AL629" s="399">
        <v>-18628.45</v>
      </c>
      <c r="AM629" s="399">
        <v>32043.11</v>
      </c>
      <c r="AN629" s="399">
        <v>-5820.87</v>
      </c>
      <c r="AP629" s="399">
        <v>-6511.09</v>
      </c>
      <c r="AQ629" s="399">
        <v>-6408.99</v>
      </c>
      <c r="AR629" s="399">
        <v>-15293.86</v>
      </c>
      <c r="AS629" s="399">
        <v>-15551.95</v>
      </c>
      <c r="AT629" s="399">
        <v>-9203.94</v>
      </c>
      <c r="AU629" s="399">
        <v>0</v>
      </c>
      <c r="AV629" s="399">
        <v>0</v>
      </c>
      <c r="AW629" s="399">
        <v>0</v>
      </c>
      <c r="AX629" s="399">
        <v>0</v>
      </c>
      <c r="AY629" s="399">
        <v>0</v>
      </c>
      <c r="AZ629" s="399">
        <v>0</v>
      </c>
      <c r="BA629" s="399">
        <v>0</v>
      </c>
    </row>
    <row r="630" spans="1:53" s="391" customFormat="1" ht="0.75" customHeight="1" outlineLevel="2" x14ac:dyDescent="0.3">
      <c r="A630" s="339"/>
      <c r="B630" s="397"/>
      <c r="C630" s="413"/>
      <c r="D630" s="419"/>
      <c r="E630" s="419"/>
      <c r="F630" s="399"/>
      <c r="G630" s="399"/>
      <c r="H630" s="393"/>
      <c r="I630" s="41"/>
      <c r="J630" s="416"/>
      <c r="K630" s="399"/>
      <c r="L630" s="399"/>
      <c r="M630" s="393"/>
      <c r="N630" s="41"/>
      <c r="O630" s="436"/>
      <c r="P630" s="437"/>
      <c r="Q630" s="399"/>
      <c r="R630" s="399"/>
      <c r="S630" s="393"/>
      <c r="T630" s="41"/>
      <c r="U630" s="437"/>
      <c r="V630" s="399"/>
      <c r="W630" s="399"/>
      <c r="X630" s="393"/>
      <c r="Y630" s="40"/>
      <c r="AA630" s="412"/>
      <c r="AC630" s="399"/>
      <c r="AD630" s="399"/>
      <c r="AE630" s="399"/>
      <c r="AF630" s="399"/>
      <c r="AG630" s="399"/>
      <c r="AH630" s="399"/>
      <c r="AI630" s="399"/>
      <c r="AJ630" s="399"/>
      <c r="AK630" s="399"/>
      <c r="AL630" s="399"/>
      <c r="AM630" s="399"/>
      <c r="AN630" s="399"/>
      <c r="AP630" s="399"/>
      <c r="AQ630" s="399"/>
      <c r="AR630" s="399"/>
      <c r="AS630" s="399"/>
      <c r="AT630" s="399"/>
      <c r="AU630" s="399"/>
      <c r="AV630" s="399"/>
      <c r="AW630" s="399"/>
      <c r="AX630" s="399"/>
      <c r="AY630" s="399"/>
      <c r="AZ630" s="399"/>
      <c r="BA630" s="399"/>
    </row>
    <row r="631" spans="1:53" outlineLevel="2" x14ac:dyDescent="0.25">
      <c r="A631" s="339" t="s">
        <v>1651</v>
      </c>
      <c r="B631" s="340" t="s">
        <v>1652</v>
      </c>
      <c r="C631" s="341" t="s">
        <v>1653</v>
      </c>
      <c r="D631" s="342"/>
      <c r="E631" s="343"/>
      <c r="F631" s="47">
        <v>0</v>
      </c>
      <c r="G631" s="47">
        <v>0</v>
      </c>
      <c r="H631" s="344">
        <v>0</v>
      </c>
      <c r="I631" s="345">
        <v>0</v>
      </c>
      <c r="K631" s="47">
        <v>0</v>
      </c>
      <c r="L631" s="47">
        <v>0</v>
      </c>
      <c r="M631" s="344">
        <v>0</v>
      </c>
      <c r="N631" s="345">
        <v>0</v>
      </c>
      <c r="Q631" s="47">
        <v>0</v>
      </c>
      <c r="R631" s="47">
        <v>0</v>
      </c>
      <c r="S631" s="344">
        <v>0</v>
      </c>
      <c r="T631" s="345">
        <v>0</v>
      </c>
      <c r="V631" s="47">
        <v>0</v>
      </c>
      <c r="W631" s="47">
        <v>3077117.53</v>
      </c>
      <c r="X631" s="344">
        <v>-3077117.53</v>
      </c>
      <c r="Y631" s="345" t="s">
        <v>196</v>
      </c>
      <c r="AA631" s="48">
        <v>0.04</v>
      </c>
      <c r="AB631" s="47"/>
      <c r="AC631" s="47">
        <v>0</v>
      </c>
      <c r="AD631" s="47">
        <v>0</v>
      </c>
      <c r="AE631" s="47">
        <v>0</v>
      </c>
      <c r="AF631" s="47">
        <v>0</v>
      </c>
      <c r="AG631" s="47">
        <v>0</v>
      </c>
      <c r="AH631" s="47">
        <v>0</v>
      </c>
      <c r="AI631" s="47">
        <v>0</v>
      </c>
      <c r="AJ631" s="47">
        <v>0</v>
      </c>
      <c r="AK631" s="47">
        <v>0</v>
      </c>
      <c r="AL631" s="47">
        <v>0</v>
      </c>
      <c r="AM631" s="47">
        <v>0</v>
      </c>
      <c r="AN631" s="47">
        <v>0</v>
      </c>
      <c r="AO631" s="47"/>
      <c r="AP631" s="47">
        <v>0</v>
      </c>
      <c r="AQ631" s="47">
        <v>0</v>
      </c>
      <c r="AR631" s="47">
        <v>0</v>
      </c>
      <c r="AS631" s="47">
        <v>0</v>
      </c>
      <c r="AT631" s="47">
        <v>0</v>
      </c>
      <c r="AU631" s="47">
        <v>0</v>
      </c>
      <c r="AV631" s="47">
        <v>0</v>
      </c>
      <c r="AW631" s="47">
        <v>0</v>
      </c>
      <c r="AX631" s="47">
        <v>0</v>
      </c>
      <c r="AY631" s="47">
        <v>0</v>
      </c>
      <c r="AZ631" s="47">
        <v>0</v>
      </c>
      <c r="BA631" s="47">
        <v>0</v>
      </c>
    </row>
    <row r="632" spans="1:53" outlineLevel="2" x14ac:dyDescent="0.25">
      <c r="A632" s="339" t="s">
        <v>1654</v>
      </c>
      <c r="B632" s="340" t="s">
        <v>1655</v>
      </c>
      <c r="C632" s="341" t="s">
        <v>1656</v>
      </c>
      <c r="D632" s="342"/>
      <c r="E632" s="343"/>
      <c r="F632" s="47">
        <v>0</v>
      </c>
      <c r="G632" s="47">
        <v>0</v>
      </c>
      <c r="H632" s="344">
        <v>0</v>
      </c>
      <c r="I632" s="345">
        <v>0</v>
      </c>
      <c r="K632" s="47">
        <v>0</v>
      </c>
      <c r="L632" s="47">
        <v>0</v>
      </c>
      <c r="M632" s="344">
        <v>0</v>
      </c>
      <c r="N632" s="345">
        <v>0</v>
      </c>
      <c r="Q632" s="47">
        <v>0</v>
      </c>
      <c r="R632" s="47">
        <v>0</v>
      </c>
      <c r="S632" s="344">
        <v>0</v>
      </c>
      <c r="T632" s="345">
        <v>0</v>
      </c>
      <c r="V632" s="47">
        <v>0</v>
      </c>
      <c r="W632" s="47">
        <v>14743.1</v>
      </c>
      <c r="X632" s="344">
        <v>-14743.1</v>
      </c>
      <c r="Y632" s="345" t="s">
        <v>196</v>
      </c>
      <c r="AA632" s="48">
        <v>0</v>
      </c>
      <c r="AB632" s="47"/>
      <c r="AC632" s="47">
        <v>0</v>
      </c>
      <c r="AD632" s="47">
        <v>0</v>
      </c>
      <c r="AE632" s="47">
        <v>0</v>
      </c>
      <c r="AF632" s="47">
        <v>0</v>
      </c>
      <c r="AG632" s="47">
        <v>0</v>
      </c>
      <c r="AH632" s="47">
        <v>0</v>
      </c>
      <c r="AI632" s="47">
        <v>0</v>
      </c>
      <c r="AJ632" s="47">
        <v>0</v>
      </c>
      <c r="AK632" s="47">
        <v>0</v>
      </c>
      <c r="AL632" s="47">
        <v>0</v>
      </c>
      <c r="AM632" s="47">
        <v>0</v>
      </c>
      <c r="AN632" s="47">
        <v>0</v>
      </c>
      <c r="AO632" s="47"/>
      <c r="AP632" s="47">
        <v>0</v>
      </c>
      <c r="AQ632" s="47">
        <v>0</v>
      </c>
      <c r="AR632" s="47">
        <v>0</v>
      </c>
      <c r="AS632" s="47">
        <v>0</v>
      </c>
      <c r="AT632" s="47">
        <v>0</v>
      </c>
      <c r="AU632" s="47">
        <v>0</v>
      </c>
      <c r="AV632" s="47">
        <v>0</v>
      </c>
      <c r="AW632" s="47">
        <v>0</v>
      </c>
      <c r="AX632" s="47">
        <v>0</v>
      </c>
      <c r="AY632" s="47">
        <v>0</v>
      </c>
      <c r="AZ632" s="47">
        <v>0</v>
      </c>
      <c r="BA632" s="47">
        <v>0</v>
      </c>
    </row>
    <row r="633" spans="1:53" s="391" customFormat="1" ht="13" x14ac:dyDescent="0.3">
      <c r="A633" s="339" t="s">
        <v>1657</v>
      </c>
      <c r="B633" s="397" t="s">
        <v>1658</v>
      </c>
      <c r="C633" s="413" t="s">
        <v>1659</v>
      </c>
      <c r="D633" s="419"/>
      <c r="E633" s="419"/>
      <c r="F633" s="399">
        <v>0</v>
      </c>
      <c r="G633" s="399">
        <v>0</v>
      </c>
      <c r="H633" s="393">
        <v>0</v>
      </c>
      <c r="I633" s="41">
        <v>0</v>
      </c>
      <c r="J633" s="416"/>
      <c r="K633" s="399">
        <v>0</v>
      </c>
      <c r="L633" s="399">
        <v>0</v>
      </c>
      <c r="M633" s="393">
        <v>0</v>
      </c>
      <c r="N633" s="41">
        <v>0</v>
      </c>
      <c r="O633" s="438"/>
      <c r="P633" s="439"/>
      <c r="Q633" s="399">
        <v>0</v>
      </c>
      <c r="R633" s="399">
        <v>0</v>
      </c>
      <c r="S633" s="393">
        <v>0</v>
      </c>
      <c r="T633" s="41">
        <v>0</v>
      </c>
      <c r="U633" s="439"/>
      <c r="V633" s="399">
        <v>0</v>
      </c>
      <c r="W633" s="399">
        <v>3091860.63</v>
      </c>
      <c r="X633" s="393">
        <v>-3091860.63</v>
      </c>
      <c r="Y633" s="40" t="s">
        <v>196</v>
      </c>
      <c r="AA633" s="412">
        <v>0.04</v>
      </c>
      <c r="AC633" s="399">
        <v>0</v>
      </c>
      <c r="AD633" s="399">
        <v>0</v>
      </c>
      <c r="AE633" s="399">
        <v>0</v>
      </c>
      <c r="AF633" s="399">
        <v>0</v>
      </c>
      <c r="AG633" s="399">
        <v>0</v>
      </c>
      <c r="AH633" s="399">
        <v>0</v>
      </c>
      <c r="AI633" s="399">
        <v>0</v>
      </c>
      <c r="AJ633" s="399">
        <v>0</v>
      </c>
      <c r="AK633" s="399">
        <v>0</v>
      </c>
      <c r="AL633" s="399">
        <v>0</v>
      </c>
      <c r="AM633" s="399">
        <v>0</v>
      </c>
      <c r="AN633" s="399">
        <v>0</v>
      </c>
      <c r="AP633" s="399">
        <v>0</v>
      </c>
      <c r="AQ633" s="399">
        <v>0</v>
      </c>
      <c r="AR633" s="399">
        <v>0</v>
      </c>
      <c r="AS633" s="399">
        <v>0</v>
      </c>
      <c r="AT633" s="399">
        <v>0</v>
      </c>
      <c r="AU633" s="399">
        <v>0</v>
      </c>
      <c r="AV633" s="399">
        <v>0</v>
      </c>
      <c r="AW633" s="399">
        <v>0</v>
      </c>
      <c r="AX633" s="399">
        <v>0</v>
      </c>
      <c r="AY633" s="399">
        <v>0</v>
      </c>
      <c r="AZ633" s="399">
        <v>0</v>
      </c>
      <c r="BA633" s="399">
        <v>0</v>
      </c>
    </row>
    <row r="634" spans="1:53" s="391" customFormat="1" ht="0.75" customHeight="1" outlineLevel="2" x14ac:dyDescent="0.3">
      <c r="A634" s="339"/>
      <c r="B634" s="397"/>
      <c r="C634" s="413"/>
      <c r="D634" s="419"/>
      <c r="E634" s="419"/>
      <c r="F634" s="399"/>
      <c r="G634" s="399"/>
      <c r="H634" s="393"/>
      <c r="I634" s="41"/>
      <c r="J634" s="416"/>
      <c r="K634" s="399"/>
      <c r="L634" s="399"/>
      <c r="M634" s="393"/>
      <c r="N634" s="41"/>
      <c r="O634" s="438"/>
      <c r="P634" s="439"/>
      <c r="Q634" s="399"/>
      <c r="R634" s="399"/>
      <c r="S634" s="393"/>
      <c r="T634" s="41"/>
      <c r="U634" s="439"/>
      <c r="V634" s="399"/>
      <c r="W634" s="399"/>
      <c r="X634" s="393"/>
      <c r="Y634" s="40"/>
      <c r="AA634" s="412"/>
      <c r="AC634" s="399"/>
      <c r="AD634" s="399"/>
      <c r="AE634" s="399"/>
      <c r="AF634" s="399"/>
      <c r="AG634" s="399"/>
      <c r="AH634" s="399"/>
      <c r="AI634" s="399"/>
      <c r="AJ634" s="399"/>
      <c r="AK634" s="399"/>
      <c r="AL634" s="399"/>
      <c r="AM634" s="399"/>
      <c r="AN634" s="399"/>
      <c r="AP634" s="399"/>
      <c r="AQ634" s="399"/>
      <c r="AR634" s="399"/>
      <c r="AS634" s="399"/>
      <c r="AT634" s="399"/>
      <c r="AU634" s="399"/>
      <c r="AV634" s="399"/>
      <c r="AW634" s="399"/>
      <c r="AX634" s="399"/>
      <c r="AY634" s="399"/>
      <c r="AZ634" s="399"/>
      <c r="BA634" s="399"/>
    </row>
    <row r="635" spans="1:53" outlineLevel="2" x14ac:dyDescent="0.25">
      <c r="A635" s="339" t="s">
        <v>1660</v>
      </c>
      <c r="B635" s="340" t="s">
        <v>1661</v>
      </c>
      <c r="C635" s="341" t="s">
        <v>1662</v>
      </c>
      <c r="D635" s="342"/>
      <c r="E635" s="343"/>
      <c r="F635" s="47">
        <v>0</v>
      </c>
      <c r="G635" s="47">
        <v>0</v>
      </c>
      <c r="H635" s="344">
        <v>0</v>
      </c>
      <c r="I635" s="345">
        <v>0</v>
      </c>
      <c r="K635" s="47">
        <v>0</v>
      </c>
      <c r="L635" s="47">
        <v>0</v>
      </c>
      <c r="M635" s="344">
        <v>0</v>
      </c>
      <c r="N635" s="345">
        <v>0</v>
      </c>
      <c r="Q635" s="47">
        <v>0</v>
      </c>
      <c r="R635" s="47">
        <v>0</v>
      </c>
      <c r="S635" s="344">
        <v>0</v>
      </c>
      <c r="T635" s="345">
        <v>0</v>
      </c>
      <c r="V635" s="47">
        <v>0</v>
      </c>
      <c r="W635" s="47">
        <v>2037584.78</v>
      </c>
      <c r="X635" s="344">
        <v>-2037584.78</v>
      </c>
      <c r="Y635" s="345" t="s">
        <v>196</v>
      </c>
      <c r="AA635" s="48">
        <v>749240.58</v>
      </c>
      <c r="AB635" s="47"/>
      <c r="AC635" s="47">
        <v>0</v>
      </c>
      <c r="AD635" s="47">
        <v>0</v>
      </c>
      <c r="AE635" s="47">
        <v>0</v>
      </c>
      <c r="AF635" s="47">
        <v>0</v>
      </c>
      <c r="AG635" s="47">
        <v>0</v>
      </c>
      <c r="AH635" s="47">
        <v>0</v>
      </c>
      <c r="AI635" s="47">
        <v>0</v>
      </c>
      <c r="AJ635" s="47">
        <v>0</v>
      </c>
      <c r="AK635" s="47">
        <v>0</v>
      </c>
      <c r="AL635" s="47">
        <v>0</v>
      </c>
      <c r="AM635" s="47">
        <v>0</v>
      </c>
      <c r="AN635" s="47">
        <v>0</v>
      </c>
      <c r="AO635" s="47"/>
      <c r="AP635" s="47">
        <v>0</v>
      </c>
      <c r="AQ635" s="47">
        <v>0</v>
      </c>
      <c r="AR635" s="47">
        <v>0</v>
      </c>
      <c r="AS635" s="47">
        <v>0</v>
      </c>
      <c r="AT635" s="47">
        <v>0</v>
      </c>
      <c r="AU635" s="47">
        <v>0</v>
      </c>
      <c r="AV635" s="47">
        <v>0</v>
      </c>
      <c r="AW635" s="47">
        <v>0</v>
      </c>
      <c r="AX635" s="47">
        <v>0</v>
      </c>
      <c r="AY635" s="47">
        <v>0</v>
      </c>
      <c r="AZ635" s="47">
        <v>0</v>
      </c>
      <c r="BA635" s="47">
        <v>0</v>
      </c>
    </row>
    <row r="636" spans="1:53" s="391" customFormat="1" ht="13" x14ac:dyDescent="0.3">
      <c r="A636" s="339" t="s">
        <v>1663</v>
      </c>
      <c r="B636" s="397" t="s">
        <v>1664</v>
      </c>
      <c r="C636" s="413" t="s">
        <v>1665</v>
      </c>
      <c r="D636" s="419"/>
      <c r="E636" s="419"/>
      <c r="F636" s="399">
        <v>0</v>
      </c>
      <c r="G636" s="399">
        <v>0</v>
      </c>
      <c r="H636" s="393">
        <v>0</v>
      </c>
      <c r="I636" s="41">
        <v>0</v>
      </c>
      <c r="J636" s="416"/>
      <c r="K636" s="399">
        <v>0</v>
      </c>
      <c r="L636" s="399">
        <v>0</v>
      </c>
      <c r="M636" s="393">
        <v>0</v>
      </c>
      <c r="N636" s="41">
        <v>0</v>
      </c>
      <c r="O636" s="436"/>
      <c r="P636" s="437"/>
      <c r="Q636" s="399">
        <v>0</v>
      </c>
      <c r="R636" s="399">
        <v>0</v>
      </c>
      <c r="S636" s="393">
        <v>0</v>
      </c>
      <c r="T636" s="41">
        <v>0</v>
      </c>
      <c r="U636" s="437"/>
      <c r="V636" s="399">
        <v>0</v>
      </c>
      <c r="W636" s="399">
        <v>2037584.78</v>
      </c>
      <c r="X636" s="393">
        <v>-2037584.78</v>
      </c>
      <c r="Y636" s="40" t="s">
        <v>196</v>
      </c>
      <c r="AA636" s="412">
        <v>749240.58</v>
      </c>
      <c r="AC636" s="399">
        <v>0</v>
      </c>
      <c r="AD636" s="399">
        <v>0</v>
      </c>
      <c r="AE636" s="399">
        <v>0</v>
      </c>
      <c r="AF636" s="399">
        <v>0</v>
      </c>
      <c r="AG636" s="399">
        <v>0</v>
      </c>
      <c r="AH636" s="399">
        <v>0</v>
      </c>
      <c r="AI636" s="399">
        <v>0</v>
      </c>
      <c r="AJ636" s="399">
        <v>0</v>
      </c>
      <c r="AK636" s="399">
        <v>0</v>
      </c>
      <c r="AL636" s="399">
        <v>0</v>
      </c>
      <c r="AM636" s="399">
        <v>0</v>
      </c>
      <c r="AN636" s="399">
        <v>0</v>
      </c>
      <c r="AP636" s="399">
        <v>0</v>
      </c>
      <c r="AQ636" s="399">
        <v>0</v>
      </c>
      <c r="AR636" s="399">
        <v>0</v>
      </c>
      <c r="AS636" s="399">
        <v>0</v>
      </c>
      <c r="AT636" s="399">
        <v>0</v>
      </c>
      <c r="AU636" s="399">
        <v>0</v>
      </c>
      <c r="AV636" s="399">
        <v>0</v>
      </c>
      <c r="AW636" s="399">
        <v>0</v>
      </c>
      <c r="AX636" s="399">
        <v>0</v>
      </c>
      <c r="AY636" s="399">
        <v>0</v>
      </c>
      <c r="AZ636" s="399">
        <v>0</v>
      </c>
      <c r="BA636" s="399">
        <v>0</v>
      </c>
    </row>
    <row r="637" spans="1:53" s="391" customFormat="1" ht="0.75" customHeight="1" outlineLevel="2" x14ac:dyDescent="0.3">
      <c r="A637" s="339"/>
      <c r="B637" s="397"/>
      <c r="C637" s="413"/>
      <c r="D637" s="419"/>
      <c r="E637" s="419"/>
      <c r="F637" s="399"/>
      <c r="G637" s="399"/>
      <c r="H637" s="393"/>
      <c r="I637" s="41"/>
      <c r="J637" s="416"/>
      <c r="K637" s="399"/>
      <c r="L637" s="399"/>
      <c r="M637" s="393"/>
      <c r="N637" s="41"/>
      <c r="O637" s="436"/>
      <c r="P637" s="437"/>
      <c r="Q637" s="399"/>
      <c r="R637" s="399"/>
      <c r="S637" s="393"/>
      <c r="T637" s="41"/>
      <c r="U637" s="437"/>
      <c r="V637" s="399"/>
      <c r="W637" s="399"/>
      <c r="X637" s="393"/>
      <c r="Y637" s="40"/>
      <c r="AA637" s="412"/>
      <c r="AC637" s="399"/>
      <c r="AD637" s="399"/>
      <c r="AE637" s="399"/>
      <c r="AF637" s="399"/>
      <c r="AG637" s="399"/>
      <c r="AH637" s="399"/>
      <c r="AI637" s="399"/>
      <c r="AJ637" s="399"/>
      <c r="AK637" s="399"/>
      <c r="AL637" s="399"/>
      <c r="AM637" s="399"/>
      <c r="AN637" s="399"/>
      <c r="AP637" s="399"/>
      <c r="AQ637" s="399"/>
      <c r="AR637" s="399"/>
      <c r="AS637" s="399"/>
      <c r="AT637" s="399"/>
      <c r="AU637" s="399"/>
      <c r="AV637" s="399"/>
      <c r="AW637" s="399"/>
      <c r="AX637" s="399"/>
      <c r="AY637" s="399"/>
      <c r="AZ637" s="399"/>
      <c r="BA637" s="399"/>
    </row>
    <row r="638" spans="1:53" s="391" customFormat="1" ht="13" x14ac:dyDescent="0.3">
      <c r="A638" s="339" t="s">
        <v>1666</v>
      </c>
      <c r="B638" s="397" t="s">
        <v>1667</v>
      </c>
      <c r="C638" s="413" t="s">
        <v>1668</v>
      </c>
      <c r="D638" s="419"/>
      <c r="E638" s="419"/>
      <c r="F638" s="399">
        <v>0</v>
      </c>
      <c r="G638" s="399">
        <v>0</v>
      </c>
      <c r="H638" s="393">
        <v>0</v>
      </c>
      <c r="I638" s="41">
        <v>0</v>
      </c>
      <c r="J638" s="416"/>
      <c r="K638" s="399">
        <v>0</v>
      </c>
      <c r="L638" s="399">
        <v>0</v>
      </c>
      <c r="M638" s="393">
        <v>0</v>
      </c>
      <c r="N638" s="41">
        <v>0</v>
      </c>
      <c r="O638" s="438"/>
      <c r="P638" s="439"/>
      <c r="Q638" s="399">
        <v>0</v>
      </c>
      <c r="R638" s="399">
        <v>0</v>
      </c>
      <c r="S638" s="393">
        <v>0</v>
      </c>
      <c r="T638" s="41">
        <v>0</v>
      </c>
      <c r="U638" s="439"/>
      <c r="V638" s="399">
        <v>0</v>
      </c>
      <c r="W638" s="399">
        <v>0</v>
      </c>
      <c r="X638" s="393">
        <v>0</v>
      </c>
      <c r="Y638" s="40">
        <v>0</v>
      </c>
      <c r="AA638" s="412">
        <v>0</v>
      </c>
      <c r="AC638" s="399">
        <v>0</v>
      </c>
      <c r="AD638" s="399">
        <v>0</v>
      </c>
      <c r="AE638" s="399">
        <v>0</v>
      </c>
      <c r="AF638" s="399">
        <v>0</v>
      </c>
      <c r="AG638" s="399">
        <v>0</v>
      </c>
      <c r="AH638" s="399">
        <v>0</v>
      </c>
      <c r="AI638" s="399">
        <v>0</v>
      </c>
      <c r="AJ638" s="399">
        <v>0</v>
      </c>
      <c r="AK638" s="399">
        <v>0</v>
      </c>
      <c r="AL638" s="399">
        <v>0</v>
      </c>
      <c r="AM638" s="399">
        <v>0</v>
      </c>
      <c r="AN638" s="399">
        <v>0</v>
      </c>
      <c r="AP638" s="399">
        <v>0</v>
      </c>
      <c r="AQ638" s="399">
        <v>0</v>
      </c>
      <c r="AR638" s="399">
        <v>0</v>
      </c>
      <c r="AS638" s="399">
        <v>0</v>
      </c>
      <c r="AT638" s="399">
        <v>0</v>
      </c>
      <c r="AU638" s="399">
        <v>0</v>
      </c>
      <c r="AV638" s="399">
        <v>0</v>
      </c>
      <c r="AW638" s="399">
        <v>0</v>
      </c>
      <c r="AX638" s="399">
        <v>0</v>
      </c>
      <c r="AY638" s="399">
        <v>0</v>
      </c>
      <c r="AZ638" s="399">
        <v>0</v>
      </c>
      <c r="BA638" s="399">
        <v>0</v>
      </c>
    </row>
    <row r="639" spans="1:53" s="391" customFormat="1" ht="0.75" customHeight="1" outlineLevel="2" x14ac:dyDescent="0.3">
      <c r="A639" s="339"/>
      <c r="B639" s="397"/>
      <c r="C639" s="413"/>
      <c r="D639" s="419"/>
      <c r="E639" s="419"/>
      <c r="F639" s="399"/>
      <c r="G639" s="399"/>
      <c r="H639" s="393"/>
      <c r="I639" s="41"/>
      <c r="J639" s="416"/>
      <c r="K639" s="399"/>
      <c r="L639" s="399"/>
      <c r="M639" s="393"/>
      <c r="N639" s="41"/>
      <c r="O639" s="438"/>
      <c r="P639" s="439"/>
      <c r="Q639" s="399"/>
      <c r="R639" s="399"/>
      <c r="S639" s="393"/>
      <c r="T639" s="41"/>
      <c r="U639" s="439"/>
      <c r="V639" s="399"/>
      <c r="W639" s="399"/>
      <c r="X639" s="393"/>
      <c r="Y639" s="40"/>
      <c r="AA639" s="412"/>
      <c r="AC639" s="399"/>
      <c r="AD639" s="399"/>
      <c r="AE639" s="399"/>
      <c r="AF639" s="399"/>
      <c r="AG639" s="399"/>
      <c r="AH639" s="399"/>
      <c r="AI639" s="399"/>
      <c r="AJ639" s="399"/>
      <c r="AK639" s="399"/>
      <c r="AL639" s="399"/>
      <c r="AM639" s="399"/>
      <c r="AN639" s="399"/>
      <c r="AP639" s="399"/>
      <c r="AQ639" s="399"/>
      <c r="AR639" s="399"/>
      <c r="AS639" s="399"/>
      <c r="AT639" s="399"/>
      <c r="AU639" s="399"/>
      <c r="AV639" s="399"/>
      <c r="AW639" s="399"/>
      <c r="AX639" s="399"/>
      <c r="AY639" s="399"/>
      <c r="AZ639" s="399"/>
      <c r="BA639" s="399"/>
    </row>
    <row r="640" spans="1:53" s="391" customFormat="1" ht="13" x14ac:dyDescent="0.3">
      <c r="A640" s="339" t="s">
        <v>1669</v>
      </c>
      <c r="B640" s="397" t="s">
        <v>1670</v>
      </c>
      <c r="C640" s="440" t="s">
        <v>1671</v>
      </c>
      <c r="D640" s="422"/>
      <c r="E640" s="422"/>
      <c r="F640" s="423">
        <v>0</v>
      </c>
      <c r="G640" s="423">
        <v>0</v>
      </c>
      <c r="H640" s="424">
        <v>0</v>
      </c>
      <c r="I640" s="42">
        <v>0</v>
      </c>
      <c r="J640" s="425"/>
      <c r="K640" s="423">
        <v>0</v>
      </c>
      <c r="L640" s="423">
        <v>0</v>
      </c>
      <c r="M640" s="424">
        <v>0</v>
      </c>
      <c r="N640" s="42">
        <v>0</v>
      </c>
      <c r="O640" s="426"/>
      <c r="P640" s="427"/>
      <c r="Q640" s="423">
        <v>0</v>
      </c>
      <c r="R640" s="423">
        <v>0</v>
      </c>
      <c r="S640" s="424">
        <v>0</v>
      </c>
      <c r="T640" s="42">
        <v>0</v>
      </c>
      <c r="U640" s="427"/>
      <c r="V640" s="423">
        <v>0</v>
      </c>
      <c r="W640" s="423">
        <v>0</v>
      </c>
      <c r="X640" s="424">
        <v>0</v>
      </c>
      <c r="Y640" s="43">
        <v>0</v>
      </c>
      <c r="Z640" s="428"/>
      <c r="AA640" s="429">
        <v>0</v>
      </c>
      <c r="AB640" s="428"/>
      <c r="AC640" s="423">
        <v>0</v>
      </c>
      <c r="AD640" s="423">
        <v>0</v>
      </c>
      <c r="AE640" s="423">
        <v>0</v>
      </c>
      <c r="AF640" s="423">
        <v>0</v>
      </c>
      <c r="AG640" s="423">
        <v>0</v>
      </c>
      <c r="AH640" s="423">
        <v>0</v>
      </c>
      <c r="AI640" s="423">
        <v>0</v>
      </c>
      <c r="AJ640" s="423">
        <v>0</v>
      </c>
      <c r="AK640" s="423">
        <v>0</v>
      </c>
      <c r="AL640" s="423">
        <v>0</v>
      </c>
      <c r="AM640" s="423">
        <v>0</v>
      </c>
      <c r="AN640" s="423">
        <v>0</v>
      </c>
      <c r="AO640" s="428"/>
      <c r="AP640" s="423">
        <v>0</v>
      </c>
      <c r="AQ640" s="423">
        <v>0</v>
      </c>
      <c r="AR640" s="423">
        <v>0</v>
      </c>
      <c r="AS640" s="423">
        <v>0</v>
      </c>
      <c r="AT640" s="423">
        <v>0</v>
      </c>
      <c r="AU640" s="423">
        <v>0</v>
      </c>
      <c r="AV640" s="423">
        <v>0</v>
      </c>
      <c r="AW640" s="423">
        <v>0</v>
      </c>
      <c r="AX640" s="423">
        <v>0</v>
      </c>
      <c r="AY640" s="423">
        <v>0</v>
      </c>
      <c r="AZ640" s="423">
        <v>0</v>
      </c>
      <c r="BA640" s="423">
        <v>0</v>
      </c>
    </row>
    <row r="641" spans="1:53" s="391" customFormat="1" ht="0.75" customHeight="1" outlineLevel="2" x14ac:dyDescent="0.3">
      <c r="A641" s="339"/>
      <c r="B641" s="397"/>
      <c r="C641" s="413"/>
      <c r="D641" s="419"/>
      <c r="E641" s="419"/>
      <c r="F641" s="399"/>
      <c r="G641" s="399"/>
      <c r="H641" s="393"/>
      <c r="I641" s="41"/>
      <c r="J641" s="416"/>
      <c r="K641" s="399"/>
      <c r="L641" s="399"/>
      <c r="M641" s="393"/>
      <c r="N641" s="41"/>
      <c r="O641" s="436"/>
      <c r="P641" s="437"/>
      <c r="Q641" s="399"/>
      <c r="R641" s="399"/>
      <c r="S641" s="393"/>
      <c r="T641" s="41"/>
      <c r="U641" s="437"/>
      <c r="V641" s="399"/>
      <c r="W641" s="399"/>
      <c r="X641" s="393"/>
      <c r="Y641" s="40"/>
      <c r="AA641" s="412"/>
      <c r="AC641" s="399"/>
      <c r="AD641" s="399"/>
      <c r="AE641" s="399"/>
      <c r="AF641" s="399"/>
      <c r="AG641" s="399"/>
      <c r="AH641" s="399"/>
      <c r="AI641" s="399"/>
      <c r="AJ641" s="399"/>
      <c r="AK641" s="399"/>
      <c r="AL641" s="399"/>
      <c r="AM641" s="399"/>
      <c r="AN641" s="399"/>
      <c r="AP641" s="399"/>
      <c r="AQ641" s="399"/>
      <c r="AR641" s="399"/>
      <c r="AS641" s="399"/>
      <c r="AT641" s="399"/>
      <c r="AU641" s="399"/>
      <c r="AV641" s="399"/>
      <c r="AW641" s="399"/>
      <c r="AX641" s="399"/>
      <c r="AY641" s="399"/>
      <c r="AZ641" s="399"/>
      <c r="BA641" s="399"/>
    </row>
    <row r="642" spans="1:53" s="391" customFormat="1" ht="13" x14ac:dyDescent="0.3">
      <c r="A642" s="339"/>
      <c r="B642" s="397" t="s">
        <v>1672</v>
      </c>
      <c r="C642" s="430" t="s">
        <v>1673</v>
      </c>
      <c r="D642" s="431"/>
      <c r="E642" s="431"/>
      <c r="F642" s="432">
        <v>-115170.37410000002</v>
      </c>
      <c r="G642" s="432">
        <v>-204896.22519999999</v>
      </c>
      <c r="H642" s="433">
        <v>89725.851099999971</v>
      </c>
      <c r="I642" s="44">
        <v>0.43790875606623902</v>
      </c>
      <c r="J642" s="416"/>
      <c r="K642" s="432">
        <v>-615430.92740000004</v>
      </c>
      <c r="L642" s="432">
        <v>-647210.49979999999</v>
      </c>
      <c r="M642" s="433">
        <v>31779.572399999946</v>
      </c>
      <c r="N642" s="44">
        <v>4.9102374590369625E-2</v>
      </c>
      <c r="O642" s="374"/>
      <c r="P642" s="421"/>
      <c r="Q642" s="432">
        <v>-404110.18040000001</v>
      </c>
      <c r="R642" s="432">
        <v>-421158.52610000002</v>
      </c>
      <c r="S642" s="433">
        <v>17048.345700000005</v>
      </c>
      <c r="T642" s="44">
        <v>4.0479640428678014E-2</v>
      </c>
      <c r="U642" s="421"/>
      <c r="V642" s="432">
        <v>-1289298.8502</v>
      </c>
      <c r="W642" s="432">
        <v>-165633.37349999999</v>
      </c>
      <c r="X642" s="433">
        <v>-1123665.4767</v>
      </c>
      <c r="Y642" s="45">
        <v>-6.7840523498122201</v>
      </c>
      <c r="AA642" s="435">
        <v>-213263.2871999999</v>
      </c>
      <c r="AC642" s="432">
        <v>-90648.802499999991</v>
      </c>
      <c r="AD642" s="432">
        <v>-135403.17120000001</v>
      </c>
      <c r="AE642" s="432">
        <v>-110612.1667</v>
      </c>
      <c r="AF642" s="432">
        <v>-105650.1342</v>
      </c>
      <c r="AG642" s="432">
        <v>-204896.22519999999</v>
      </c>
      <c r="AH642" s="432">
        <v>-100784.71059999999</v>
      </c>
      <c r="AI642" s="432">
        <v>-2526934.3275000001</v>
      </c>
      <c r="AJ642" s="432">
        <v>2215900.0691</v>
      </c>
      <c r="AK642" s="432">
        <v>-100919.3805</v>
      </c>
      <c r="AL642" s="432">
        <v>-166800.41649999999</v>
      </c>
      <c r="AM642" s="432">
        <v>93275.025200000018</v>
      </c>
      <c r="AN642" s="432">
        <v>-87604.182000000001</v>
      </c>
      <c r="AP642" s="432">
        <v>-91498.012899999987</v>
      </c>
      <c r="AQ642" s="432">
        <v>-119822.7341</v>
      </c>
      <c r="AR642" s="432">
        <v>-147306.28470000002</v>
      </c>
      <c r="AS642" s="432">
        <v>-141633.52160000001</v>
      </c>
      <c r="AT642" s="432">
        <v>-115170.37410000002</v>
      </c>
      <c r="AU642" s="432">
        <v>0</v>
      </c>
      <c r="AV642" s="432">
        <v>0</v>
      </c>
      <c r="AW642" s="432">
        <v>0</v>
      </c>
      <c r="AX642" s="432">
        <v>0</v>
      </c>
      <c r="AY642" s="432">
        <v>0</v>
      </c>
      <c r="AZ642" s="432">
        <v>0</v>
      </c>
      <c r="BA642" s="432">
        <v>0</v>
      </c>
    </row>
    <row r="643" spans="1:53" s="391" customFormat="1" ht="13" x14ac:dyDescent="0.3">
      <c r="A643" s="339"/>
      <c r="B643" s="397" t="s">
        <v>1674</v>
      </c>
      <c r="C643" s="434" t="s">
        <v>1675</v>
      </c>
      <c r="D643" s="431"/>
      <c r="E643" s="431"/>
      <c r="F643" s="432">
        <v>-196700.87589999998</v>
      </c>
      <c r="G643" s="432">
        <v>-184352.20479999995</v>
      </c>
      <c r="H643" s="433">
        <v>-12348.671100000036</v>
      </c>
      <c r="I643" s="44">
        <v>-6.6984124835376205E-2</v>
      </c>
      <c r="J643" s="416"/>
      <c r="K643" s="432">
        <v>-1266719.6026000003</v>
      </c>
      <c r="L643" s="432">
        <v>-1603898.2201999999</v>
      </c>
      <c r="M643" s="433">
        <v>337178.61759999953</v>
      </c>
      <c r="N643" s="44">
        <v>0.21022444775701207</v>
      </c>
      <c r="O643" s="374"/>
      <c r="P643" s="421"/>
      <c r="Q643" s="432">
        <v>-565961.68960000062</v>
      </c>
      <c r="R643" s="432">
        <v>-888460.06390000007</v>
      </c>
      <c r="S643" s="433">
        <v>322498.37429999944</v>
      </c>
      <c r="T643" s="44">
        <v>0.36298578563492756</v>
      </c>
      <c r="U643" s="421"/>
      <c r="V643" s="432">
        <v>-2309587.3297999995</v>
      </c>
      <c r="W643" s="432">
        <v>-4369299.7924999995</v>
      </c>
      <c r="X643" s="433">
        <v>2059712.4627</v>
      </c>
      <c r="Y643" s="45">
        <v>0.47140561657855162</v>
      </c>
      <c r="AA643" s="435">
        <v>-557411.83279999997</v>
      </c>
      <c r="AC643" s="432">
        <v>-330640.76750000007</v>
      </c>
      <c r="AD643" s="432">
        <v>-384797.38879999996</v>
      </c>
      <c r="AE643" s="432">
        <v>-232530.38329999999</v>
      </c>
      <c r="AF643" s="432">
        <v>-471577.47580000001</v>
      </c>
      <c r="AG643" s="432">
        <v>-184352.20479999995</v>
      </c>
      <c r="AH643" s="432">
        <v>-197294.05940000009</v>
      </c>
      <c r="AI643" s="432">
        <v>2223314.7075</v>
      </c>
      <c r="AJ643" s="432">
        <v>-2599733.1990999999</v>
      </c>
      <c r="AK643" s="432">
        <v>-195328.93949999989</v>
      </c>
      <c r="AL643" s="432">
        <v>-233644.16350000008</v>
      </c>
      <c r="AM643" s="432">
        <v>240601.35480000009</v>
      </c>
      <c r="AN643" s="432">
        <v>-280783.42800000007</v>
      </c>
      <c r="AP643" s="432">
        <v>-445652.25710000005</v>
      </c>
      <c r="AQ643" s="432">
        <v>-255105.65589999995</v>
      </c>
      <c r="AR643" s="432">
        <v>-219420.22529999993</v>
      </c>
      <c r="AS643" s="432">
        <v>-149840.58839999998</v>
      </c>
      <c r="AT643" s="432">
        <v>-196700.87589999998</v>
      </c>
      <c r="AU643" s="432">
        <v>843499</v>
      </c>
      <c r="AV643" s="432">
        <v>0</v>
      </c>
      <c r="AW643" s="432">
        <v>0</v>
      </c>
      <c r="AX643" s="432">
        <v>0</v>
      </c>
      <c r="AY643" s="432">
        <v>0</v>
      </c>
      <c r="AZ643" s="432">
        <v>0</v>
      </c>
      <c r="BA643" s="432">
        <v>0</v>
      </c>
    </row>
    <row r="644" spans="1:53" ht="13" x14ac:dyDescent="0.3">
      <c r="B644" s="397" t="s">
        <v>1676</v>
      </c>
      <c r="C644" s="402" t="s">
        <v>1677</v>
      </c>
      <c r="D644" s="403"/>
      <c r="E644" s="403"/>
      <c r="F644" s="400"/>
      <c r="G644" s="400"/>
      <c r="H644" s="400"/>
      <c r="I644" s="400"/>
      <c r="J644" s="404"/>
      <c r="K644" s="405"/>
      <c r="L644" s="405"/>
      <c r="M644" s="405"/>
      <c r="N644" s="401"/>
      <c r="O644" s="400"/>
      <c r="P644" s="404"/>
      <c r="Q644" s="400"/>
      <c r="R644" s="400"/>
      <c r="S644" s="400"/>
      <c r="T644" s="400"/>
      <c r="U644" s="404"/>
      <c r="V644" s="400"/>
      <c r="W644" s="400"/>
      <c r="X644" s="400"/>
      <c r="Y644" s="400"/>
      <c r="Z644" s="400"/>
      <c r="AA644" s="406"/>
      <c r="AB644" s="400"/>
      <c r="AC644" s="405"/>
      <c r="AD644" s="405"/>
      <c r="AE644" s="405"/>
      <c r="AF644" s="405"/>
      <c r="AG644" s="405"/>
      <c r="AH644" s="405"/>
      <c r="AI644" s="405"/>
      <c r="AJ644" s="405"/>
      <c r="AK644" s="405"/>
      <c r="AL644" s="405"/>
      <c r="AM644" s="405"/>
      <c r="AN644" s="405"/>
      <c r="AO644" s="400"/>
      <c r="AP644" s="405"/>
      <c r="AQ644" s="405"/>
      <c r="AR644" s="405"/>
      <c r="AS644" s="405"/>
      <c r="AT644" s="405"/>
      <c r="AU644" s="405"/>
      <c r="AV644" s="405"/>
      <c r="AW644" s="405"/>
      <c r="AX644" s="405"/>
      <c r="AY644" s="405"/>
      <c r="AZ644" s="405"/>
      <c r="BA644" s="405"/>
    </row>
    <row r="645" spans="1:53" s="391" customFormat="1" ht="0.75" customHeight="1" outlineLevel="2" x14ac:dyDescent="0.3">
      <c r="A645" s="339"/>
      <c r="B645" s="397"/>
      <c r="C645" s="441"/>
      <c r="D645" s="419"/>
      <c r="E645" s="419"/>
      <c r="F645" s="399"/>
      <c r="G645" s="399"/>
      <c r="H645" s="399"/>
      <c r="I645" s="408"/>
      <c r="J645" s="416"/>
      <c r="K645" s="399"/>
      <c r="L645" s="399"/>
      <c r="M645" s="399"/>
      <c r="N645" s="408"/>
      <c r="O645" s="418"/>
      <c r="P645" s="410"/>
      <c r="Q645" s="399"/>
      <c r="R645" s="399"/>
      <c r="S645" s="399"/>
      <c r="T645" s="408"/>
      <c r="U645" s="410"/>
      <c r="V645" s="399"/>
      <c r="W645" s="399"/>
      <c r="X645" s="399"/>
      <c r="Y645" s="411"/>
      <c r="AA645" s="412"/>
      <c r="AC645" s="399"/>
      <c r="AD645" s="399"/>
      <c r="AE645" s="399"/>
      <c r="AF645" s="399"/>
      <c r="AG645" s="399"/>
      <c r="AH645" s="399"/>
      <c r="AI645" s="399"/>
      <c r="AJ645" s="399"/>
      <c r="AK645" s="399"/>
      <c r="AL645" s="399"/>
      <c r="AM645" s="399"/>
      <c r="AN645" s="399"/>
      <c r="AP645" s="399"/>
      <c r="AQ645" s="399"/>
      <c r="AR645" s="399"/>
      <c r="AS645" s="399"/>
      <c r="AT645" s="399"/>
      <c r="AU645" s="399"/>
      <c r="AV645" s="399"/>
      <c r="AW645" s="399"/>
      <c r="AX645" s="399"/>
      <c r="AY645" s="399"/>
      <c r="AZ645" s="399"/>
      <c r="BA645" s="399"/>
    </row>
    <row r="646" spans="1:53" outlineLevel="2" x14ac:dyDescent="0.25">
      <c r="A646" s="339" t="s">
        <v>1678</v>
      </c>
      <c r="B646" s="340" t="s">
        <v>1679</v>
      </c>
      <c r="C646" s="341" t="s">
        <v>1680</v>
      </c>
      <c r="D646" s="342"/>
      <c r="E646" s="343"/>
      <c r="F646" s="47">
        <v>254583.34</v>
      </c>
      <c r="G646" s="47">
        <v>254583.34</v>
      </c>
      <c r="H646" s="344">
        <v>0</v>
      </c>
      <c r="I646" s="345">
        <v>0</v>
      </c>
      <c r="K646" s="47">
        <v>1272916.67</v>
      </c>
      <c r="L646" s="47">
        <v>1272916.67</v>
      </c>
      <c r="M646" s="344">
        <v>0</v>
      </c>
      <c r="N646" s="345">
        <v>0</v>
      </c>
      <c r="Q646" s="47">
        <v>763750.01</v>
      </c>
      <c r="R646" s="47">
        <v>763750.01</v>
      </c>
      <c r="S646" s="344">
        <v>0</v>
      </c>
      <c r="T646" s="345">
        <v>0</v>
      </c>
      <c r="V646" s="47">
        <v>3055000</v>
      </c>
      <c r="W646" s="47">
        <v>2974381.94</v>
      </c>
      <c r="X646" s="344">
        <v>80618.060000000056</v>
      </c>
      <c r="Y646" s="345">
        <v>2.7104138481959736E-2</v>
      </c>
      <c r="AA646" s="48">
        <v>254583.33000000002</v>
      </c>
      <c r="AB646" s="47"/>
      <c r="AC646" s="47">
        <v>254583.33000000002</v>
      </c>
      <c r="AD646" s="47">
        <v>254583.33000000002</v>
      </c>
      <c r="AE646" s="47">
        <v>254583.33000000002</v>
      </c>
      <c r="AF646" s="47">
        <v>254583.34</v>
      </c>
      <c r="AG646" s="47">
        <v>254583.34</v>
      </c>
      <c r="AH646" s="47">
        <v>254583.34</v>
      </c>
      <c r="AI646" s="47">
        <v>254583.33000000002</v>
      </c>
      <c r="AJ646" s="47">
        <v>254583.33000000002</v>
      </c>
      <c r="AK646" s="47">
        <v>254583.34</v>
      </c>
      <c r="AL646" s="47">
        <v>254583.33000000002</v>
      </c>
      <c r="AM646" s="47">
        <v>254583.33000000002</v>
      </c>
      <c r="AN646" s="47">
        <v>254583.33000000002</v>
      </c>
      <c r="AO646" s="47"/>
      <c r="AP646" s="47">
        <v>254583.33000000002</v>
      </c>
      <c r="AQ646" s="47">
        <v>254583.33000000002</v>
      </c>
      <c r="AR646" s="47">
        <v>254583.33000000002</v>
      </c>
      <c r="AS646" s="47">
        <v>254583.34</v>
      </c>
      <c r="AT646" s="47">
        <v>254583.34</v>
      </c>
      <c r="AU646" s="47">
        <v>0</v>
      </c>
      <c r="AV646" s="47">
        <v>0</v>
      </c>
      <c r="AW646" s="47">
        <v>0</v>
      </c>
      <c r="AX646" s="47">
        <v>0</v>
      </c>
      <c r="AY646" s="47">
        <v>0</v>
      </c>
      <c r="AZ646" s="47">
        <v>0</v>
      </c>
      <c r="BA646" s="47">
        <v>0</v>
      </c>
    </row>
    <row r="647" spans="1:53" outlineLevel="2" x14ac:dyDescent="0.25">
      <c r="A647" s="339" t="s">
        <v>1681</v>
      </c>
      <c r="B647" s="340" t="s">
        <v>1682</v>
      </c>
      <c r="C647" s="341" t="s">
        <v>1683</v>
      </c>
      <c r="D647" s="342"/>
      <c r="E647" s="343"/>
      <c r="F647" s="47">
        <v>1377407.08</v>
      </c>
      <c r="G647" s="47">
        <v>822707.8</v>
      </c>
      <c r="H647" s="344">
        <v>554699.28</v>
      </c>
      <c r="I647" s="345">
        <v>0.67423607749920444</v>
      </c>
      <c r="K647" s="47">
        <v>6694492.25</v>
      </c>
      <c r="L647" s="47">
        <v>4033044.84</v>
      </c>
      <c r="M647" s="344">
        <v>2661447.41</v>
      </c>
      <c r="N647" s="345">
        <v>0.65991019579142596</v>
      </c>
      <c r="Q647" s="47">
        <v>4090050.34</v>
      </c>
      <c r="R647" s="47">
        <v>2439603.34</v>
      </c>
      <c r="S647" s="344">
        <v>1650447</v>
      </c>
      <c r="T647" s="345">
        <v>0.67652268421636119</v>
      </c>
      <c r="V647" s="47">
        <v>12157831.83</v>
      </c>
      <c r="W647" s="47">
        <v>17589680.07</v>
      </c>
      <c r="X647" s="344">
        <v>-5431848.2400000002</v>
      </c>
      <c r="Y647" s="345">
        <v>-0.30880881393995702</v>
      </c>
      <c r="AA647" s="48">
        <v>826331.62</v>
      </c>
      <c r="AB647" s="47"/>
      <c r="AC647" s="47">
        <v>768118.46</v>
      </c>
      <c r="AD647" s="47">
        <v>825323.04</v>
      </c>
      <c r="AE647" s="47">
        <v>821444.46</v>
      </c>
      <c r="AF647" s="47">
        <v>795451.08000000007</v>
      </c>
      <c r="AG647" s="47">
        <v>822707.8</v>
      </c>
      <c r="AH647" s="47">
        <v>797112.04</v>
      </c>
      <c r="AI647" s="47">
        <v>822842.37</v>
      </c>
      <c r="AJ647" s="47">
        <v>817884.63</v>
      </c>
      <c r="AK647" s="47">
        <v>791501.25</v>
      </c>
      <c r="AL647" s="47">
        <v>796095.04</v>
      </c>
      <c r="AM647" s="47">
        <v>719985.13</v>
      </c>
      <c r="AN647" s="47">
        <v>717919.12</v>
      </c>
      <c r="AO647" s="47"/>
      <c r="AP647" s="47">
        <v>1359596.29</v>
      </c>
      <c r="AQ647" s="47">
        <v>1244845.6200000001</v>
      </c>
      <c r="AR647" s="47">
        <v>1379941.76</v>
      </c>
      <c r="AS647" s="47">
        <v>1332701.5</v>
      </c>
      <c r="AT647" s="47">
        <v>1377407.08</v>
      </c>
      <c r="AU647" s="47">
        <v>0</v>
      </c>
      <c r="AV647" s="47">
        <v>0</v>
      </c>
      <c r="AW647" s="47">
        <v>0</v>
      </c>
      <c r="AX647" s="47">
        <v>0</v>
      </c>
      <c r="AY647" s="47">
        <v>0</v>
      </c>
      <c r="AZ647" s="47">
        <v>0</v>
      </c>
      <c r="BA647" s="47">
        <v>0</v>
      </c>
    </row>
    <row r="648" spans="1:53" outlineLevel="2" x14ac:dyDescent="0.25">
      <c r="A648" s="339" t="s">
        <v>1684</v>
      </c>
      <c r="B648" s="340" t="s">
        <v>1685</v>
      </c>
      <c r="C648" s="341" t="s">
        <v>1686</v>
      </c>
      <c r="D648" s="342"/>
      <c r="E648" s="343"/>
      <c r="F648" s="47">
        <v>4627854.1500000004</v>
      </c>
      <c r="G648" s="47">
        <v>4797395.8100000005</v>
      </c>
      <c r="H648" s="344">
        <v>-169541.66000000015</v>
      </c>
      <c r="I648" s="345">
        <v>-3.5340352706899149E-2</v>
      </c>
      <c r="K648" s="47">
        <v>23139270.829999998</v>
      </c>
      <c r="L648" s="47">
        <v>23986979.149999999</v>
      </c>
      <c r="M648" s="344">
        <v>-847708.3200000003</v>
      </c>
      <c r="N648" s="345">
        <v>-3.5340353393353424E-2</v>
      </c>
      <c r="Q648" s="47">
        <v>13883562.49</v>
      </c>
      <c r="R648" s="47">
        <v>14392187.49</v>
      </c>
      <c r="S648" s="344">
        <v>-508625</v>
      </c>
      <c r="T648" s="345">
        <v>-3.5340353949210535E-2</v>
      </c>
      <c r="V648" s="47">
        <v>56105040.269999996</v>
      </c>
      <c r="W648" s="47">
        <v>45974999.979999997</v>
      </c>
      <c r="X648" s="344">
        <v>10130040.289999999</v>
      </c>
      <c r="Y648" s="345">
        <v>0.22033801619155541</v>
      </c>
      <c r="AA648" s="48">
        <v>4797395.8100000005</v>
      </c>
      <c r="AB648" s="47"/>
      <c r="AC648" s="47">
        <v>4797395.84</v>
      </c>
      <c r="AD648" s="47">
        <v>4797395.82</v>
      </c>
      <c r="AE648" s="47">
        <v>4797395.83</v>
      </c>
      <c r="AF648" s="47">
        <v>4797395.8499999996</v>
      </c>
      <c r="AG648" s="47">
        <v>4797395.8100000005</v>
      </c>
      <c r="AH648" s="47">
        <v>4797395.84</v>
      </c>
      <c r="AI648" s="47">
        <v>4797395.82</v>
      </c>
      <c r="AJ648" s="47">
        <v>4797395.84</v>
      </c>
      <c r="AK648" s="47">
        <v>4690019.46</v>
      </c>
      <c r="AL648" s="47">
        <v>4627854.16</v>
      </c>
      <c r="AM648" s="47">
        <v>4627854.17</v>
      </c>
      <c r="AN648" s="47">
        <v>4627854.1500000004</v>
      </c>
      <c r="AO648" s="47"/>
      <c r="AP648" s="47">
        <v>4627854.17</v>
      </c>
      <c r="AQ648" s="47">
        <v>4627854.17</v>
      </c>
      <c r="AR648" s="47">
        <v>4627854.16</v>
      </c>
      <c r="AS648" s="47">
        <v>4627854.18</v>
      </c>
      <c r="AT648" s="47">
        <v>4627854.1500000004</v>
      </c>
      <c r="AU648" s="47">
        <v>0</v>
      </c>
      <c r="AV648" s="47">
        <v>0</v>
      </c>
      <c r="AW648" s="47">
        <v>0</v>
      </c>
      <c r="AX648" s="47">
        <v>0</v>
      </c>
      <c r="AY648" s="47">
        <v>0</v>
      </c>
      <c r="AZ648" s="47">
        <v>0</v>
      </c>
      <c r="BA648" s="47">
        <v>0</v>
      </c>
    </row>
    <row r="649" spans="1:53" s="391" customFormat="1" ht="13" x14ac:dyDescent="0.3">
      <c r="A649" s="339" t="s">
        <v>1687</v>
      </c>
      <c r="B649" s="397" t="s">
        <v>1688</v>
      </c>
      <c r="C649" s="414" t="s">
        <v>1689</v>
      </c>
      <c r="D649" s="419"/>
      <c r="E649" s="419"/>
      <c r="F649" s="399">
        <v>6259844.5700000003</v>
      </c>
      <c r="G649" s="399">
        <v>5874686.9500000011</v>
      </c>
      <c r="H649" s="393">
        <v>385157.61999999918</v>
      </c>
      <c r="I649" s="41">
        <v>6.5562237320577421E-2</v>
      </c>
      <c r="J649" s="416"/>
      <c r="K649" s="399">
        <v>31106679.75</v>
      </c>
      <c r="L649" s="399">
        <v>29292940.659999996</v>
      </c>
      <c r="M649" s="393">
        <v>1813739.0900000036</v>
      </c>
      <c r="N649" s="41">
        <v>6.1917275942073469E-2</v>
      </c>
      <c r="O649" s="436"/>
      <c r="P649" s="437"/>
      <c r="Q649" s="399">
        <v>18737362.84</v>
      </c>
      <c r="R649" s="399">
        <v>17595540.84</v>
      </c>
      <c r="S649" s="393">
        <v>1141822</v>
      </c>
      <c r="T649" s="41">
        <v>6.489269130075799E-2</v>
      </c>
      <c r="U649" s="437"/>
      <c r="V649" s="399">
        <v>71317872.099999994</v>
      </c>
      <c r="W649" s="399">
        <v>66539061.990000002</v>
      </c>
      <c r="X649" s="393">
        <v>4778810.109999992</v>
      </c>
      <c r="Y649" s="40">
        <v>7.1819619439753873E-2</v>
      </c>
      <c r="AA649" s="412">
        <v>5878310.7600000007</v>
      </c>
      <c r="AC649" s="399">
        <v>5820097.6299999999</v>
      </c>
      <c r="AD649" s="399">
        <v>5877302.1900000004</v>
      </c>
      <c r="AE649" s="399">
        <v>5873423.6200000001</v>
      </c>
      <c r="AF649" s="399">
        <v>5847430.2699999996</v>
      </c>
      <c r="AG649" s="399">
        <v>5874686.9500000011</v>
      </c>
      <c r="AH649" s="399">
        <v>5849091.2199999997</v>
      </c>
      <c r="AI649" s="399">
        <v>5874821.5200000005</v>
      </c>
      <c r="AJ649" s="399">
        <v>5869863.7999999998</v>
      </c>
      <c r="AK649" s="399">
        <v>5736104.0499999998</v>
      </c>
      <c r="AL649" s="399">
        <v>5678532.5300000003</v>
      </c>
      <c r="AM649" s="399">
        <v>5602422.6299999999</v>
      </c>
      <c r="AN649" s="399">
        <v>5600356.6000000006</v>
      </c>
      <c r="AP649" s="399">
        <v>6242033.79</v>
      </c>
      <c r="AQ649" s="399">
        <v>6127283.1200000001</v>
      </c>
      <c r="AR649" s="399">
        <v>6262379.25</v>
      </c>
      <c r="AS649" s="399">
        <v>6215139.0199999996</v>
      </c>
      <c r="AT649" s="399">
        <v>6259844.5700000003</v>
      </c>
      <c r="AU649" s="399">
        <v>0</v>
      </c>
      <c r="AV649" s="399">
        <v>0</v>
      </c>
      <c r="AW649" s="399">
        <v>0</v>
      </c>
      <c r="AX649" s="399">
        <v>0</v>
      </c>
      <c r="AY649" s="399">
        <v>0</v>
      </c>
      <c r="AZ649" s="399">
        <v>0</v>
      </c>
      <c r="BA649" s="399">
        <v>0</v>
      </c>
    </row>
    <row r="650" spans="1:53" s="391" customFormat="1" ht="0.75" customHeight="1" outlineLevel="2" x14ac:dyDescent="0.3">
      <c r="A650" s="339"/>
      <c r="B650" s="397"/>
      <c r="C650" s="414"/>
      <c r="D650" s="419"/>
      <c r="E650" s="419"/>
      <c r="F650" s="399"/>
      <c r="G650" s="399"/>
      <c r="H650" s="393"/>
      <c r="I650" s="41"/>
      <c r="J650" s="416"/>
      <c r="K650" s="399"/>
      <c r="L650" s="399"/>
      <c r="M650" s="393"/>
      <c r="N650" s="41"/>
      <c r="O650" s="436"/>
      <c r="P650" s="437"/>
      <c r="Q650" s="399"/>
      <c r="R650" s="399"/>
      <c r="S650" s="393"/>
      <c r="T650" s="41"/>
      <c r="U650" s="437"/>
      <c r="V650" s="399"/>
      <c r="W650" s="399"/>
      <c r="X650" s="393"/>
      <c r="Y650" s="40"/>
      <c r="AA650" s="412"/>
      <c r="AC650" s="399"/>
      <c r="AD650" s="399"/>
      <c r="AE650" s="399"/>
      <c r="AF650" s="399"/>
      <c r="AG650" s="399"/>
      <c r="AH650" s="399"/>
      <c r="AI650" s="399"/>
      <c r="AJ650" s="399"/>
      <c r="AK650" s="399"/>
      <c r="AL650" s="399"/>
      <c r="AM650" s="399"/>
      <c r="AN650" s="399"/>
      <c r="AP650" s="399"/>
      <c r="AQ650" s="399"/>
      <c r="AR650" s="399"/>
      <c r="AS650" s="399"/>
      <c r="AT650" s="399"/>
      <c r="AU650" s="399"/>
      <c r="AV650" s="399"/>
      <c r="AW650" s="399"/>
      <c r="AX650" s="399"/>
      <c r="AY650" s="399"/>
      <c r="AZ650" s="399"/>
      <c r="BA650" s="399"/>
    </row>
    <row r="651" spans="1:53" outlineLevel="2" x14ac:dyDescent="0.25">
      <c r="A651" s="339" t="s">
        <v>1690</v>
      </c>
      <c r="B651" s="340" t="s">
        <v>1691</v>
      </c>
      <c r="C651" s="341" t="s">
        <v>1692</v>
      </c>
      <c r="D651" s="342"/>
      <c r="E651" s="343"/>
      <c r="F651" s="47">
        <v>14381.710000000001</v>
      </c>
      <c r="G651" s="47">
        <v>14381.710000000001</v>
      </c>
      <c r="H651" s="344">
        <v>0</v>
      </c>
      <c r="I651" s="345">
        <v>0</v>
      </c>
      <c r="K651" s="47">
        <v>71908.55</v>
      </c>
      <c r="L651" s="47">
        <v>71188.55</v>
      </c>
      <c r="M651" s="344">
        <v>720</v>
      </c>
      <c r="N651" s="345">
        <v>1.0113986027247359E-2</v>
      </c>
      <c r="Q651" s="47">
        <v>43145.13</v>
      </c>
      <c r="R651" s="47">
        <v>42785.13</v>
      </c>
      <c r="S651" s="344">
        <v>360</v>
      </c>
      <c r="T651" s="345">
        <v>8.414138276546081E-3</v>
      </c>
      <c r="V651" s="47">
        <v>172580.52000000002</v>
      </c>
      <c r="W651" s="47">
        <v>234684.7</v>
      </c>
      <c r="X651" s="344">
        <v>-62104.179999999993</v>
      </c>
      <c r="Y651" s="345">
        <v>-0.26462815854633892</v>
      </c>
      <c r="AA651" s="48">
        <v>14201.710000000001</v>
      </c>
      <c r="AB651" s="47"/>
      <c r="AC651" s="47">
        <v>14201.710000000001</v>
      </c>
      <c r="AD651" s="47">
        <v>14201.710000000001</v>
      </c>
      <c r="AE651" s="47">
        <v>14201.710000000001</v>
      </c>
      <c r="AF651" s="47">
        <v>14201.710000000001</v>
      </c>
      <c r="AG651" s="47">
        <v>14381.710000000001</v>
      </c>
      <c r="AH651" s="47">
        <v>14381.710000000001</v>
      </c>
      <c r="AI651" s="47">
        <v>14381.710000000001</v>
      </c>
      <c r="AJ651" s="47">
        <v>14381.710000000001</v>
      </c>
      <c r="AK651" s="47">
        <v>14381.710000000001</v>
      </c>
      <c r="AL651" s="47">
        <v>14381.710000000001</v>
      </c>
      <c r="AM651" s="47">
        <v>14381.710000000001</v>
      </c>
      <c r="AN651" s="47">
        <v>14381.710000000001</v>
      </c>
      <c r="AO651" s="47"/>
      <c r="AP651" s="47">
        <v>14381.710000000001</v>
      </c>
      <c r="AQ651" s="47">
        <v>14381.710000000001</v>
      </c>
      <c r="AR651" s="47">
        <v>14381.710000000001</v>
      </c>
      <c r="AS651" s="47">
        <v>14381.710000000001</v>
      </c>
      <c r="AT651" s="47">
        <v>14381.710000000001</v>
      </c>
      <c r="AU651" s="47">
        <v>0</v>
      </c>
      <c r="AV651" s="47">
        <v>0</v>
      </c>
      <c r="AW651" s="47">
        <v>0</v>
      </c>
      <c r="AX651" s="47">
        <v>0</v>
      </c>
      <c r="AY651" s="47">
        <v>0</v>
      </c>
      <c r="AZ651" s="47">
        <v>0</v>
      </c>
      <c r="BA651" s="47">
        <v>0</v>
      </c>
    </row>
    <row r="652" spans="1:53" outlineLevel="2" x14ac:dyDescent="0.25">
      <c r="A652" s="339" t="s">
        <v>1693</v>
      </c>
      <c r="B652" s="340" t="s">
        <v>1694</v>
      </c>
      <c r="C652" s="341" t="s">
        <v>1695</v>
      </c>
      <c r="D652" s="342"/>
      <c r="E652" s="343"/>
      <c r="F652" s="47">
        <v>1930.22</v>
      </c>
      <c r="G652" s="47">
        <v>1420.14</v>
      </c>
      <c r="H652" s="344">
        <v>510.07999999999993</v>
      </c>
      <c r="I652" s="345">
        <v>0.35917585590153078</v>
      </c>
      <c r="K652" s="47">
        <v>9511.4</v>
      </c>
      <c r="L652" s="47">
        <v>7100.8600000000006</v>
      </c>
      <c r="M652" s="344">
        <v>2410.5399999999991</v>
      </c>
      <c r="N652" s="345">
        <v>0.33947155696633913</v>
      </c>
      <c r="Q652" s="47">
        <v>5790.68</v>
      </c>
      <c r="R652" s="47">
        <v>4260.5</v>
      </c>
      <c r="S652" s="344">
        <v>1530.1800000000003</v>
      </c>
      <c r="T652" s="345">
        <v>0.35915502875249389</v>
      </c>
      <c r="V652" s="47">
        <v>13315.27</v>
      </c>
      <c r="W652" s="47">
        <v>52325.82</v>
      </c>
      <c r="X652" s="344">
        <v>-39010.550000000003</v>
      </c>
      <c r="Y652" s="345">
        <v>-0.74553155593166054</v>
      </c>
      <c r="AA652" s="48">
        <v>1420.18</v>
      </c>
      <c r="AB652" s="47"/>
      <c r="AC652" s="47">
        <v>1420.18</v>
      </c>
      <c r="AD652" s="47">
        <v>1420.18</v>
      </c>
      <c r="AE652" s="47">
        <v>1420.18</v>
      </c>
      <c r="AF652" s="47">
        <v>1420.18</v>
      </c>
      <c r="AG652" s="47">
        <v>1420.14</v>
      </c>
      <c r="AH652" s="47">
        <v>0</v>
      </c>
      <c r="AI652" s="47">
        <v>633.98</v>
      </c>
      <c r="AJ652" s="47">
        <v>633.98</v>
      </c>
      <c r="AK652" s="47">
        <v>633.98</v>
      </c>
      <c r="AL652" s="47">
        <v>633.98</v>
      </c>
      <c r="AM652" s="47">
        <v>633.97</v>
      </c>
      <c r="AN652" s="47">
        <v>633.98</v>
      </c>
      <c r="AO652" s="47"/>
      <c r="AP652" s="47">
        <v>1790.49</v>
      </c>
      <c r="AQ652" s="47">
        <v>1930.23</v>
      </c>
      <c r="AR652" s="47">
        <v>1930.22</v>
      </c>
      <c r="AS652" s="47">
        <v>1930.24</v>
      </c>
      <c r="AT652" s="47">
        <v>1930.22</v>
      </c>
      <c r="AU652" s="47">
        <v>0</v>
      </c>
      <c r="AV652" s="47">
        <v>0</v>
      </c>
      <c r="AW652" s="47">
        <v>0</v>
      </c>
      <c r="AX652" s="47">
        <v>0</v>
      </c>
      <c r="AY652" s="47">
        <v>0</v>
      </c>
      <c r="AZ652" s="47">
        <v>0</v>
      </c>
      <c r="BA652" s="47">
        <v>0</v>
      </c>
    </row>
    <row r="653" spans="1:53" outlineLevel="2" x14ac:dyDescent="0.25">
      <c r="A653" s="339" t="s">
        <v>1696</v>
      </c>
      <c r="B653" s="340" t="s">
        <v>1697</v>
      </c>
      <c r="C653" s="341" t="s">
        <v>1698</v>
      </c>
      <c r="D653" s="342"/>
      <c r="E653" s="343"/>
      <c r="F653" s="47">
        <v>47688.85</v>
      </c>
      <c r="G653" s="47">
        <v>50202.76</v>
      </c>
      <c r="H653" s="344">
        <v>-2513.9100000000035</v>
      </c>
      <c r="I653" s="345">
        <v>-5.007513531128574E-2</v>
      </c>
      <c r="K653" s="47">
        <v>238903.44</v>
      </c>
      <c r="L653" s="47">
        <v>249318.17</v>
      </c>
      <c r="M653" s="344">
        <v>-10414.73000000001</v>
      </c>
      <c r="N653" s="345">
        <v>-4.1772847923599032E-2</v>
      </c>
      <c r="Q653" s="47">
        <v>143546.20000000001</v>
      </c>
      <c r="R653" s="47">
        <v>150043.07</v>
      </c>
      <c r="S653" s="344">
        <v>-6496.8699999999953</v>
      </c>
      <c r="T653" s="345">
        <v>-4.3300033783632896E-2</v>
      </c>
      <c r="V653" s="47">
        <v>580226.19999999995</v>
      </c>
      <c r="W653" s="47">
        <v>440775.11</v>
      </c>
      <c r="X653" s="344">
        <v>139451.08999999997</v>
      </c>
      <c r="Y653" s="345">
        <v>0.31637696148496219</v>
      </c>
      <c r="AA653" s="48">
        <v>49637.55</v>
      </c>
      <c r="AB653" s="47"/>
      <c r="AC653" s="47">
        <v>49637.55</v>
      </c>
      <c r="AD653" s="47">
        <v>49637.55</v>
      </c>
      <c r="AE653" s="47">
        <v>49637.55</v>
      </c>
      <c r="AF653" s="47">
        <v>50202.76</v>
      </c>
      <c r="AG653" s="47">
        <v>50202.76</v>
      </c>
      <c r="AH653" s="47">
        <v>50202.76</v>
      </c>
      <c r="AI653" s="47">
        <v>50202.76</v>
      </c>
      <c r="AJ653" s="47">
        <v>50202.76</v>
      </c>
      <c r="AK653" s="47">
        <v>47678.62</v>
      </c>
      <c r="AL653" s="47">
        <v>47678.62</v>
      </c>
      <c r="AM653" s="47">
        <v>47678.62</v>
      </c>
      <c r="AN653" s="47">
        <v>47678.62</v>
      </c>
      <c r="AO653" s="47"/>
      <c r="AP653" s="47">
        <v>47678.62</v>
      </c>
      <c r="AQ653" s="47">
        <v>47678.62</v>
      </c>
      <c r="AR653" s="47">
        <v>48178.73</v>
      </c>
      <c r="AS653" s="47">
        <v>47678.62</v>
      </c>
      <c r="AT653" s="47">
        <v>47688.85</v>
      </c>
      <c r="AU653" s="47">
        <v>0</v>
      </c>
      <c r="AV653" s="47">
        <v>0</v>
      </c>
      <c r="AW653" s="47">
        <v>0</v>
      </c>
      <c r="AX653" s="47">
        <v>0</v>
      </c>
      <c r="AY653" s="47">
        <v>0</v>
      </c>
      <c r="AZ653" s="47">
        <v>0</v>
      </c>
      <c r="BA653" s="47">
        <v>0</v>
      </c>
    </row>
    <row r="654" spans="1:53" s="391" customFormat="1" ht="13" x14ac:dyDescent="0.3">
      <c r="A654" s="339" t="s">
        <v>1699</v>
      </c>
      <c r="B654" s="397" t="s">
        <v>1700</v>
      </c>
      <c r="C654" s="414" t="s">
        <v>1701</v>
      </c>
      <c r="D654" s="419"/>
      <c r="E654" s="419"/>
      <c r="F654" s="399">
        <v>64000.78</v>
      </c>
      <c r="G654" s="399">
        <v>66004.61</v>
      </c>
      <c r="H654" s="393">
        <v>-2003.8300000000017</v>
      </c>
      <c r="I654" s="41">
        <v>-3.0358940080094432E-2</v>
      </c>
      <c r="J654" s="416"/>
      <c r="K654" s="399">
        <v>320323.39</v>
      </c>
      <c r="L654" s="399">
        <v>327607.58</v>
      </c>
      <c r="M654" s="393">
        <v>-7284.1900000000023</v>
      </c>
      <c r="N654" s="41">
        <v>-2.2234497748800569E-2</v>
      </c>
      <c r="O654" s="438"/>
      <c r="P654" s="439"/>
      <c r="Q654" s="399">
        <v>192482.01</v>
      </c>
      <c r="R654" s="399">
        <v>197088.7</v>
      </c>
      <c r="S654" s="393">
        <v>-4606.6900000000023</v>
      </c>
      <c r="T654" s="41">
        <v>-2.3373689105463693E-2</v>
      </c>
      <c r="U654" s="439"/>
      <c r="V654" s="399">
        <v>766121.99</v>
      </c>
      <c r="W654" s="399">
        <v>727785.63</v>
      </c>
      <c r="X654" s="393">
        <v>38336.359999999986</v>
      </c>
      <c r="Y654" s="40">
        <v>5.2675346173020735E-2</v>
      </c>
      <c r="AA654" s="412">
        <v>65259.44</v>
      </c>
      <c r="AC654" s="399">
        <v>65259.44</v>
      </c>
      <c r="AD654" s="399">
        <v>65259.44</v>
      </c>
      <c r="AE654" s="399">
        <v>65259.44</v>
      </c>
      <c r="AF654" s="399">
        <v>65824.650000000009</v>
      </c>
      <c r="AG654" s="399">
        <v>66004.61</v>
      </c>
      <c r="AH654" s="399">
        <v>64584.47</v>
      </c>
      <c r="AI654" s="399">
        <v>65218.450000000004</v>
      </c>
      <c r="AJ654" s="399">
        <v>65218.450000000004</v>
      </c>
      <c r="AK654" s="399">
        <v>62694.310000000005</v>
      </c>
      <c r="AL654" s="399">
        <v>62694.310000000005</v>
      </c>
      <c r="AM654" s="399">
        <v>62694.3</v>
      </c>
      <c r="AN654" s="399">
        <v>62694.310000000005</v>
      </c>
      <c r="AP654" s="399">
        <v>63850.820000000007</v>
      </c>
      <c r="AQ654" s="399">
        <v>63990.560000000005</v>
      </c>
      <c r="AR654" s="399">
        <v>64490.66</v>
      </c>
      <c r="AS654" s="399">
        <v>63990.570000000007</v>
      </c>
      <c r="AT654" s="399">
        <v>64000.78</v>
      </c>
      <c r="AU654" s="399">
        <v>0</v>
      </c>
      <c r="AV654" s="399">
        <v>0</v>
      </c>
      <c r="AW654" s="399">
        <v>0</v>
      </c>
      <c r="AX654" s="399">
        <v>0</v>
      </c>
      <c r="AY654" s="399">
        <v>0</v>
      </c>
      <c r="AZ654" s="399">
        <v>0</v>
      </c>
      <c r="BA654" s="399">
        <v>0</v>
      </c>
    </row>
    <row r="655" spans="1:53" s="391" customFormat="1" ht="0.75" customHeight="1" outlineLevel="2" x14ac:dyDescent="0.3">
      <c r="A655" s="339"/>
      <c r="B655" s="397"/>
      <c r="C655" s="414"/>
      <c r="D655" s="419"/>
      <c r="E655" s="419"/>
      <c r="F655" s="399"/>
      <c r="G655" s="399"/>
      <c r="H655" s="393"/>
      <c r="I655" s="41"/>
      <c r="J655" s="416"/>
      <c r="K655" s="399"/>
      <c r="L655" s="399"/>
      <c r="M655" s="393"/>
      <c r="N655" s="41"/>
      <c r="O655" s="438"/>
      <c r="P655" s="439"/>
      <c r="Q655" s="399"/>
      <c r="R655" s="399"/>
      <c r="S655" s="393"/>
      <c r="T655" s="41"/>
      <c r="U655" s="439"/>
      <c r="V655" s="399"/>
      <c r="W655" s="399"/>
      <c r="X655" s="393"/>
      <c r="Y655" s="40"/>
      <c r="AA655" s="412"/>
      <c r="AC655" s="399"/>
      <c r="AD655" s="399"/>
      <c r="AE655" s="399"/>
      <c r="AF655" s="399"/>
      <c r="AG655" s="399"/>
      <c r="AH655" s="399"/>
      <c r="AI655" s="399"/>
      <c r="AJ655" s="399"/>
      <c r="AK655" s="399"/>
      <c r="AL655" s="399"/>
      <c r="AM655" s="399"/>
      <c r="AN655" s="399"/>
      <c r="AP655" s="399"/>
      <c r="AQ655" s="399"/>
      <c r="AR655" s="399"/>
      <c r="AS655" s="399"/>
      <c r="AT655" s="399"/>
      <c r="AU655" s="399"/>
      <c r="AV655" s="399"/>
      <c r="AW655" s="399"/>
      <c r="AX655" s="399"/>
      <c r="AY655" s="399"/>
      <c r="AZ655" s="399"/>
      <c r="BA655" s="399"/>
    </row>
    <row r="656" spans="1:53" outlineLevel="2" x14ac:dyDescent="0.25">
      <c r="A656" s="339" t="s">
        <v>1702</v>
      </c>
      <c r="B656" s="340" t="s">
        <v>1703</v>
      </c>
      <c r="C656" s="341" t="s">
        <v>1704</v>
      </c>
      <c r="D656" s="342"/>
      <c r="E656" s="343"/>
      <c r="F656" s="47">
        <v>2804.23</v>
      </c>
      <c r="G656" s="47">
        <v>2804.23</v>
      </c>
      <c r="H656" s="344">
        <v>0</v>
      </c>
      <c r="I656" s="345">
        <v>0</v>
      </c>
      <c r="K656" s="47">
        <v>14021.33</v>
      </c>
      <c r="L656" s="47">
        <v>14021.15</v>
      </c>
      <c r="M656" s="344">
        <v>0.18000000000029104</v>
      </c>
      <c r="N656" s="345">
        <v>1.2837748686826047E-5</v>
      </c>
      <c r="Q656" s="47">
        <v>8412.8700000000008</v>
      </c>
      <c r="R656" s="47">
        <v>8412.69</v>
      </c>
      <c r="S656" s="344">
        <v>0.18000000000029104</v>
      </c>
      <c r="T656" s="345">
        <v>2.1396247811376745E-5</v>
      </c>
      <c r="V656" s="47">
        <v>33650.94</v>
      </c>
      <c r="W656" s="47">
        <v>33650.76</v>
      </c>
      <c r="X656" s="344">
        <v>0.18000000000029104</v>
      </c>
      <c r="Y656" s="345">
        <v>5.3490619528441863E-6</v>
      </c>
      <c r="AA656" s="48">
        <v>2804.23</v>
      </c>
      <c r="AB656" s="47"/>
      <c r="AC656" s="47">
        <v>2804.23</v>
      </c>
      <c r="AD656" s="47">
        <v>2804.23</v>
      </c>
      <c r="AE656" s="47">
        <v>2804.23</v>
      </c>
      <c r="AF656" s="47">
        <v>2804.23</v>
      </c>
      <c r="AG656" s="47">
        <v>2804.23</v>
      </c>
      <c r="AH656" s="47">
        <v>2804.23</v>
      </c>
      <c r="AI656" s="47">
        <v>2804.23</v>
      </c>
      <c r="AJ656" s="47">
        <v>2804.23</v>
      </c>
      <c r="AK656" s="47">
        <v>2804.23</v>
      </c>
      <c r="AL656" s="47">
        <v>2804.23</v>
      </c>
      <c r="AM656" s="47">
        <v>2804.23</v>
      </c>
      <c r="AN656" s="47">
        <v>2804.23</v>
      </c>
      <c r="AO656" s="47"/>
      <c r="AP656" s="47">
        <v>2804.23</v>
      </c>
      <c r="AQ656" s="47">
        <v>2804.23</v>
      </c>
      <c r="AR656" s="47">
        <v>2804.41</v>
      </c>
      <c r="AS656" s="47">
        <v>2804.23</v>
      </c>
      <c r="AT656" s="47">
        <v>2804.23</v>
      </c>
      <c r="AU656" s="47">
        <v>0</v>
      </c>
      <c r="AV656" s="47">
        <v>0</v>
      </c>
      <c r="AW656" s="47">
        <v>0</v>
      </c>
      <c r="AX656" s="47">
        <v>0</v>
      </c>
      <c r="AY656" s="47">
        <v>0</v>
      </c>
      <c r="AZ656" s="47">
        <v>0</v>
      </c>
      <c r="BA656" s="47">
        <v>0</v>
      </c>
    </row>
    <row r="657" spans="1:53" s="391" customFormat="1" ht="13" x14ac:dyDescent="0.3">
      <c r="A657" s="339" t="s">
        <v>1705</v>
      </c>
      <c r="B657" s="397" t="s">
        <v>1706</v>
      </c>
      <c r="C657" s="414" t="s">
        <v>1707</v>
      </c>
      <c r="D657" s="419"/>
      <c r="E657" s="419"/>
      <c r="F657" s="399">
        <v>2804.23</v>
      </c>
      <c r="G657" s="399">
        <v>2804.23</v>
      </c>
      <c r="H657" s="393">
        <v>0</v>
      </c>
      <c r="I657" s="41">
        <v>0</v>
      </c>
      <c r="J657" s="416"/>
      <c r="K657" s="399">
        <v>14021.33</v>
      </c>
      <c r="L657" s="399">
        <v>14021.15</v>
      </c>
      <c r="M657" s="393">
        <v>0.18000000000029104</v>
      </c>
      <c r="N657" s="41">
        <v>1.2837748686826047E-5</v>
      </c>
      <c r="O657" s="348"/>
      <c r="P657" s="417"/>
      <c r="Q657" s="399">
        <v>8412.8700000000008</v>
      </c>
      <c r="R657" s="399">
        <v>8412.69</v>
      </c>
      <c r="S657" s="393">
        <v>0.18000000000029104</v>
      </c>
      <c r="T657" s="41">
        <v>2.1396247811376745E-5</v>
      </c>
      <c r="U657" s="417"/>
      <c r="V657" s="399">
        <v>33650.94</v>
      </c>
      <c r="W657" s="399">
        <v>33650.76</v>
      </c>
      <c r="X657" s="393">
        <v>0.18000000000029104</v>
      </c>
      <c r="Y657" s="40">
        <v>5.3490619528441863E-6</v>
      </c>
      <c r="AA657" s="412">
        <v>2804.23</v>
      </c>
      <c r="AC657" s="399">
        <v>2804.23</v>
      </c>
      <c r="AD657" s="399">
        <v>2804.23</v>
      </c>
      <c r="AE657" s="399">
        <v>2804.23</v>
      </c>
      <c r="AF657" s="399">
        <v>2804.23</v>
      </c>
      <c r="AG657" s="399">
        <v>2804.23</v>
      </c>
      <c r="AH657" s="399">
        <v>2804.23</v>
      </c>
      <c r="AI657" s="399">
        <v>2804.23</v>
      </c>
      <c r="AJ657" s="399">
        <v>2804.23</v>
      </c>
      <c r="AK657" s="399">
        <v>2804.23</v>
      </c>
      <c r="AL657" s="399">
        <v>2804.23</v>
      </c>
      <c r="AM657" s="399">
        <v>2804.23</v>
      </c>
      <c r="AN657" s="399">
        <v>2804.23</v>
      </c>
      <c r="AP657" s="399">
        <v>2804.23</v>
      </c>
      <c r="AQ657" s="399">
        <v>2804.23</v>
      </c>
      <c r="AR657" s="399">
        <v>2804.41</v>
      </c>
      <c r="AS657" s="399">
        <v>2804.23</v>
      </c>
      <c r="AT657" s="399">
        <v>2804.23</v>
      </c>
      <c r="AU657" s="399">
        <v>0</v>
      </c>
      <c r="AV657" s="399">
        <v>0</v>
      </c>
      <c r="AW657" s="399">
        <v>0</v>
      </c>
      <c r="AX657" s="399">
        <v>0</v>
      </c>
      <c r="AY657" s="399">
        <v>0</v>
      </c>
      <c r="AZ657" s="399">
        <v>0</v>
      </c>
      <c r="BA657" s="399">
        <v>0</v>
      </c>
    </row>
    <row r="658" spans="1:53" s="391" customFormat="1" ht="0.75" customHeight="1" outlineLevel="2" x14ac:dyDescent="0.3">
      <c r="A658" s="339"/>
      <c r="B658" s="397"/>
      <c r="C658" s="414"/>
      <c r="D658" s="419"/>
      <c r="E658" s="419"/>
      <c r="F658" s="399"/>
      <c r="G658" s="399"/>
      <c r="H658" s="393"/>
      <c r="I658" s="41"/>
      <c r="J658" s="416"/>
      <c r="K658" s="399"/>
      <c r="L658" s="399"/>
      <c r="M658" s="393"/>
      <c r="N658" s="41"/>
      <c r="O658" s="348"/>
      <c r="P658" s="417"/>
      <c r="Q658" s="399"/>
      <c r="R658" s="399"/>
      <c r="S658" s="393"/>
      <c r="T658" s="41"/>
      <c r="U658" s="417"/>
      <c r="V658" s="399"/>
      <c r="W658" s="399"/>
      <c r="X658" s="393"/>
      <c r="Y658" s="40"/>
      <c r="AA658" s="412"/>
      <c r="AC658" s="399"/>
      <c r="AD658" s="399"/>
      <c r="AE658" s="399"/>
      <c r="AF658" s="399"/>
      <c r="AG658" s="399"/>
      <c r="AH658" s="399"/>
      <c r="AI658" s="399"/>
      <c r="AJ658" s="399"/>
      <c r="AK658" s="399"/>
      <c r="AL658" s="399"/>
      <c r="AM658" s="399"/>
      <c r="AN658" s="399"/>
      <c r="AP658" s="399"/>
      <c r="AQ658" s="399"/>
      <c r="AR658" s="399"/>
      <c r="AS658" s="399"/>
      <c r="AT658" s="399"/>
      <c r="AU658" s="399"/>
      <c r="AV658" s="399"/>
      <c r="AW658" s="399"/>
      <c r="AX658" s="399"/>
      <c r="AY658" s="399"/>
      <c r="AZ658" s="399"/>
      <c r="BA658" s="399"/>
    </row>
    <row r="659" spans="1:53" s="391" customFormat="1" ht="13" x14ac:dyDescent="0.3">
      <c r="A659" s="339" t="s">
        <v>1708</v>
      </c>
      <c r="B659" s="397" t="s">
        <v>1709</v>
      </c>
      <c r="C659" s="414" t="s">
        <v>1710</v>
      </c>
      <c r="D659" s="419"/>
      <c r="E659" s="419"/>
      <c r="F659" s="399">
        <v>0</v>
      </c>
      <c r="G659" s="399">
        <v>0</v>
      </c>
      <c r="H659" s="393">
        <v>0</v>
      </c>
      <c r="I659" s="41">
        <v>0</v>
      </c>
      <c r="J659" s="416"/>
      <c r="K659" s="399">
        <v>0</v>
      </c>
      <c r="L659" s="399">
        <v>0</v>
      </c>
      <c r="M659" s="393">
        <v>0</v>
      </c>
      <c r="N659" s="41">
        <v>0</v>
      </c>
      <c r="O659" s="348"/>
      <c r="P659" s="417"/>
      <c r="Q659" s="399">
        <v>0</v>
      </c>
      <c r="R659" s="399">
        <v>0</v>
      </c>
      <c r="S659" s="393">
        <v>0</v>
      </c>
      <c r="T659" s="41">
        <v>0</v>
      </c>
      <c r="U659" s="417"/>
      <c r="V659" s="399">
        <v>0</v>
      </c>
      <c r="W659" s="399">
        <v>0</v>
      </c>
      <c r="X659" s="393">
        <v>0</v>
      </c>
      <c r="Y659" s="40">
        <v>0</v>
      </c>
      <c r="AA659" s="412">
        <v>0</v>
      </c>
      <c r="AC659" s="399">
        <v>0</v>
      </c>
      <c r="AD659" s="399">
        <v>0</v>
      </c>
      <c r="AE659" s="399">
        <v>0</v>
      </c>
      <c r="AF659" s="399">
        <v>0</v>
      </c>
      <c r="AG659" s="399">
        <v>0</v>
      </c>
      <c r="AH659" s="399">
        <v>0</v>
      </c>
      <c r="AI659" s="399">
        <v>0</v>
      </c>
      <c r="AJ659" s="399">
        <v>0</v>
      </c>
      <c r="AK659" s="399">
        <v>0</v>
      </c>
      <c r="AL659" s="399">
        <v>0</v>
      </c>
      <c r="AM659" s="399">
        <v>0</v>
      </c>
      <c r="AN659" s="399">
        <v>0</v>
      </c>
      <c r="AP659" s="399">
        <v>0</v>
      </c>
      <c r="AQ659" s="399">
        <v>0</v>
      </c>
      <c r="AR659" s="399">
        <v>0</v>
      </c>
      <c r="AS659" s="399">
        <v>0</v>
      </c>
      <c r="AT659" s="399">
        <v>0</v>
      </c>
      <c r="AU659" s="399">
        <v>0</v>
      </c>
      <c r="AV659" s="399">
        <v>0</v>
      </c>
      <c r="AW659" s="399">
        <v>0</v>
      </c>
      <c r="AX659" s="399">
        <v>0</v>
      </c>
      <c r="AY659" s="399">
        <v>0</v>
      </c>
      <c r="AZ659" s="399">
        <v>0</v>
      </c>
      <c r="BA659" s="399">
        <v>0</v>
      </c>
    </row>
    <row r="660" spans="1:53" s="391" customFormat="1" ht="0.75" customHeight="1" outlineLevel="2" x14ac:dyDescent="0.3">
      <c r="A660" s="339"/>
      <c r="B660" s="397"/>
      <c r="C660" s="414"/>
      <c r="D660" s="419"/>
      <c r="E660" s="419"/>
      <c r="F660" s="399"/>
      <c r="G660" s="399"/>
      <c r="H660" s="393"/>
      <c r="I660" s="41"/>
      <c r="J660" s="416"/>
      <c r="K660" s="399"/>
      <c r="L660" s="399"/>
      <c r="M660" s="393"/>
      <c r="N660" s="41"/>
      <c r="O660" s="348"/>
      <c r="P660" s="417"/>
      <c r="Q660" s="399"/>
      <c r="R660" s="399"/>
      <c r="S660" s="393"/>
      <c r="T660" s="41"/>
      <c r="U660" s="417"/>
      <c r="V660" s="399"/>
      <c r="W660" s="399"/>
      <c r="X660" s="393"/>
      <c r="Y660" s="40"/>
      <c r="AA660" s="412"/>
      <c r="AC660" s="399"/>
      <c r="AD660" s="399"/>
      <c r="AE660" s="399"/>
      <c r="AF660" s="399"/>
      <c r="AG660" s="399"/>
      <c r="AH660" s="399"/>
      <c r="AI660" s="399"/>
      <c r="AJ660" s="399"/>
      <c r="AK660" s="399"/>
      <c r="AL660" s="399"/>
      <c r="AM660" s="399"/>
      <c r="AN660" s="399"/>
      <c r="AP660" s="399"/>
      <c r="AQ660" s="399"/>
      <c r="AR660" s="399"/>
      <c r="AS660" s="399"/>
      <c r="AT660" s="399"/>
      <c r="AU660" s="399"/>
      <c r="AV660" s="399"/>
      <c r="AW660" s="399"/>
      <c r="AX660" s="399"/>
      <c r="AY660" s="399"/>
      <c r="AZ660" s="399"/>
      <c r="BA660" s="399"/>
    </row>
    <row r="661" spans="1:53" s="391" customFormat="1" ht="13" x14ac:dyDescent="0.3">
      <c r="A661" s="339" t="s">
        <v>1711</v>
      </c>
      <c r="B661" s="397" t="s">
        <v>1712</v>
      </c>
      <c r="C661" s="414" t="s">
        <v>1713</v>
      </c>
      <c r="D661" s="419"/>
      <c r="E661" s="419"/>
      <c r="F661" s="399">
        <v>0</v>
      </c>
      <c r="G661" s="399">
        <v>0</v>
      </c>
      <c r="H661" s="393">
        <v>0</v>
      </c>
      <c r="I661" s="41">
        <v>0</v>
      </c>
      <c r="J661" s="416"/>
      <c r="K661" s="399">
        <v>0</v>
      </c>
      <c r="L661" s="399">
        <v>0</v>
      </c>
      <c r="M661" s="393">
        <v>0</v>
      </c>
      <c r="N661" s="41">
        <v>0</v>
      </c>
      <c r="O661" s="348"/>
      <c r="P661" s="417"/>
      <c r="Q661" s="399">
        <v>0</v>
      </c>
      <c r="R661" s="399">
        <v>0</v>
      </c>
      <c r="S661" s="393">
        <v>0</v>
      </c>
      <c r="T661" s="41">
        <v>0</v>
      </c>
      <c r="U661" s="417"/>
      <c r="V661" s="399">
        <v>0</v>
      </c>
      <c r="W661" s="399">
        <v>0</v>
      </c>
      <c r="X661" s="393">
        <v>0</v>
      </c>
      <c r="Y661" s="40">
        <v>0</v>
      </c>
      <c r="AA661" s="412">
        <v>0</v>
      </c>
      <c r="AC661" s="399">
        <v>0</v>
      </c>
      <c r="AD661" s="399">
        <v>0</v>
      </c>
      <c r="AE661" s="399">
        <v>0</v>
      </c>
      <c r="AF661" s="399">
        <v>0</v>
      </c>
      <c r="AG661" s="399">
        <v>0</v>
      </c>
      <c r="AH661" s="399">
        <v>0</v>
      </c>
      <c r="AI661" s="399">
        <v>0</v>
      </c>
      <c r="AJ661" s="399">
        <v>0</v>
      </c>
      <c r="AK661" s="399">
        <v>0</v>
      </c>
      <c r="AL661" s="399">
        <v>0</v>
      </c>
      <c r="AM661" s="399">
        <v>0</v>
      </c>
      <c r="AN661" s="399">
        <v>0</v>
      </c>
      <c r="AP661" s="399">
        <v>0</v>
      </c>
      <c r="AQ661" s="399">
        <v>0</v>
      </c>
      <c r="AR661" s="399">
        <v>0</v>
      </c>
      <c r="AS661" s="399">
        <v>0</v>
      </c>
      <c r="AT661" s="399">
        <v>0</v>
      </c>
      <c r="AU661" s="399">
        <v>0</v>
      </c>
      <c r="AV661" s="399">
        <v>0</v>
      </c>
      <c r="AW661" s="399">
        <v>0</v>
      </c>
      <c r="AX661" s="399">
        <v>0</v>
      </c>
      <c r="AY661" s="399">
        <v>0</v>
      </c>
      <c r="AZ661" s="399">
        <v>0</v>
      </c>
      <c r="BA661" s="399">
        <v>0</v>
      </c>
    </row>
    <row r="662" spans="1:53" s="391" customFormat="1" ht="0.75" customHeight="1" outlineLevel="2" x14ac:dyDescent="0.3">
      <c r="A662" s="339"/>
      <c r="B662" s="397"/>
      <c r="C662" s="414"/>
      <c r="D662" s="419"/>
      <c r="E662" s="419"/>
      <c r="F662" s="399"/>
      <c r="G662" s="399"/>
      <c r="H662" s="393"/>
      <c r="I662" s="41"/>
      <c r="J662" s="416"/>
      <c r="K662" s="399"/>
      <c r="L662" s="399"/>
      <c r="M662" s="393"/>
      <c r="N662" s="41"/>
      <c r="O662" s="348"/>
      <c r="P662" s="417"/>
      <c r="Q662" s="399"/>
      <c r="R662" s="399"/>
      <c r="S662" s="393"/>
      <c r="T662" s="41"/>
      <c r="U662" s="417"/>
      <c r="V662" s="399"/>
      <c r="W662" s="399"/>
      <c r="X662" s="393"/>
      <c r="Y662" s="40"/>
      <c r="AA662" s="412"/>
      <c r="AC662" s="399"/>
      <c r="AD662" s="399"/>
      <c r="AE662" s="399"/>
      <c r="AF662" s="399"/>
      <c r="AG662" s="399"/>
      <c r="AH662" s="399"/>
      <c r="AI662" s="399"/>
      <c r="AJ662" s="399"/>
      <c r="AK662" s="399"/>
      <c r="AL662" s="399"/>
      <c r="AM662" s="399"/>
      <c r="AN662" s="399"/>
      <c r="AP662" s="399"/>
      <c r="AQ662" s="399"/>
      <c r="AR662" s="399"/>
      <c r="AS662" s="399"/>
      <c r="AT662" s="399"/>
      <c r="AU662" s="399"/>
      <c r="AV662" s="399"/>
      <c r="AW662" s="399"/>
      <c r="AX662" s="399"/>
      <c r="AY662" s="399"/>
      <c r="AZ662" s="399"/>
      <c r="BA662" s="399"/>
    </row>
    <row r="663" spans="1:53" outlineLevel="2" x14ac:dyDescent="0.25">
      <c r="A663" s="339" t="s">
        <v>1714</v>
      </c>
      <c r="B663" s="340" t="s">
        <v>1715</v>
      </c>
      <c r="C663" s="341" t="s">
        <v>1716</v>
      </c>
      <c r="D663" s="342"/>
      <c r="E663" s="343"/>
      <c r="F663" s="47">
        <v>0</v>
      </c>
      <c r="G663" s="47">
        <v>110208.33</v>
      </c>
      <c r="H663" s="344">
        <v>-110208.33</v>
      </c>
      <c r="I663" s="345" t="s">
        <v>196</v>
      </c>
      <c r="K663" s="47">
        <v>0</v>
      </c>
      <c r="L663" s="47">
        <v>551041.67000000004</v>
      </c>
      <c r="M663" s="344">
        <v>-551041.67000000004</v>
      </c>
      <c r="N663" s="345" t="s">
        <v>196</v>
      </c>
      <c r="Q663" s="47">
        <v>0</v>
      </c>
      <c r="R663" s="47">
        <v>330625.01</v>
      </c>
      <c r="S663" s="344">
        <v>-330625.01</v>
      </c>
      <c r="T663" s="345" t="s">
        <v>196</v>
      </c>
      <c r="V663" s="47">
        <v>290215.27</v>
      </c>
      <c r="W663" s="47">
        <v>1278416.67</v>
      </c>
      <c r="X663" s="344">
        <v>-988201.39999999991</v>
      </c>
      <c r="Y663" s="345">
        <v>-0.77298851242294886</v>
      </c>
      <c r="AA663" s="48">
        <v>110208.33</v>
      </c>
      <c r="AB663" s="47"/>
      <c r="AC663" s="47">
        <v>110208.33</v>
      </c>
      <c r="AD663" s="47">
        <v>110208.33</v>
      </c>
      <c r="AE663" s="47">
        <v>110208.34</v>
      </c>
      <c r="AF663" s="47">
        <v>110208.34</v>
      </c>
      <c r="AG663" s="47">
        <v>110208.33</v>
      </c>
      <c r="AH663" s="47">
        <v>110208.33</v>
      </c>
      <c r="AI663" s="47">
        <v>110208.33</v>
      </c>
      <c r="AJ663" s="47">
        <v>69798.61</v>
      </c>
      <c r="AK663" s="47">
        <v>0</v>
      </c>
      <c r="AL663" s="47">
        <v>0</v>
      </c>
      <c r="AM663" s="47">
        <v>0</v>
      </c>
      <c r="AN663" s="47">
        <v>0</v>
      </c>
      <c r="AO663" s="47"/>
      <c r="AP663" s="47">
        <v>0</v>
      </c>
      <c r="AQ663" s="47">
        <v>0</v>
      </c>
      <c r="AR663" s="47">
        <v>0</v>
      </c>
      <c r="AS663" s="47">
        <v>0</v>
      </c>
      <c r="AT663" s="47">
        <v>0</v>
      </c>
      <c r="AU663" s="47">
        <v>0</v>
      </c>
      <c r="AV663" s="47">
        <v>0</v>
      </c>
      <c r="AW663" s="47">
        <v>0</v>
      </c>
      <c r="AX663" s="47">
        <v>0</v>
      </c>
      <c r="AY663" s="47">
        <v>0</v>
      </c>
      <c r="AZ663" s="47">
        <v>0</v>
      </c>
      <c r="BA663" s="47">
        <v>0</v>
      </c>
    </row>
    <row r="664" spans="1:53" outlineLevel="2" x14ac:dyDescent="0.25">
      <c r="A664" s="339" t="s">
        <v>1717</v>
      </c>
      <c r="B664" s="340" t="s">
        <v>1718</v>
      </c>
      <c r="C664" s="341" t="s">
        <v>1719</v>
      </c>
      <c r="D664" s="342"/>
      <c r="E664" s="343"/>
      <c r="F664" s="47">
        <v>350899.60000000003</v>
      </c>
      <c r="G664" s="47">
        <v>355223.43</v>
      </c>
      <c r="H664" s="344">
        <v>-4323.8299999999581</v>
      </c>
      <c r="I664" s="345">
        <v>-1.2172141910796701E-2</v>
      </c>
      <c r="K664" s="47">
        <v>1058778.57</v>
      </c>
      <c r="L664" s="47">
        <v>1470861.38</v>
      </c>
      <c r="M664" s="344">
        <v>-412082.80999999982</v>
      </c>
      <c r="N664" s="345">
        <v>-0.28016427353609613</v>
      </c>
      <c r="Q664" s="47">
        <v>717637.70000000007</v>
      </c>
      <c r="R664" s="47">
        <v>913572.04</v>
      </c>
      <c r="S664" s="344">
        <v>-195934.33999999997</v>
      </c>
      <c r="T664" s="345">
        <v>-0.2144705961009927</v>
      </c>
      <c r="V664" s="47">
        <v>4932777.0600000005</v>
      </c>
      <c r="W664" s="47">
        <v>5177117.91</v>
      </c>
      <c r="X664" s="344">
        <v>-244340.84999999963</v>
      </c>
      <c r="Y664" s="345">
        <v>-4.7196307723267522E-2</v>
      </c>
      <c r="AA664" s="48">
        <v>216790.63</v>
      </c>
      <c r="AB664" s="47"/>
      <c r="AC664" s="47">
        <v>330402.89</v>
      </c>
      <c r="AD664" s="47">
        <v>226886.45</v>
      </c>
      <c r="AE664" s="47">
        <v>260737.15</v>
      </c>
      <c r="AF664" s="47">
        <v>297611.46000000002</v>
      </c>
      <c r="AG664" s="47">
        <v>355223.43</v>
      </c>
      <c r="AH664" s="47">
        <v>360366.26</v>
      </c>
      <c r="AI664" s="47">
        <v>345826.51</v>
      </c>
      <c r="AJ664" s="47">
        <v>311673.39</v>
      </c>
      <c r="AK664" s="47">
        <v>567655.13</v>
      </c>
      <c r="AL664" s="47">
        <v>701994.44000000006</v>
      </c>
      <c r="AM664" s="47">
        <v>720466.1</v>
      </c>
      <c r="AN664" s="47">
        <v>866016.66</v>
      </c>
      <c r="AO664" s="47"/>
      <c r="AP664" s="47">
        <v>225245.63</v>
      </c>
      <c r="AQ664" s="47">
        <v>115895.24</v>
      </c>
      <c r="AR664" s="47">
        <v>127175.38</v>
      </c>
      <c r="AS664" s="47">
        <v>239562.72</v>
      </c>
      <c r="AT664" s="47">
        <v>350899.60000000003</v>
      </c>
      <c r="AU664" s="47">
        <v>954827.86</v>
      </c>
      <c r="AV664" s="47">
        <v>0</v>
      </c>
      <c r="AW664" s="47">
        <v>0</v>
      </c>
      <c r="AX664" s="47">
        <v>0</v>
      </c>
      <c r="AY664" s="47">
        <v>0</v>
      </c>
      <c r="AZ664" s="47">
        <v>0</v>
      </c>
      <c r="BA664" s="47">
        <v>0</v>
      </c>
    </row>
    <row r="665" spans="1:53" s="391" customFormat="1" ht="13" x14ac:dyDescent="0.3">
      <c r="A665" s="339" t="s">
        <v>1720</v>
      </c>
      <c r="B665" s="397" t="s">
        <v>1721</v>
      </c>
      <c r="C665" s="414" t="s">
        <v>1722</v>
      </c>
      <c r="D665" s="419"/>
      <c r="E665" s="419"/>
      <c r="F665" s="399">
        <v>350899.60000000003</v>
      </c>
      <c r="G665" s="399">
        <v>465431.76</v>
      </c>
      <c r="H665" s="393">
        <v>-114532.15999999997</v>
      </c>
      <c r="I665" s="41">
        <v>-0.24607723374958335</v>
      </c>
      <c r="J665" s="416"/>
      <c r="K665" s="399">
        <v>1058778.57</v>
      </c>
      <c r="L665" s="399">
        <v>2021903.0499999998</v>
      </c>
      <c r="M665" s="393">
        <v>-963124.47999999975</v>
      </c>
      <c r="N665" s="41">
        <v>-0.4763455300193547</v>
      </c>
      <c r="O665" s="348"/>
      <c r="P665" s="417"/>
      <c r="Q665" s="399">
        <v>717637.70000000007</v>
      </c>
      <c r="R665" s="399">
        <v>1244197.05</v>
      </c>
      <c r="S665" s="393">
        <v>-526559.35</v>
      </c>
      <c r="T665" s="41">
        <v>-0.4232121833113171</v>
      </c>
      <c r="U665" s="417"/>
      <c r="V665" s="399">
        <v>5222992.33</v>
      </c>
      <c r="W665" s="399">
        <v>6455534.5800000001</v>
      </c>
      <c r="X665" s="393">
        <v>-1232542.25</v>
      </c>
      <c r="Y665" s="40">
        <v>-0.19092799128031315</v>
      </c>
      <c r="AA665" s="412">
        <v>326998.96000000002</v>
      </c>
      <c r="AC665" s="399">
        <v>440611.22000000003</v>
      </c>
      <c r="AD665" s="399">
        <v>337094.78</v>
      </c>
      <c r="AE665" s="399">
        <v>370945.49</v>
      </c>
      <c r="AF665" s="399">
        <v>407819.80000000005</v>
      </c>
      <c r="AG665" s="399">
        <v>465431.76</v>
      </c>
      <c r="AH665" s="399">
        <v>470574.59</v>
      </c>
      <c r="AI665" s="399">
        <v>456034.84</v>
      </c>
      <c r="AJ665" s="399">
        <v>381472</v>
      </c>
      <c r="AK665" s="399">
        <v>567655.13</v>
      </c>
      <c r="AL665" s="399">
        <v>701994.44000000006</v>
      </c>
      <c r="AM665" s="399">
        <v>720466.1</v>
      </c>
      <c r="AN665" s="399">
        <v>866016.66</v>
      </c>
      <c r="AP665" s="399">
        <v>225245.63</v>
      </c>
      <c r="AQ665" s="399">
        <v>115895.24</v>
      </c>
      <c r="AR665" s="399">
        <v>127175.38</v>
      </c>
      <c r="AS665" s="399">
        <v>239562.72</v>
      </c>
      <c r="AT665" s="399">
        <v>350899.60000000003</v>
      </c>
      <c r="AU665" s="399">
        <v>954827.86</v>
      </c>
      <c r="AV665" s="399">
        <v>0</v>
      </c>
      <c r="AW665" s="399">
        <v>0</v>
      </c>
      <c r="AX665" s="399">
        <v>0</v>
      </c>
      <c r="AY665" s="399">
        <v>0</v>
      </c>
      <c r="AZ665" s="399">
        <v>0</v>
      </c>
      <c r="BA665" s="399">
        <v>0</v>
      </c>
    </row>
    <row r="666" spans="1:53" s="391" customFormat="1" ht="0.75" customHeight="1" outlineLevel="2" x14ac:dyDescent="0.3">
      <c r="A666" s="339"/>
      <c r="B666" s="397"/>
      <c r="C666" s="414"/>
      <c r="D666" s="419"/>
      <c r="E666" s="419"/>
      <c r="F666" s="399"/>
      <c r="G666" s="399"/>
      <c r="H666" s="393"/>
      <c r="I666" s="41"/>
      <c r="J666" s="416"/>
      <c r="K666" s="399"/>
      <c r="L666" s="399"/>
      <c r="M666" s="393"/>
      <c r="N666" s="41"/>
      <c r="O666" s="348"/>
      <c r="P666" s="417"/>
      <c r="Q666" s="399"/>
      <c r="R666" s="399"/>
      <c r="S666" s="393"/>
      <c r="T666" s="41"/>
      <c r="U666" s="417"/>
      <c r="V666" s="399"/>
      <c r="W666" s="399"/>
      <c r="X666" s="393"/>
      <c r="Y666" s="40"/>
      <c r="AA666" s="412"/>
      <c r="AC666" s="399"/>
      <c r="AD666" s="399"/>
      <c r="AE666" s="399"/>
      <c r="AF666" s="399"/>
      <c r="AG666" s="399"/>
      <c r="AH666" s="399"/>
      <c r="AI666" s="399"/>
      <c r="AJ666" s="399"/>
      <c r="AK666" s="399"/>
      <c r="AL666" s="399"/>
      <c r="AM666" s="399"/>
      <c r="AN666" s="399"/>
      <c r="AP666" s="399"/>
      <c r="AQ666" s="399"/>
      <c r="AR666" s="399"/>
      <c r="AS666" s="399"/>
      <c r="AT666" s="399"/>
      <c r="AU666" s="399"/>
      <c r="AV666" s="399"/>
      <c r="AW666" s="399"/>
      <c r="AX666" s="399"/>
      <c r="AY666" s="399"/>
      <c r="AZ666" s="399"/>
      <c r="BA666" s="399"/>
    </row>
    <row r="667" spans="1:53" outlineLevel="2" x14ac:dyDescent="0.25">
      <c r="A667" s="339" t="s">
        <v>1723</v>
      </c>
      <c r="B667" s="340" t="s">
        <v>1724</v>
      </c>
      <c r="C667" s="341" t="s">
        <v>1725</v>
      </c>
      <c r="D667" s="342"/>
      <c r="E667" s="343"/>
      <c r="F667" s="47">
        <v>-1144633.6599999999</v>
      </c>
      <c r="G667" s="47">
        <v>-1123659.49</v>
      </c>
      <c r="H667" s="344">
        <v>-20974.169999999925</v>
      </c>
      <c r="I667" s="345">
        <v>-1.8665948347038767E-2</v>
      </c>
      <c r="K667" s="47">
        <v>-5570766.7999999998</v>
      </c>
      <c r="L667" s="47">
        <v>-4071803.6</v>
      </c>
      <c r="M667" s="344">
        <v>-1498963.1999999997</v>
      </c>
      <c r="N667" s="345">
        <v>-0.36813249047670171</v>
      </c>
      <c r="Q667" s="47">
        <v>-3299763.22</v>
      </c>
      <c r="R667" s="47">
        <v>-4114807.25</v>
      </c>
      <c r="S667" s="344">
        <v>815044.0299999998</v>
      </c>
      <c r="T667" s="345">
        <v>0.19807587099006879</v>
      </c>
      <c r="V667" s="47">
        <v>-13056744.859999999</v>
      </c>
      <c r="W667" s="47">
        <v>-3688447.96</v>
      </c>
      <c r="X667" s="344">
        <v>-9368296.8999999985</v>
      </c>
      <c r="Y667" s="345">
        <v>-2.5399021489786717</v>
      </c>
      <c r="AA667" s="48">
        <v>-29760.57</v>
      </c>
      <c r="AB667" s="47"/>
      <c r="AC667" s="47">
        <v>96007.03</v>
      </c>
      <c r="AD667" s="47">
        <v>-53003.380000000005</v>
      </c>
      <c r="AE667" s="47">
        <v>-1964877.88</v>
      </c>
      <c r="AF667" s="47">
        <v>-1026269.88</v>
      </c>
      <c r="AG667" s="47">
        <v>-1123659.49</v>
      </c>
      <c r="AH667" s="47">
        <v>-1072261.8999999999</v>
      </c>
      <c r="AI667" s="47">
        <v>-1081224.6200000001</v>
      </c>
      <c r="AJ667" s="47">
        <v>-1089279.5</v>
      </c>
      <c r="AK667" s="47">
        <v>-1097319.24</v>
      </c>
      <c r="AL667" s="47">
        <v>-1105832.3700000001</v>
      </c>
      <c r="AM667" s="47">
        <v>-914915.98</v>
      </c>
      <c r="AN667" s="47">
        <v>-1125144.45</v>
      </c>
      <c r="AO667" s="47"/>
      <c r="AP667" s="47">
        <v>-1131229.43</v>
      </c>
      <c r="AQ667" s="47">
        <v>-1139774.1499999999</v>
      </c>
      <c r="AR667" s="47">
        <v>-1017960.29</v>
      </c>
      <c r="AS667" s="47">
        <v>-1137169.27</v>
      </c>
      <c r="AT667" s="47">
        <v>-1144633.6599999999</v>
      </c>
      <c r="AU667" s="47">
        <v>0</v>
      </c>
      <c r="AV667" s="47">
        <v>0</v>
      </c>
      <c r="AW667" s="47">
        <v>0</v>
      </c>
      <c r="AX667" s="47">
        <v>0</v>
      </c>
      <c r="AY667" s="47">
        <v>0</v>
      </c>
      <c r="AZ667" s="47">
        <v>0</v>
      </c>
      <c r="BA667" s="47">
        <v>0</v>
      </c>
    </row>
    <row r="668" spans="1:53" outlineLevel="2" x14ac:dyDescent="0.25">
      <c r="A668" s="339" t="s">
        <v>1726</v>
      </c>
      <c r="B668" s="340" t="s">
        <v>1727</v>
      </c>
      <c r="C668" s="341" t="s">
        <v>1728</v>
      </c>
      <c r="D668" s="342"/>
      <c r="E668" s="343"/>
      <c r="F668" s="47">
        <v>135267.87</v>
      </c>
      <c r="G668" s="47">
        <v>171462.43</v>
      </c>
      <c r="H668" s="344">
        <v>-36194.559999999998</v>
      </c>
      <c r="I668" s="345">
        <v>-0.2110932406591928</v>
      </c>
      <c r="K668" s="47">
        <v>657801.84</v>
      </c>
      <c r="L668" s="47">
        <v>843890.38</v>
      </c>
      <c r="M668" s="344">
        <v>-186088.54000000004</v>
      </c>
      <c r="N668" s="345">
        <v>-0.22051269265565041</v>
      </c>
      <c r="Q668" s="47">
        <v>401537.47000000003</v>
      </c>
      <c r="R668" s="47">
        <v>510992.09</v>
      </c>
      <c r="S668" s="344">
        <v>-109454.62</v>
      </c>
      <c r="T668" s="345">
        <v>-0.21420022372557662</v>
      </c>
      <c r="V668" s="47">
        <v>1839861.6099999999</v>
      </c>
      <c r="W668" s="47">
        <v>1852900.78</v>
      </c>
      <c r="X668" s="344">
        <v>-13039.170000000158</v>
      </c>
      <c r="Y668" s="345">
        <v>-7.0371658001029923E-3</v>
      </c>
      <c r="AA668" s="48">
        <v>138980.03</v>
      </c>
      <c r="AB668" s="47"/>
      <c r="AC668" s="47">
        <v>172154.09</v>
      </c>
      <c r="AD668" s="47">
        <v>160744.20000000001</v>
      </c>
      <c r="AE668" s="47">
        <v>173453.72</v>
      </c>
      <c r="AF668" s="47">
        <v>166075.94</v>
      </c>
      <c r="AG668" s="47">
        <v>171462.43</v>
      </c>
      <c r="AH668" s="47">
        <v>164235.11000000002</v>
      </c>
      <c r="AI668" s="47">
        <v>171683.62</v>
      </c>
      <c r="AJ668" s="47">
        <v>171058.12</v>
      </c>
      <c r="AK668" s="47">
        <v>165793.48000000001</v>
      </c>
      <c r="AL668" s="47">
        <v>172014.09</v>
      </c>
      <c r="AM668" s="47">
        <v>165894.79</v>
      </c>
      <c r="AN668" s="47">
        <v>171380.56</v>
      </c>
      <c r="AO668" s="47"/>
      <c r="AP668" s="47">
        <v>134615.58000000002</v>
      </c>
      <c r="AQ668" s="47">
        <v>121648.79000000001</v>
      </c>
      <c r="AR668" s="47">
        <v>135418.28</v>
      </c>
      <c r="AS668" s="47">
        <v>130851.32</v>
      </c>
      <c r="AT668" s="47">
        <v>135267.87</v>
      </c>
      <c r="AU668" s="47">
        <v>0</v>
      </c>
      <c r="AV668" s="47">
        <v>0</v>
      </c>
      <c r="AW668" s="47">
        <v>0</v>
      </c>
      <c r="AX668" s="47">
        <v>0</v>
      </c>
      <c r="AY668" s="47">
        <v>0</v>
      </c>
      <c r="AZ668" s="47">
        <v>0</v>
      </c>
      <c r="BA668" s="47">
        <v>0</v>
      </c>
    </row>
    <row r="669" spans="1:53" outlineLevel="2" x14ac:dyDescent="0.25">
      <c r="A669" s="339" t="s">
        <v>1729</v>
      </c>
      <c r="B669" s="340" t="s">
        <v>1730</v>
      </c>
      <c r="C669" s="341" t="s">
        <v>1731</v>
      </c>
      <c r="D669" s="342"/>
      <c r="E669" s="343"/>
      <c r="F669" s="47">
        <v>55416.33</v>
      </c>
      <c r="G669" s="47">
        <v>48102.840000000004</v>
      </c>
      <c r="H669" s="344">
        <v>7313.489999999998</v>
      </c>
      <c r="I669" s="345">
        <v>0.15203863223044622</v>
      </c>
      <c r="K669" s="47">
        <v>282632.84000000003</v>
      </c>
      <c r="L669" s="47">
        <v>278326.31</v>
      </c>
      <c r="M669" s="344">
        <v>4306.5300000000279</v>
      </c>
      <c r="N669" s="345">
        <v>1.5472953311528571E-2</v>
      </c>
      <c r="Q669" s="47">
        <v>164452.45000000001</v>
      </c>
      <c r="R669" s="47">
        <v>259732.18</v>
      </c>
      <c r="S669" s="344">
        <v>-95279.729999999981</v>
      </c>
      <c r="T669" s="345">
        <v>-0.36683837174122969</v>
      </c>
      <c r="V669" s="47">
        <v>684535.59000000008</v>
      </c>
      <c r="W669" s="47">
        <v>501133.83999999997</v>
      </c>
      <c r="X669" s="344">
        <v>183401.75000000012</v>
      </c>
      <c r="Y669" s="345">
        <v>0.36597358901167026</v>
      </c>
      <c r="AA669" s="48">
        <v>33733.17</v>
      </c>
      <c r="AB669" s="47"/>
      <c r="AC669" s="47">
        <v>13975.69</v>
      </c>
      <c r="AD669" s="47">
        <v>4618.4400000000005</v>
      </c>
      <c r="AE669" s="47">
        <v>155308.96</v>
      </c>
      <c r="AF669" s="47">
        <v>56320.380000000005</v>
      </c>
      <c r="AG669" s="47">
        <v>48102.840000000004</v>
      </c>
      <c r="AH669" s="47">
        <v>71650.39</v>
      </c>
      <c r="AI669" s="47">
        <v>49533.270000000004</v>
      </c>
      <c r="AJ669" s="47">
        <v>48119.270000000004</v>
      </c>
      <c r="AK669" s="47">
        <v>65188.310000000005</v>
      </c>
      <c r="AL669" s="47">
        <v>57056.78</v>
      </c>
      <c r="AM669" s="47">
        <v>53739.76</v>
      </c>
      <c r="AN669" s="47">
        <v>56614.97</v>
      </c>
      <c r="AO669" s="47"/>
      <c r="AP669" s="47">
        <v>69288.67</v>
      </c>
      <c r="AQ669" s="47">
        <v>48891.72</v>
      </c>
      <c r="AR669" s="47">
        <v>53623.450000000004</v>
      </c>
      <c r="AS669" s="47">
        <v>55412.67</v>
      </c>
      <c r="AT669" s="47">
        <v>55416.33</v>
      </c>
      <c r="AU669" s="47">
        <v>-89935.62</v>
      </c>
      <c r="AV669" s="47">
        <v>0</v>
      </c>
      <c r="AW669" s="47">
        <v>0</v>
      </c>
      <c r="AX669" s="47">
        <v>0</v>
      </c>
      <c r="AY669" s="47">
        <v>0</v>
      </c>
      <c r="AZ669" s="47">
        <v>0</v>
      </c>
      <c r="BA669" s="47">
        <v>0</v>
      </c>
    </row>
    <row r="670" spans="1:53" s="391" customFormat="1" ht="13" x14ac:dyDescent="0.3">
      <c r="A670" s="339" t="s">
        <v>1732</v>
      </c>
      <c r="B670" s="397" t="s">
        <v>1733</v>
      </c>
      <c r="C670" s="414" t="s">
        <v>1734</v>
      </c>
      <c r="D670" s="419"/>
      <c r="E670" s="419"/>
      <c r="F670" s="399">
        <v>-953949.46</v>
      </c>
      <c r="G670" s="399">
        <v>-904094.22000000009</v>
      </c>
      <c r="H670" s="393">
        <v>-49855.239999999874</v>
      </c>
      <c r="I670" s="41">
        <v>-5.5143854365090256E-2</v>
      </c>
      <c r="J670" s="416"/>
      <c r="K670" s="399">
        <v>-4630332.12</v>
      </c>
      <c r="L670" s="399">
        <v>-2949586.91</v>
      </c>
      <c r="M670" s="393">
        <v>-1680745.21</v>
      </c>
      <c r="N670" s="41">
        <v>-0.56982393171795021</v>
      </c>
      <c r="O670" s="348"/>
      <c r="P670" s="417"/>
      <c r="Q670" s="399">
        <v>-2733773.3</v>
      </c>
      <c r="R670" s="399">
        <v>-3344082.98</v>
      </c>
      <c r="S670" s="393">
        <v>610309.68000000017</v>
      </c>
      <c r="T670" s="41">
        <v>0.18250434682694391</v>
      </c>
      <c r="U670" s="417"/>
      <c r="V670" s="399">
        <v>-10532347.66</v>
      </c>
      <c r="W670" s="399">
        <v>-1334413.3400000003</v>
      </c>
      <c r="X670" s="393">
        <v>-9197934.3200000003</v>
      </c>
      <c r="Y670" s="40">
        <v>-6.8928674828745331</v>
      </c>
      <c r="AA670" s="412">
        <v>142952.63</v>
      </c>
      <c r="AC670" s="399">
        <v>282136.81</v>
      </c>
      <c r="AD670" s="399">
        <v>112359.26000000001</v>
      </c>
      <c r="AE670" s="399">
        <v>-1636115.2</v>
      </c>
      <c r="AF670" s="399">
        <v>-803873.55999999994</v>
      </c>
      <c r="AG670" s="399">
        <v>-904094.22000000009</v>
      </c>
      <c r="AH670" s="399">
        <v>-836376.39999999991</v>
      </c>
      <c r="AI670" s="399">
        <v>-860007.7300000001</v>
      </c>
      <c r="AJ670" s="399">
        <v>-870102.11</v>
      </c>
      <c r="AK670" s="399">
        <v>-866337.45</v>
      </c>
      <c r="AL670" s="399">
        <v>-876761.50000000012</v>
      </c>
      <c r="AM670" s="399">
        <v>-695281.42999999993</v>
      </c>
      <c r="AN670" s="399">
        <v>-897148.91999999993</v>
      </c>
      <c r="AP670" s="399">
        <v>-927325.17999999982</v>
      </c>
      <c r="AQ670" s="399">
        <v>-969233.6399999999</v>
      </c>
      <c r="AR670" s="399">
        <v>-828918.56</v>
      </c>
      <c r="AS670" s="399">
        <v>-950905.27999999991</v>
      </c>
      <c r="AT670" s="399">
        <v>-953949.46</v>
      </c>
      <c r="AU670" s="399">
        <v>-89935.62</v>
      </c>
      <c r="AV670" s="399">
        <v>0</v>
      </c>
      <c r="AW670" s="399">
        <v>0</v>
      </c>
      <c r="AX670" s="399">
        <v>0</v>
      </c>
      <c r="AY670" s="399">
        <v>0</v>
      </c>
      <c r="AZ670" s="399">
        <v>0</v>
      </c>
      <c r="BA670" s="399">
        <v>0</v>
      </c>
    </row>
    <row r="671" spans="1:53" s="391" customFormat="1" ht="0.75" customHeight="1" outlineLevel="2" x14ac:dyDescent="0.3">
      <c r="A671" s="339"/>
      <c r="B671" s="397"/>
      <c r="C671" s="414"/>
      <c r="D671" s="419"/>
      <c r="E671" s="419"/>
      <c r="F671" s="399"/>
      <c r="G671" s="399"/>
      <c r="H671" s="393"/>
      <c r="I671" s="41"/>
      <c r="J671" s="416"/>
      <c r="K671" s="399"/>
      <c r="L671" s="399"/>
      <c r="M671" s="393"/>
      <c r="N671" s="41"/>
      <c r="O671" s="348"/>
      <c r="P671" s="417"/>
      <c r="Q671" s="399"/>
      <c r="R671" s="399"/>
      <c r="S671" s="393"/>
      <c r="T671" s="41"/>
      <c r="U671" s="417"/>
      <c r="V671" s="399"/>
      <c r="W671" s="399"/>
      <c r="X671" s="393"/>
      <c r="Y671" s="40"/>
      <c r="AA671" s="412"/>
      <c r="AC671" s="399"/>
      <c r="AD671" s="399"/>
      <c r="AE671" s="399"/>
      <c r="AF671" s="399"/>
      <c r="AG671" s="399"/>
      <c r="AH671" s="399"/>
      <c r="AI671" s="399"/>
      <c r="AJ671" s="399"/>
      <c r="AK671" s="399"/>
      <c r="AL671" s="399"/>
      <c r="AM671" s="399"/>
      <c r="AN671" s="399"/>
      <c r="AP671" s="399"/>
      <c r="AQ671" s="399"/>
      <c r="AR671" s="399"/>
      <c r="AS671" s="399"/>
      <c r="AT671" s="399"/>
      <c r="AU671" s="399"/>
      <c r="AV671" s="399"/>
      <c r="AW671" s="399"/>
      <c r="AX671" s="399"/>
      <c r="AY671" s="399"/>
      <c r="AZ671" s="399"/>
      <c r="BA671" s="399"/>
    </row>
    <row r="672" spans="1:53" outlineLevel="2" x14ac:dyDescent="0.25">
      <c r="A672" s="339" t="s">
        <v>1735</v>
      </c>
      <c r="B672" s="340" t="s">
        <v>1736</v>
      </c>
      <c r="C672" s="341" t="s">
        <v>1737</v>
      </c>
      <c r="D672" s="342"/>
      <c r="E672" s="343"/>
      <c r="F672" s="47">
        <v>348102.44</v>
      </c>
      <c r="G672" s="47">
        <v>309392.19</v>
      </c>
      <c r="H672" s="344">
        <v>38710.25</v>
      </c>
      <c r="I672" s="345">
        <v>0.12511708844363525</v>
      </c>
      <c r="K672" s="47">
        <v>1435244.48</v>
      </c>
      <c r="L672" s="47">
        <v>1400187.43</v>
      </c>
      <c r="M672" s="344">
        <v>35057.050000000047</v>
      </c>
      <c r="N672" s="345">
        <v>2.5037398028919633E-2</v>
      </c>
      <c r="Q672" s="47">
        <v>914600.14</v>
      </c>
      <c r="R672" s="47">
        <v>888364.09</v>
      </c>
      <c r="S672" s="344">
        <v>26236.050000000047</v>
      </c>
      <c r="T672" s="345">
        <v>2.9532992491851002E-2</v>
      </c>
      <c r="V672" s="47">
        <v>3956847.44</v>
      </c>
      <c r="W672" s="47">
        <v>3989888.1499999994</v>
      </c>
      <c r="X672" s="344">
        <v>-33040.709999999497</v>
      </c>
      <c r="Y672" s="345">
        <v>-8.281111840190182E-3</v>
      </c>
      <c r="AA672" s="48">
        <v>174994.42</v>
      </c>
      <c r="AB672" s="47"/>
      <c r="AC672" s="47">
        <v>203785.33000000002</v>
      </c>
      <c r="AD672" s="47">
        <v>308038.01</v>
      </c>
      <c r="AE672" s="47">
        <v>277150.28999999998</v>
      </c>
      <c r="AF672" s="47">
        <v>301821.61</v>
      </c>
      <c r="AG672" s="47">
        <v>309392.19</v>
      </c>
      <c r="AH672" s="47">
        <v>325684.42</v>
      </c>
      <c r="AI672" s="47">
        <v>345878.34</v>
      </c>
      <c r="AJ672" s="47">
        <v>365712.76</v>
      </c>
      <c r="AK672" s="47">
        <v>312200.98</v>
      </c>
      <c r="AL672" s="47">
        <v>377206.06</v>
      </c>
      <c r="AM672" s="47">
        <v>418658.21</v>
      </c>
      <c r="AN672" s="47">
        <v>376262.19</v>
      </c>
      <c r="AO672" s="47"/>
      <c r="AP672" s="47">
        <v>257253.77000000002</v>
      </c>
      <c r="AQ672" s="47">
        <v>263390.57</v>
      </c>
      <c r="AR672" s="47">
        <v>246809.26</v>
      </c>
      <c r="AS672" s="47">
        <v>319688.44</v>
      </c>
      <c r="AT672" s="47">
        <v>348102.44</v>
      </c>
      <c r="AU672" s="47">
        <v>0</v>
      </c>
      <c r="AV672" s="47">
        <v>0</v>
      </c>
      <c r="AW672" s="47">
        <v>0</v>
      </c>
      <c r="AX672" s="47">
        <v>0</v>
      </c>
      <c r="AY672" s="47">
        <v>0</v>
      </c>
      <c r="AZ672" s="47">
        <v>0</v>
      </c>
      <c r="BA672" s="47">
        <v>0</v>
      </c>
    </row>
    <row r="673" spans="1:53" s="391" customFormat="1" ht="13" x14ac:dyDescent="0.3">
      <c r="A673" s="339" t="s">
        <v>1738</v>
      </c>
      <c r="B673" s="397" t="s">
        <v>1739</v>
      </c>
      <c r="C673" s="440" t="s">
        <v>1740</v>
      </c>
      <c r="D673" s="422"/>
      <c r="E673" s="422"/>
      <c r="F673" s="423">
        <v>348102.44</v>
      </c>
      <c r="G673" s="423">
        <v>309392.19</v>
      </c>
      <c r="H673" s="424">
        <v>38710.25</v>
      </c>
      <c r="I673" s="42">
        <v>0.12511708844363525</v>
      </c>
      <c r="J673" s="425"/>
      <c r="K673" s="423">
        <v>1435244.48</v>
      </c>
      <c r="L673" s="423">
        <v>1400187.43</v>
      </c>
      <c r="M673" s="424">
        <v>35057.050000000047</v>
      </c>
      <c r="N673" s="42">
        <v>2.5037398028919633E-2</v>
      </c>
      <c r="O673" s="426"/>
      <c r="P673" s="427"/>
      <c r="Q673" s="423">
        <v>914600.14</v>
      </c>
      <c r="R673" s="423">
        <v>888364.09</v>
      </c>
      <c r="S673" s="424">
        <v>26236.050000000047</v>
      </c>
      <c r="T673" s="42">
        <v>2.9532992491851002E-2</v>
      </c>
      <c r="U673" s="427"/>
      <c r="V673" s="423">
        <v>3956847.44</v>
      </c>
      <c r="W673" s="423">
        <v>3989888.1499999994</v>
      </c>
      <c r="X673" s="424">
        <v>-33040.709999999497</v>
      </c>
      <c r="Y673" s="43">
        <v>-8.281111840190182E-3</v>
      </c>
      <c r="Z673" s="428"/>
      <c r="AA673" s="429">
        <v>174994.42</v>
      </c>
      <c r="AB673" s="428"/>
      <c r="AC673" s="423">
        <v>203785.33000000002</v>
      </c>
      <c r="AD673" s="423">
        <v>308038.01</v>
      </c>
      <c r="AE673" s="423">
        <v>277150.28999999998</v>
      </c>
      <c r="AF673" s="423">
        <v>301821.61</v>
      </c>
      <c r="AG673" s="423">
        <v>309392.19</v>
      </c>
      <c r="AH673" s="423">
        <v>325684.42</v>
      </c>
      <c r="AI673" s="423">
        <v>345878.34</v>
      </c>
      <c r="AJ673" s="423">
        <v>365712.76</v>
      </c>
      <c r="AK673" s="423">
        <v>312200.98</v>
      </c>
      <c r="AL673" s="423">
        <v>377206.06</v>
      </c>
      <c r="AM673" s="423">
        <v>418658.21</v>
      </c>
      <c r="AN673" s="423">
        <v>376262.19</v>
      </c>
      <c r="AO673" s="428"/>
      <c r="AP673" s="423">
        <v>257253.77000000002</v>
      </c>
      <c r="AQ673" s="423">
        <v>263390.57</v>
      </c>
      <c r="AR673" s="423">
        <v>246809.26</v>
      </c>
      <c r="AS673" s="423">
        <v>319688.44</v>
      </c>
      <c r="AT673" s="423">
        <v>348102.44</v>
      </c>
      <c r="AU673" s="423">
        <v>0</v>
      </c>
      <c r="AV673" s="423">
        <v>0</v>
      </c>
      <c r="AW673" s="423">
        <v>0</v>
      </c>
      <c r="AX673" s="423">
        <v>0</v>
      </c>
      <c r="AY673" s="423">
        <v>0</v>
      </c>
      <c r="AZ673" s="423">
        <v>0</v>
      </c>
      <c r="BA673" s="423">
        <v>0</v>
      </c>
    </row>
    <row r="674" spans="1:53" s="391" customFormat="1" ht="0.75" customHeight="1" outlineLevel="2" x14ac:dyDescent="0.3">
      <c r="A674" s="339"/>
      <c r="B674" s="397"/>
      <c r="C674" s="414"/>
      <c r="D674" s="419"/>
      <c r="E674" s="419"/>
      <c r="F674" s="399"/>
      <c r="G674" s="399"/>
      <c r="H674" s="393"/>
      <c r="I674" s="41"/>
      <c r="J674" s="416"/>
      <c r="K674" s="399"/>
      <c r="L674" s="399"/>
      <c r="M674" s="393"/>
      <c r="N674" s="41"/>
      <c r="O674" s="348"/>
      <c r="P674" s="417"/>
      <c r="Q674" s="399"/>
      <c r="R674" s="399"/>
      <c r="S674" s="393"/>
      <c r="T674" s="41"/>
      <c r="U674" s="417"/>
      <c r="V674" s="399"/>
      <c r="W674" s="399"/>
      <c r="X674" s="393"/>
      <c r="Y674" s="40"/>
      <c r="AA674" s="412"/>
      <c r="AC674" s="399"/>
      <c r="AD674" s="399"/>
      <c r="AE674" s="399"/>
      <c r="AF674" s="399"/>
      <c r="AG674" s="399"/>
      <c r="AH674" s="399"/>
      <c r="AI674" s="399"/>
      <c r="AJ674" s="399"/>
      <c r="AK674" s="399"/>
      <c r="AL674" s="399"/>
      <c r="AM674" s="399"/>
      <c r="AN674" s="399"/>
      <c r="AP674" s="399"/>
      <c r="AQ674" s="399"/>
      <c r="AR674" s="399"/>
      <c r="AS674" s="399"/>
      <c r="AT674" s="399"/>
      <c r="AU674" s="399"/>
      <c r="AV674" s="399"/>
      <c r="AW674" s="399"/>
      <c r="AX674" s="399"/>
      <c r="AY674" s="399"/>
      <c r="AZ674" s="399"/>
      <c r="BA674" s="399"/>
    </row>
    <row r="675" spans="1:53" s="391" customFormat="1" ht="13" x14ac:dyDescent="0.3">
      <c r="A675" s="339"/>
      <c r="B675" s="397" t="s">
        <v>1741</v>
      </c>
      <c r="C675" s="430" t="s">
        <v>1742</v>
      </c>
      <c r="D675" s="419"/>
      <c r="E675" s="419"/>
      <c r="F675" s="399">
        <v>5375497.2800000003</v>
      </c>
      <c r="G675" s="399">
        <v>5195441.1400000015</v>
      </c>
      <c r="H675" s="393">
        <v>180056.13999999873</v>
      </c>
      <c r="I675" s="41">
        <v>3.4656564312457727E-2</v>
      </c>
      <c r="J675" s="416"/>
      <c r="K675" s="399">
        <v>26434226.439999998</v>
      </c>
      <c r="L675" s="399">
        <v>27306698.099999994</v>
      </c>
      <c r="M675" s="393">
        <v>-872471.65999999642</v>
      </c>
      <c r="N675" s="41">
        <v>-3.1950829675741595E-2</v>
      </c>
      <c r="O675" s="348"/>
      <c r="P675" s="417"/>
      <c r="Q675" s="399">
        <v>16007521.98</v>
      </c>
      <c r="R675" s="399">
        <v>14812792.210000001</v>
      </c>
      <c r="S675" s="393">
        <v>1194729.7699999996</v>
      </c>
      <c r="T675" s="41">
        <v>8.0655271002414167E-2</v>
      </c>
      <c r="U675" s="417"/>
      <c r="V675" s="399">
        <v>62851442.25999999</v>
      </c>
      <c r="W675" s="399">
        <v>68431731.469999999</v>
      </c>
      <c r="X675" s="393">
        <v>-5580289.2100000083</v>
      </c>
      <c r="Y675" s="40">
        <v>-8.1545345852404291E-2</v>
      </c>
      <c r="AA675" s="412">
        <v>6241331.6000000015</v>
      </c>
      <c r="AC675" s="399">
        <v>6407124</v>
      </c>
      <c r="AD675" s="399">
        <v>6086781.8900000015</v>
      </c>
      <c r="AE675" s="399">
        <v>4399167.290000001</v>
      </c>
      <c r="AF675" s="399">
        <v>5218183.78</v>
      </c>
      <c r="AG675" s="399">
        <v>5195441.1400000015</v>
      </c>
      <c r="AH675" s="399">
        <v>5224993.6899999995</v>
      </c>
      <c r="AI675" s="399">
        <v>5192992.9700000007</v>
      </c>
      <c r="AJ675" s="399">
        <v>5083543.6100000003</v>
      </c>
      <c r="AK675" s="399">
        <v>5190719.2899999991</v>
      </c>
      <c r="AL675" s="399">
        <v>5192057.9500000011</v>
      </c>
      <c r="AM675" s="399">
        <v>5274447.62</v>
      </c>
      <c r="AN675" s="399">
        <v>5258460.6900000004</v>
      </c>
      <c r="AP675" s="399">
        <v>5349355.5200000014</v>
      </c>
      <c r="AQ675" s="399">
        <v>5077348.9400000004</v>
      </c>
      <c r="AR675" s="399">
        <v>5381121.8800000008</v>
      </c>
      <c r="AS675" s="399">
        <v>5250902.8199999994</v>
      </c>
      <c r="AT675" s="399">
        <v>5375497.2800000003</v>
      </c>
      <c r="AU675" s="399">
        <v>864892.24</v>
      </c>
      <c r="AV675" s="399">
        <v>0</v>
      </c>
      <c r="AW675" s="399">
        <v>0</v>
      </c>
      <c r="AX675" s="399">
        <v>0</v>
      </c>
      <c r="AY675" s="399">
        <v>0</v>
      </c>
      <c r="AZ675" s="399">
        <v>0</v>
      </c>
      <c r="BA675" s="399">
        <v>0</v>
      </c>
    </row>
    <row r="676" spans="1:53" s="391" customFormat="1" ht="13" x14ac:dyDescent="0.3">
      <c r="A676" s="339"/>
      <c r="B676" s="397" t="s">
        <v>1743</v>
      </c>
      <c r="C676" s="434" t="s">
        <v>1744</v>
      </c>
      <c r="D676" s="419"/>
      <c r="E676" s="419"/>
      <c r="F676" s="399">
        <v>-5365094.1840000069</v>
      </c>
      <c r="G676" s="399">
        <v>-859312.78000000026</v>
      </c>
      <c r="H676" s="393">
        <v>-4505781.4040000066</v>
      </c>
      <c r="I676" s="41">
        <v>-5.2434707231981417</v>
      </c>
      <c r="J676" s="416"/>
      <c r="K676" s="399">
        <v>4274065.8659998551</v>
      </c>
      <c r="L676" s="399">
        <v>8636699.8460000753</v>
      </c>
      <c r="M676" s="393">
        <v>-4362633.9800002202</v>
      </c>
      <c r="N676" s="41">
        <v>-0.5051274280442537</v>
      </c>
      <c r="O676" s="348"/>
      <c r="P676" s="417"/>
      <c r="Q676" s="399">
        <v>4557051.0529999211</v>
      </c>
      <c r="R676" s="399">
        <v>516195.67500001378</v>
      </c>
      <c r="S676" s="393">
        <v>4040855.3779999074</v>
      </c>
      <c r="T676" s="41">
        <v>7.8281465221493756</v>
      </c>
      <c r="U676" s="417"/>
      <c r="V676" s="399">
        <v>32499087.080999985</v>
      </c>
      <c r="W676" s="399">
        <v>36381517.58999984</v>
      </c>
      <c r="X676" s="393">
        <v>-3882430.5089998543</v>
      </c>
      <c r="Y676" s="40">
        <v>-0.10671436394580239</v>
      </c>
      <c r="AA676" s="412">
        <v>3532610.3440000042</v>
      </c>
      <c r="AC676" s="399">
        <v>1130431.6209999975</v>
      </c>
      <c r="AD676" s="399">
        <v>6990072.5500000054</v>
      </c>
      <c r="AE676" s="399">
        <v>2838883.1800000044</v>
      </c>
      <c r="AF676" s="399">
        <v>-1463374.7249999857</v>
      </c>
      <c r="AG676" s="399">
        <v>-859312.78000000026</v>
      </c>
      <c r="AH676" s="399">
        <v>2533283.7489999887</v>
      </c>
      <c r="AI676" s="399">
        <v>6393099.3549999911</v>
      </c>
      <c r="AJ676" s="399">
        <v>3851502.0749999834</v>
      </c>
      <c r="AK676" s="399">
        <v>-3447093.5319999936</v>
      </c>
      <c r="AL676" s="399">
        <v>-167329.5620000232</v>
      </c>
      <c r="AM676" s="399">
        <v>3930268.0950000109</v>
      </c>
      <c r="AN676" s="399">
        <v>15131291.034999996</v>
      </c>
      <c r="AP676" s="399">
        <v>7578654.9599999879</v>
      </c>
      <c r="AQ676" s="399">
        <v>-7861640.1469999943</v>
      </c>
      <c r="AR676" s="399">
        <v>11654429.794000002</v>
      </c>
      <c r="AS676" s="399">
        <v>-1732284.5570000112</v>
      </c>
      <c r="AT676" s="399">
        <v>-5365094.1840000069</v>
      </c>
      <c r="AU676" s="399">
        <v>5584475.100000063</v>
      </c>
      <c r="AV676" s="399">
        <v>-2237735</v>
      </c>
      <c r="AW676" s="399">
        <v>0</v>
      </c>
      <c r="AX676" s="399">
        <v>0</v>
      </c>
      <c r="AY676" s="399">
        <v>0</v>
      </c>
      <c r="AZ676" s="399">
        <v>0</v>
      </c>
      <c r="BA676" s="399">
        <v>0</v>
      </c>
    </row>
    <row r="677" spans="1:53" ht="13" x14ac:dyDescent="0.3">
      <c r="B677" s="397" t="s">
        <v>1745</v>
      </c>
      <c r="C677" s="402" t="s">
        <v>1746</v>
      </c>
      <c r="D677" s="403"/>
      <c r="E677" s="403"/>
      <c r="F677" s="400"/>
      <c r="G677" s="400"/>
      <c r="H677" s="400"/>
      <c r="I677" s="400"/>
      <c r="J677" s="404"/>
      <c r="K677" s="405"/>
      <c r="L677" s="405"/>
      <c r="M677" s="405"/>
      <c r="N677" s="401"/>
      <c r="O677" s="400"/>
      <c r="P677" s="404"/>
      <c r="Q677" s="400"/>
      <c r="R677" s="400"/>
      <c r="S677" s="400"/>
      <c r="T677" s="400"/>
      <c r="U677" s="404"/>
      <c r="V677" s="400"/>
      <c r="W677" s="400"/>
      <c r="X677" s="400"/>
      <c r="Y677" s="400"/>
      <c r="Z677" s="400"/>
      <c r="AA677" s="406"/>
      <c r="AB677" s="400"/>
      <c r="AC677" s="405"/>
      <c r="AD677" s="405"/>
      <c r="AE677" s="405"/>
      <c r="AF677" s="405"/>
      <c r="AG677" s="405"/>
      <c r="AH677" s="405"/>
      <c r="AI677" s="405"/>
      <c r="AJ677" s="405"/>
      <c r="AK677" s="405"/>
      <c r="AL677" s="405"/>
      <c r="AM677" s="405"/>
      <c r="AN677" s="405"/>
      <c r="AO677" s="400"/>
      <c r="AP677" s="405"/>
      <c r="AQ677" s="405"/>
      <c r="AR677" s="405"/>
      <c r="AS677" s="405"/>
      <c r="AT677" s="405"/>
      <c r="AU677" s="405"/>
      <c r="AV677" s="405"/>
      <c r="AW677" s="405"/>
      <c r="AX677" s="405"/>
      <c r="AY677" s="405"/>
      <c r="AZ677" s="405"/>
      <c r="BA677" s="405"/>
    </row>
    <row r="678" spans="1:53" s="391" customFormat="1" ht="0.75" customHeight="1" outlineLevel="2" x14ac:dyDescent="0.3">
      <c r="A678" s="339"/>
      <c r="B678" s="397"/>
      <c r="C678" s="413"/>
      <c r="D678" s="419"/>
      <c r="E678" s="419"/>
      <c r="F678" s="399"/>
      <c r="G678" s="399"/>
      <c r="H678" s="393"/>
      <c r="I678" s="41"/>
      <c r="J678" s="416"/>
      <c r="K678" s="399"/>
      <c r="L678" s="399"/>
      <c r="M678" s="393"/>
      <c r="N678" s="41"/>
      <c r="O678" s="436"/>
      <c r="P678" s="437"/>
      <c r="Q678" s="399"/>
      <c r="R678" s="399"/>
      <c r="S678" s="393"/>
      <c r="T678" s="41"/>
      <c r="U678" s="437"/>
      <c r="V678" s="399"/>
      <c r="W678" s="399"/>
      <c r="X678" s="393"/>
      <c r="Y678" s="40"/>
      <c r="AA678" s="412"/>
      <c r="AC678" s="399"/>
      <c r="AD678" s="399"/>
      <c r="AE678" s="399"/>
      <c r="AF678" s="399"/>
      <c r="AG678" s="399"/>
      <c r="AH678" s="399"/>
      <c r="AI678" s="399"/>
      <c r="AJ678" s="399"/>
      <c r="AK678" s="399"/>
      <c r="AL678" s="399"/>
      <c r="AM678" s="399"/>
      <c r="AN678" s="399"/>
      <c r="AP678" s="399"/>
      <c r="AQ678" s="399"/>
      <c r="AR678" s="399"/>
      <c r="AS678" s="399"/>
      <c r="AT678" s="399"/>
      <c r="AU678" s="399"/>
      <c r="AV678" s="399"/>
      <c r="AW678" s="399"/>
      <c r="AX678" s="399"/>
      <c r="AY678" s="399"/>
      <c r="AZ678" s="399"/>
      <c r="BA678" s="399"/>
    </row>
    <row r="679" spans="1:53" s="391" customFormat="1" ht="13" x14ac:dyDescent="0.3">
      <c r="A679" s="339" t="s">
        <v>1747</v>
      </c>
      <c r="B679" s="339" t="s">
        <v>1748</v>
      </c>
      <c r="C679" s="413" t="s">
        <v>1749</v>
      </c>
      <c r="D679" s="419"/>
      <c r="E679" s="419"/>
      <c r="F679" s="399">
        <v>0</v>
      </c>
      <c r="G679" s="399">
        <v>0</v>
      </c>
      <c r="H679" s="393">
        <v>0</v>
      </c>
      <c r="I679" s="41">
        <v>0</v>
      </c>
      <c r="J679" s="416"/>
      <c r="K679" s="399">
        <v>0</v>
      </c>
      <c r="L679" s="399">
        <v>0</v>
      </c>
      <c r="M679" s="393">
        <v>0</v>
      </c>
      <c r="N679" s="41">
        <v>0</v>
      </c>
      <c r="O679" s="436"/>
      <c r="P679" s="437"/>
      <c r="Q679" s="399">
        <v>0</v>
      </c>
      <c r="R679" s="399">
        <v>0</v>
      </c>
      <c r="S679" s="393">
        <v>0</v>
      </c>
      <c r="T679" s="41">
        <v>0</v>
      </c>
      <c r="U679" s="437"/>
      <c r="V679" s="399">
        <v>0</v>
      </c>
      <c r="W679" s="399">
        <v>0</v>
      </c>
      <c r="X679" s="393">
        <v>0</v>
      </c>
      <c r="Y679" s="40">
        <v>0</v>
      </c>
      <c r="AA679" s="412">
        <v>0</v>
      </c>
      <c r="AC679" s="399">
        <v>0</v>
      </c>
      <c r="AD679" s="399">
        <v>0</v>
      </c>
      <c r="AE679" s="399">
        <v>0</v>
      </c>
      <c r="AF679" s="399">
        <v>0</v>
      </c>
      <c r="AG679" s="399">
        <v>0</v>
      </c>
      <c r="AH679" s="399">
        <v>0</v>
      </c>
      <c r="AI679" s="399">
        <v>0</v>
      </c>
      <c r="AJ679" s="399">
        <v>0</v>
      </c>
      <c r="AK679" s="399">
        <v>0</v>
      </c>
      <c r="AL679" s="399">
        <v>0</v>
      </c>
      <c r="AM679" s="399">
        <v>0</v>
      </c>
      <c r="AN679" s="399">
        <v>0</v>
      </c>
      <c r="AP679" s="399">
        <v>0</v>
      </c>
      <c r="AQ679" s="399">
        <v>0</v>
      </c>
      <c r="AR679" s="399">
        <v>0</v>
      </c>
      <c r="AS679" s="399">
        <v>0</v>
      </c>
      <c r="AT679" s="399">
        <v>0</v>
      </c>
      <c r="AU679" s="399">
        <v>0</v>
      </c>
      <c r="AV679" s="399">
        <v>0</v>
      </c>
      <c r="AW679" s="399">
        <v>0</v>
      </c>
      <c r="AX679" s="399">
        <v>0</v>
      </c>
      <c r="AY679" s="399">
        <v>0</v>
      </c>
      <c r="AZ679" s="399">
        <v>0</v>
      </c>
      <c r="BA679" s="399">
        <v>0</v>
      </c>
    </row>
    <row r="680" spans="1:53" s="391" customFormat="1" ht="0.75" customHeight="1" outlineLevel="2" x14ac:dyDescent="0.3">
      <c r="A680" s="339"/>
      <c r="B680" s="397"/>
      <c r="C680" s="413"/>
      <c r="D680" s="419"/>
      <c r="E680" s="419"/>
      <c r="F680" s="399"/>
      <c r="G680" s="399"/>
      <c r="H680" s="393"/>
      <c r="I680" s="41"/>
      <c r="J680" s="416"/>
      <c r="K680" s="399"/>
      <c r="L680" s="399"/>
      <c r="M680" s="393"/>
      <c r="N680" s="41"/>
      <c r="O680" s="436"/>
      <c r="P680" s="437"/>
      <c r="Q680" s="399"/>
      <c r="R680" s="399"/>
      <c r="S680" s="393"/>
      <c r="T680" s="41"/>
      <c r="U680" s="437"/>
      <c r="V680" s="399"/>
      <c r="W680" s="399"/>
      <c r="X680" s="393"/>
      <c r="Y680" s="40"/>
      <c r="AA680" s="412"/>
      <c r="AC680" s="399"/>
      <c r="AD680" s="399"/>
      <c r="AE680" s="399"/>
      <c r="AF680" s="399"/>
      <c r="AG680" s="399"/>
      <c r="AH680" s="399"/>
      <c r="AI680" s="399"/>
      <c r="AJ680" s="399"/>
      <c r="AK680" s="399"/>
      <c r="AL680" s="399"/>
      <c r="AM680" s="399"/>
      <c r="AN680" s="399"/>
      <c r="AP680" s="399"/>
      <c r="AQ680" s="399"/>
      <c r="AR680" s="399"/>
      <c r="AS680" s="399"/>
      <c r="AT680" s="399"/>
      <c r="AU680" s="399"/>
      <c r="AV680" s="399"/>
      <c r="AW680" s="399"/>
      <c r="AX680" s="399"/>
      <c r="AY680" s="399"/>
      <c r="AZ680" s="399"/>
      <c r="BA680" s="399"/>
    </row>
    <row r="681" spans="1:53" s="428" customFormat="1" ht="13" x14ac:dyDescent="0.3">
      <c r="A681" s="442" t="s">
        <v>1750</v>
      </c>
      <c r="B681" s="397" t="s">
        <v>1751</v>
      </c>
      <c r="C681" s="440" t="s">
        <v>1752</v>
      </c>
      <c r="D681" s="422"/>
      <c r="E681" s="422"/>
      <c r="F681" s="423">
        <v>0</v>
      </c>
      <c r="G681" s="423">
        <v>0</v>
      </c>
      <c r="H681" s="424">
        <v>0</v>
      </c>
      <c r="I681" s="42">
        <v>0</v>
      </c>
      <c r="J681" s="425"/>
      <c r="K681" s="423">
        <v>0</v>
      </c>
      <c r="L681" s="423">
        <v>0</v>
      </c>
      <c r="M681" s="424">
        <v>0</v>
      </c>
      <c r="N681" s="42">
        <v>0</v>
      </c>
      <c r="O681" s="443"/>
      <c r="P681" s="444"/>
      <c r="Q681" s="423">
        <v>0</v>
      </c>
      <c r="R681" s="423">
        <v>0</v>
      </c>
      <c r="S681" s="424">
        <v>0</v>
      </c>
      <c r="T681" s="42">
        <v>0</v>
      </c>
      <c r="U681" s="444"/>
      <c r="V681" s="423">
        <v>0</v>
      </c>
      <c r="W681" s="423">
        <v>0</v>
      </c>
      <c r="X681" s="424">
        <v>0</v>
      </c>
      <c r="Y681" s="43">
        <v>0</v>
      </c>
      <c r="AA681" s="429">
        <v>0</v>
      </c>
      <c r="AC681" s="423">
        <v>0</v>
      </c>
      <c r="AD681" s="423">
        <v>0</v>
      </c>
      <c r="AE681" s="423">
        <v>0</v>
      </c>
      <c r="AF681" s="423">
        <v>0</v>
      </c>
      <c r="AG681" s="423">
        <v>0</v>
      </c>
      <c r="AH681" s="423">
        <v>0</v>
      </c>
      <c r="AI681" s="423">
        <v>0</v>
      </c>
      <c r="AJ681" s="423">
        <v>0</v>
      </c>
      <c r="AK681" s="423">
        <v>0</v>
      </c>
      <c r="AL681" s="423">
        <v>0</v>
      </c>
      <c r="AM681" s="423">
        <v>0</v>
      </c>
      <c r="AN681" s="423">
        <v>0</v>
      </c>
      <c r="AP681" s="423">
        <v>0</v>
      </c>
      <c r="AQ681" s="423">
        <v>0</v>
      </c>
      <c r="AR681" s="423">
        <v>0</v>
      </c>
      <c r="AS681" s="423">
        <v>0</v>
      </c>
      <c r="AT681" s="423">
        <v>0</v>
      </c>
      <c r="AU681" s="423">
        <v>0</v>
      </c>
      <c r="AV681" s="423">
        <v>0</v>
      </c>
      <c r="AW681" s="423">
        <v>0</v>
      </c>
      <c r="AX681" s="423">
        <v>0</v>
      </c>
      <c r="AY681" s="423">
        <v>0</v>
      </c>
      <c r="AZ681" s="423">
        <v>0</v>
      </c>
      <c r="BA681" s="423">
        <v>0</v>
      </c>
    </row>
    <row r="682" spans="1:53" s="391" customFormat="1" ht="0.75" customHeight="1" outlineLevel="2" x14ac:dyDescent="0.3">
      <c r="A682" s="339"/>
      <c r="B682" s="397"/>
      <c r="C682" s="413"/>
      <c r="D682" s="419"/>
      <c r="E682" s="419"/>
      <c r="F682" s="399"/>
      <c r="G682" s="399"/>
      <c r="H682" s="393"/>
      <c r="I682" s="41"/>
      <c r="J682" s="416"/>
      <c r="K682" s="399"/>
      <c r="L682" s="399"/>
      <c r="M682" s="393"/>
      <c r="N682" s="41"/>
      <c r="O682" s="436"/>
      <c r="P682" s="437"/>
      <c r="Q682" s="399"/>
      <c r="R682" s="399"/>
      <c r="S682" s="393"/>
      <c r="T682" s="41"/>
      <c r="U682" s="437"/>
      <c r="V682" s="399"/>
      <c r="W682" s="399"/>
      <c r="X682" s="393"/>
      <c r="Y682" s="40"/>
      <c r="AA682" s="412"/>
      <c r="AC682" s="399"/>
      <c r="AD682" s="399"/>
      <c r="AE682" s="399"/>
      <c r="AF682" s="399"/>
      <c r="AG682" s="399"/>
      <c r="AH682" s="399"/>
      <c r="AI682" s="399"/>
      <c r="AJ682" s="399"/>
      <c r="AK682" s="399"/>
      <c r="AL682" s="399"/>
      <c r="AM682" s="399"/>
      <c r="AN682" s="399"/>
      <c r="AP682" s="399"/>
      <c r="AQ682" s="399"/>
      <c r="AR682" s="399"/>
      <c r="AS682" s="399"/>
      <c r="AT682" s="399"/>
      <c r="AU682" s="399"/>
      <c r="AV682" s="399"/>
      <c r="AW682" s="399"/>
      <c r="AX682" s="399"/>
      <c r="AY682" s="399"/>
      <c r="AZ682" s="399"/>
      <c r="BA682" s="399"/>
    </row>
    <row r="683" spans="1:53" s="391" customFormat="1" ht="13" x14ac:dyDescent="0.3">
      <c r="A683" s="339"/>
      <c r="B683" s="397" t="s">
        <v>1753</v>
      </c>
      <c r="C683" s="430" t="s">
        <v>1754</v>
      </c>
      <c r="D683" s="431"/>
      <c r="E683" s="431"/>
      <c r="F683" s="432">
        <v>0</v>
      </c>
      <c r="G683" s="432">
        <v>0</v>
      </c>
      <c r="H683" s="433">
        <v>0</v>
      </c>
      <c r="I683" s="44">
        <v>0</v>
      </c>
      <c r="J683" s="416"/>
      <c r="K683" s="432">
        <v>0</v>
      </c>
      <c r="L683" s="432">
        <v>0</v>
      </c>
      <c r="M683" s="433">
        <v>0</v>
      </c>
      <c r="N683" s="44">
        <v>0</v>
      </c>
      <c r="O683" s="374"/>
      <c r="P683" s="421"/>
      <c r="Q683" s="432">
        <v>0</v>
      </c>
      <c r="R683" s="432">
        <v>0</v>
      </c>
      <c r="S683" s="433">
        <v>0</v>
      </c>
      <c r="T683" s="44">
        <v>0</v>
      </c>
      <c r="U683" s="421"/>
      <c r="V683" s="432">
        <v>0</v>
      </c>
      <c r="W683" s="432">
        <v>0</v>
      </c>
      <c r="X683" s="433">
        <v>0</v>
      </c>
      <c r="Y683" s="45">
        <v>0</v>
      </c>
      <c r="AA683" s="435">
        <v>0</v>
      </c>
      <c r="AC683" s="432">
        <v>0</v>
      </c>
      <c r="AD683" s="432">
        <v>0</v>
      </c>
      <c r="AE683" s="432">
        <v>0</v>
      </c>
      <c r="AF683" s="432">
        <v>0</v>
      </c>
      <c r="AG683" s="432">
        <v>0</v>
      </c>
      <c r="AH683" s="432">
        <v>0</v>
      </c>
      <c r="AI683" s="432">
        <v>0</v>
      </c>
      <c r="AJ683" s="432">
        <v>0</v>
      </c>
      <c r="AK683" s="432">
        <v>0</v>
      </c>
      <c r="AL683" s="432">
        <v>0</v>
      </c>
      <c r="AM683" s="432">
        <v>0</v>
      </c>
      <c r="AN683" s="432">
        <v>0</v>
      </c>
      <c r="AP683" s="432">
        <v>0</v>
      </c>
      <c r="AQ683" s="432">
        <v>0</v>
      </c>
      <c r="AR683" s="432">
        <v>0</v>
      </c>
      <c r="AS683" s="432">
        <v>0</v>
      </c>
      <c r="AT683" s="432">
        <v>0</v>
      </c>
      <c r="AU683" s="432">
        <v>0</v>
      </c>
      <c r="AV683" s="432">
        <v>0</v>
      </c>
      <c r="AW683" s="432">
        <v>0</v>
      </c>
      <c r="AX683" s="432">
        <v>0</v>
      </c>
      <c r="AY683" s="432">
        <v>0</v>
      </c>
      <c r="AZ683" s="432">
        <v>0</v>
      </c>
      <c r="BA683" s="432">
        <v>0</v>
      </c>
    </row>
    <row r="684" spans="1:53" s="391" customFormat="1" ht="0.75" customHeight="1" outlineLevel="2" x14ac:dyDescent="0.3">
      <c r="A684" s="339"/>
      <c r="B684" s="397"/>
      <c r="C684" s="414"/>
      <c r="D684" s="419"/>
      <c r="E684" s="419"/>
      <c r="F684" s="399"/>
      <c r="G684" s="399"/>
      <c r="H684" s="393"/>
      <c r="I684" s="41"/>
      <c r="J684" s="416"/>
      <c r="K684" s="399"/>
      <c r="L684" s="399"/>
      <c r="M684" s="393"/>
      <c r="N684" s="41"/>
      <c r="O684" s="436"/>
      <c r="P684" s="437"/>
      <c r="Q684" s="399"/>
      <c r="R684" s="399"/>
      <c r="S684" s="393"/>
      <c r="T684" s="41"/>
      <c r="U684" s="437"/>
      <c r="V684" s="399"/>
      <c r="W684" s="399"/>
      <c r="X684" s="393"/>
      <c r="Y684" s="40"/>
      <c r="AA684" s="412"/>
      <c r="AC684" s="399"/>
      <c r="AD684" s="399"/>
      <c r="AE684" s="399"/>
      <c r="AF684" s="399"/>
      <c r="AG684" s="399"/>
      <c r="AH684" s="399"/>
      <c r="AI684" s="399"/>
      <c r="AJ684" s="399"/>
      <c r="AK684" s="399"/>
      <c r="AL684" s="399"/>
      <c r="AM684" s="399"/>
      <c r="AN684" s="399"/>
      <c r="AP684" s="399"/>
      <c r="AQ684" s="399"/>
      <c r="AR684" s="399"/>
      <c r="AS684" s="399"/>
      <c r="AT684" s="399"/>
      <c r="AU684" s="399"/>
      <c r="AV684" s="399"/>
      <c r="AW684" s="399"/>
      <c r="AX684" s="399"/>
      <c r="AY684" s="399"/>
      <c r="AZ684" s="399"/>
      <c r="BA684" s="399"/>
    </row>
    <row r="685" spans="1:53" s="391" customFormat="1" ht="13" x14ac:dyDescent="0.3">
      <c r="A685" s="339" t="s">
        <v>1755</v>
      </c>
      <c r="B685" s="397" t="s">
        <v>1756</v>
      </c>
      <c r="C685" s="445" t="s">
        <v>1757</v>
      </c>
      <c r="D685" s="422"/>
      <c r="E685" s="422"/>
      <c r="F685" s="423">
        <v>0</v>
      </c>
      <c r="G685" s="423">
        <v>0</v>
      </c>
      <c r="H685" s="424">
        <v>0</v>
      </c>
      <c r="I685" s="42">
        <v>0</v>
      </c>
      <c r="J685" s="425"/>
      <c r="K685" s="423">
        <v>0</v>
      </c>
      <c r="L685" s="423">
        <v>0</v>
      </c>
      <c r="M685" s="424">
        <v>0</v>
      </c>
      <c r="N685" s="42">
        <v>0</v>
      </c>
      <c r="O685" s="443"/>
      <c r="P685" s="444"/>
      <c r="Q685" s="423">
        <v>0</v>
      </c>
      <c r="R685" s="423">
        <v>0</v>
      </c>
      <c r="S685" s="424">
        <v>0</v>
      </c>
      <c r="T685" s="42">
        <v>0</v>
      </c>
      <c r="U685" s="444"/>
      <c r="V685" s="423">
        <v>0</v>
      </c>
      <c r="W685" s="423">
        <v>0</v>
      </c>
      <c r="X685" s="424">
        <v>0</v>
      </c>
      <c r="Y685" s="43">
        <v>0</v>
      </c>
      <c r="Z685" s="428"/>
      <c r="AA685" s="429">
        <v>0</v>
      </c>
      <c r="AB685" s="428"/>
      <c r="AC685" s="423">
        <v>0</v>
      </c>
      <c r="AD685" s="423">
        <v>0</v>
      </c>
      <c r="AE685" s="423">
        <v>0</v>
      </c>
      <c r="AF685" s="423">
        <v>0</v>
      </c>
      <c r="AG685" s="423">
        <v>0</v>
      </c>
      <c r="AH685" s="423">
        <v>0</v>
      </c>
      <c r="AI685" s="423">
        <v>0</v>
      </c>
      <c r="AJ685" s="423">
        <v>0</v>
      </c>
      <c r="AK685" s="423">
        <v>0</v>
      </c>
      <c r="AL685" s="423">
        <v>0</v>
      </c>
      <c r="AM685" s="423">
        <v>0</v>
      </c>
      <c r="AN685" s="423">
        <v>0</v>
      </c>
      <c r="AO685" s="428"/>
      <c r="AP685" s="423">
        <v>0</v>
      </c>
      <c r="AQ685" s="423">
        <v>0</v>
      </c>
      <c r="AR685" s="423">
        <v>0</v>
      </c>
      <c r="AS685" s="423">
        <v>0</v>
      </c>
      <c r="AT685" s="423">
        <v>0</v>
      </c>
      <c r="AU685" s="423">
        <v>0</v>
      </c>
      <c r="AV685" s="423">
        <v>0</v>
      </c>
      <c r="AW685" s="423">
        <v>0</v>
      </c>
      <c r="AX685" s="423">
        <v>0</v>
      </c>
      <c r="AY685" s="423">
        <v>0</v>
      </c>
      <c r="AZ685" s="423">
        <v>0</v>
      </c>
      <c r="BA685" s="423">
        <v>0</v>
      </c>
    </row>
    <row r="686" spans="1:53" s="391" customFormat="1" ht="0.75" customHeight="1" outlineLevel="2" x14ac:dyDescent="0.3">
      <c r="A686" s="339"/>
      <c r="B686" s="397"/>
      <c r="C686" s="441"/>
      <c r="D686" s="419"/>
      <c r="E686" s="419"/>
      <c r="F686" s="399"/>
      <c r="G686" s="399"/>
      <c r="H686" s="393"/>
      <c r="I686" s="41"/>
      <c r="J686" s="416"/>
      <c r="K686" s="399"/>
      <c r="L686" s="399"/>
      <c r="M686" s="393"/>
      <c r="N686" s="41"/>
      <c r="O686" s="436"/>
      <c r="P686" s="437"/>
      <c r="Q686" s="399"/>
      <c r="R686" s="399"/>
      <c r="S686" s="393"/>
      <c r="T686" s="41"/>
      <c r="U686" s="437"/>
      <c r="V686" s="399"/>
      <c r="W686" s="399"/>
      <c r="X686" s="393"/>
      <c r="Y686" s="40"/>
      <c r="AA686" s="412"/>
      <c r="AC686" s="399"/>
      <c r="AD686" s="399"/>
      <c r="AE686" s="399"/>
      <c r="AF686" s="399"/>
      <c r="AG686" s="399"/>
      <c r="AH686" s="399"/>
      <c r="AI686" s="399"/>
      <c r="AJ686" s="399"/>
      <c r="AK686" s="399"/>
      <c r="AL686" s="399"/>
      <c r="AM686" s="399"/>
      <c r="AN686" s="399"/>
      <c r="AP686" s="399"/>
      <c r="AQ686" s="399"/>
      <c r="AR686" s="399"/>
      <c r="AS686" s="399"/>
      <c r="AT686" s="399"/>
      <c r="AU686" s="399"/>
      <c r="AV686" s="399"/>
      <c r="AW686" s="399"/>
      <c r="AX686" s="399"/>
      <c r="AY686" s="399"/>
      <c r="AZ686" s="399"/>
      <c r="BA686" s="399"/>
    </row>
    <row r="687" spans="1:53" s="391" customFormat="1" ht="13" x14ac:dyDescent="0.3">
      <c r="A687" s="339"/>
      <c r="B687" s="397" t="s">
        <v>1758</v>
      </c>
      <c r="C687" s="434" t="s">
        <v>1759</v>
      </c>
      <c r="D687" s="431"/>
      <c r="E687" s="431"/>
      <c r="F687" s="432">
        <v>0</v>
      </c>
      <c r="G687" s="432">
        <v>0</v>
      </c>
      <c r="H687" s="433">
        <v>0</v>
      </c>
      <c r="I687" s="44">
        <v>0</v>
      </c>
      <c r="J687" s="416"/>
      <c r="K687" s="432">
        <v>0</v>
      </c>
      <c r="L687" s="432">
        <v>0</v>
      </c>
      <c r="M687" s="433">
        <v>0</v>
      </c>
      <c r="N687" s="44">
        <v>0</v>
      </c>
      <c r="O687" s="374"/>
      <c r="P687" s="421"/>
      <c r="Q687" s="432">
        <v>0</v>
      </c>
      <c r="R687" s="432">
        <v>0</v>
      </c>
      <c r="S687" s="433">
        <v>0</v>
      </c>
      <c r="T687" s="44">
        <v>0</v>
      </c>
      <c r="U687" s="421"/>
      <c r="V687" s="432">
        <v>0</v>
      </c>
      <c r="W687" s="432">
        <v>0</v>
      </c>
      <c r="X687" s="433">
        <v>0</v>
      </c>
      <c r="Y687" s="45">
        <v>0</v>
      </c>
      <c r="AA687" s="435">
        <v>0</v>
      </c>
      <c r="AC687" s="432">
        <v>0</v>
      </c>
      <c r="AD687" s="432">
        <v>0</v>
      </c>
      <c r="AE687" s="432">
        <v>0</v>
      </c>
      <c r="AF687" s="432">
        <v>0</v>
      </c>
      <c r="AG687" s="432">
        <v>0</v>
      </c>
      <c r="AH687" s="432">
        <v>0</v>
      </c>
      <c r="AI687" s="432">
        <v>0</v>
      </c>
      <c r="AJ687" s="432">
        <v>0</v>
      </c>
      <c r="AK687" s="432">
        <v>0</v>
      </c>
      <c r="AL687" s="432">
        <v>0</v>
      </c>
      <c r="AM687" s="432">
        <v>0</v>
      </c>
      <c r="AN687" s="432">
        <v>0</v>
      </c>
      <c r="AP687" s="432">
        <v>0</v>
      </c>
      <c r="AQ687" s="432">
        <v>0</v>
      </c>
      <c r="AR687" s="432">
        <v>0</v>
      </c>
      <c r="AS687" s="432">
        <v>0</v>
      </c>
      <c r="AT687" s="432">
        <v>0</v>
      </c>
      <c r="AU687" s="432">
        <v>0</v>
      </c>
      <c r="AV687" s="432">
        <v>0</v>
      </c>
      <c r="AW687" s="432">
        <v>0</v>
      </c>
      <c r="AX687" s="432">
        <v>0</v>
      </c>
      <c r="AY687" s="432">
        <v>0</v>
      </c>
      <c r="AZ687" s="432">
        <v>0</v>
      </c>
      <c r="BA687" s="432">
        <v>0</v>
      </c>
    </row>
    <row r="688" spans="1:53" s="391" customFormat="1" ht="13" x14ac:dyDescent="0.3">
      <c r="A688" s="339"/>
      <c r="B688" s="397" t="s">
        <v>1760</v>
      </c>
      <c r="C688" s="446" t="s">
        <v>1761</v>
      </c>
      <c r="D688" s="431"/>
      <c r="E688" s="431"/>
      <c r="F688" s="432">
        <v>-5365094.1840000069</v>
      </c>
      <c r="G688" s="432">
        <v>-859312.78000000026</v>
      </c>
      <c r="H688" s="433">
        <v>-4505781.4040000066</v>
      </c>
      <c r="I688" s="44">
        <v>-5.2434707231981417</v>
      </c>
      <c r="J688" s="416"/>
      <c r="K688" s="432">
        <v>4274065.8659998551</v>
      </c>
      <c r="L688" s="432">
        <v>8636699.8460000753</v>
      </c>
      <c r="M688" s="433">
        <v>-4362633.9800002202</v>
      </c>
      <c r="N688" s="44">
        <v>-0.5051274280442537</v>
      </c>
      <c r="O688" s="374"/>
      <c r="P688" s="421"/>
      <c r="Q688" s="432">
        <v>4557051.0529999211</v>
      </c>
      <c r="R688" s="432">
        <v>516195.67500001378</v>
      </c>
      <c r="S688" s="433">
        <v>4040855.3779999074</v>
      </c>
      <c r="T688" s="44">
        <v>7.8281465221493756</v>
      </c>
      <c r="U688" s="421"/>
      <c r="V688" s="432">
        <v>32499087.080999985</v>
      </c>
      <c r="W688" s="432">
        <v>36381517.58999984</v>
      </c>
      <c r="X688" s="433">
        <v>-3882430.5089998543</v>
      </c>
      <c r="Y688" s="45">
        <v>-0.10671436394580239</v>
      </c>
      <c r="AA688" s="435">
        <v>3532610.3440000042</v>
      </c>
      <c r="AC688" s="432">
        <v>1130431.6209999975</v>
      </c>
      <c r="AD688" s="432">
        <v>6990072.5500000054</v>
      </c>
      <c r="AE688" s="432">
        <v>2838883.1800000044</v>
      </c>
      <c r="AF688" s="432">
        <v>-1463374.7249999857</v>
      </c>
      <c r="AG688" s="432">
        <v>-859312.78000000026</v>
      </c>
      <c r="AH688" s="432">
        <v>2533283.7489999887</v>
      </c>
      <c r="AI688" s="432">
        <v>6393099.3549999911</v>
      </c>
      <c r="AJ688" s="432">
        <v>3851502.0749999834</v>
      </c>
      <c r="AK688" s="432">
        <v>-3447093.5319999936</v>
      </c>
      <c r="AL688" s="432">
        <v>-167329.5620000232</v>
      </c>
      <c r="AM688" s="432">
        <v>3930268.0950000109</v>
      </c>
      <c r="AN688" s="432">
        <v>15131291.034999996</v>
      </c>
      <c r="AP688" s="432">
        <v>7578654.9599999879</v>
      </c>
      <c r="AQ688" s="432">
        <v>-7861640.1469999943</v>
      </c>
      <c r="AR688" s="432">
        <v>11654429.794000002</v>
      </c>
      <c r="AS688" s="432">
        <v>-1732284.5570000112</v>
      </c>
      <c r="AT688" s="432">
        <v>-5365094.1840000069</v>
      </c>
      <c r="AU688" s="432">
        <v>5584475.100000063</v>
      </c>
      <c r="AV688" s="432">
        <v>-2237735</v>
      </c>
      <c r="AW688" s="432">
        <v>0</v>
      </c>
      <c r="AX688" s="432">
        <v>0</v>
      </c>
      <c r="AY688" s="432">
        <v>0</v>
      </c>
      <c r="AZ688" s="432">
        <v>0</v>
      </c>
      <c r="BA688" s="432">
        <v>0</v>
      </c>
    </row>
    <row r="689" spans="1:53" ht="13" x14ac:dyDescent="0.3">
      <c r="D689" s="419"/>
      <c r="E689" s="419"/>
      <c r="F689" s="447"/>
      <c r="G689" s="447"/>
      <c r="H689" s="433"/>
      <c r="I689" s="44"/>
      <c r="J689" s="409"/>
      <c r="K689" s="447"/>
      <c r="L689" s="447"/>
      <c r="M689" s="433"/>
      <c r="N689" s="44"/>
      <c r="O689" s="436"/>
      <c r="P689" s="437"/>
      <c r="Q689" s="447"/>
      <c r="R689" s="447"/>
      <c r="S689" s="433"/>
      <c r="T689" s="44"/>
      <c r="U689" s="437"/>
      <c r="V689" s="447"/>
      <c r="W689" s="447"/>
      <c r="X689" s="433"/>
      <c r="Y689" s="45"/>
      <c r="Z689" s="339"/>
      <c r="AA689" s="448"/>
      <c r="AB689" s="339"/>
      <c r="AC689" s="447"/>
      <c r="AD689" s="447"/>
      <c r="AE689" s="447"/>
      <c r="AF689" s="447"/>
      <c r="AG689" s="447"/>
      <c r="AH689" s="447"/>
      <c r="AI689" s="447"/>
      <c r="AJ689" s="447"/>
      <c r="AK689" s="447"/>
      <c r="AL689" s="447"/>
      <c r="AM689" s="447"/>
      <c r="AN689" s="447"/>
      <c r="AO689" s="339"/>
      <c r="AP689" s="447"/>
      <c r="AQ689" s="447"/>
      <c r="AR689" s="447"/>
      <c r="AS689" s="447"/>
      <c r="AT689" s="447"/>
      <c r="AU689" s="447"/>
      <c r="AV689" s="447"/>
      <c r="AW689" s="447"/>
      <c r="AX689" s="447"/>
      <c r="AY689" s="447"/>
      <c r="AZ689" s="447"/>
      <c r="BA689" s="447"/>
    </row>
    <row r="690" spans="1:53" ht="13" x14ac:dyDescent="0.3">
      <c r="A690" s="339" t="s">
        <v>1762</v>
      </c>
      <c r="D690" s="419"/>
      <c r="E690" s="419"/>
      <c r="F690" s="447"/>
      <c r="G690" s="447"/>
      <c r="H690" s="433"/>
      <c r="I690" s="44"/>
      <c r="J690" s="409"/>
      <c r="K690" s="447"/>
      <c r="L690" s="447"/>
      <c r="M690" s="433"/>
      <c r="N690" s="44"/>
      <c r="O690" s="436"/>
      <c r="P690" s="437"/>
      <c r="Q690" s="447"/>
      <c r="R690" s="447"/>
      <c r="S690" s="433"/>
      <c r="T690" s="44"/>
      <c r="U690" s="437"/>
      <c r="V690" s="447"/>
      <c r="W690" s="447"/>
      <c r="X690" s="433"/>
      <c r="Y690" s="45"/>
      <c r="Z690" s="339"/>
      <c r="AA690" s="448"/>
      <c r="AB690" s="339"/>
      <c r="AC690" s="447"/>
      <c r="AD690" s="447"/>
      <c r="AE690" s="447"/>
      <c r="AF690" s="447"/>
      <c r="AG690" s="447"/>
      <c r="AH690" s="447"/>
      <c r="AI690" s="447"/>
      <c r="AJ690" s="447"/>
      <c r="AK690" s="447"/>
      <c r="AL690" s="447"/>
      <c r="AM690" s="447"/>
      <c r="AN690" s="447"/>
      <c r="AO690" s="339"/>
      <c r="AP690" s="447"/>
      <c r="AQ690" s="447"/>
      <c r="AR690" s="447"/>
      <c r="AS690" s="447"/>
      <c r="AT690" s="447"/>
      <c r="AU690" s="447"/>
      <c r="AV690" s="447"/>
      <c r="AW690" s="447"/>
      <c r="AX690" s="447"/>
      <c r="AY690" s="447"/>
      <c r="AZ690" s="447"/>
      <c r="BA690" s="447"/>
    </row>
    <row r="691" spans="1:53" s="391" customFormat="1" ht="13" outlineLevel="1" x14ac:dyDescent="0.3">
      <c r="A691" s="391" t="s">
        <v>1763</v>
      </c>
      <c r="C691" s="391" t="s">
        <v>1764</v>
      </c>
      <c r="D691" s="431"/>
      <c r="E691" s="431"/>
      <c r="F691" s="447">
        <v>5365094.1839999957</v>
      </c>
      <c r="G691" s="447">
        <v>859312.780000014</v>
      </c>
      <c r="H691" s="433"/>
      <c r="I691" s="44"/>
      <c r="J691" s="416"/>
      <c r="K691" s="447">
        <v>-4274065.8660000768</v>
      </c>
      <c r="L691" s="447">
        <v>-8636699.8460000325</v>
      </c>
      <c r="M691" s="433"/>
      <c r="N691" s="44"/>
      <c r="O691" s="436"/>
      <c r="P691" s="437"/>
      <c r="Q691" s="447">
        <v>-4557051.0530001149</v>
      </c>
      <c r="R691" s="447">
        <v>-516195.67500000336</v>
      </c>
      <c r="S691" s="433"/>
      <c r="T691" s="44"/>
      <c r="U691" s="437"/>
      <c r="V691" s="447">
        <v>-32499087.080999821</v>
      </c>
      <c r="W691" s="447">
        <v>-36381517.590000272</v>
      </c>
      <c r="X691" s="433"/>
      <c r="Y691" s="45"/>
      <c r="AA691" s="448">
        <v>-3532610.3440000117</v>
      </c>
      <c r="AC691" s="447">
        <v>-1130431.6210000031</v>
      </c>
      <c r="AD691" s="447">
        <v>-6990072.5499999821</v>
      </c>
      <c r="AE691" s="447">
        <v>-2838883.1799999997</v>
      </c>
      <c r="AF691" s="447">
        <v>1463374.7250000141</v>
      </c>
      <c r="AG691" s="447">
        <v>859312.780000014</v>
      </c>
      <c r="AH691" s="447">
        <v>-2533283.7489999975</v>
      </c>
      <c r="AI691" s="447">
        <v>-6393099.3550000014</v>
      </c>
      <c r="AJ691" s="447">
        <v>-3851502.0749999927</v>
      </c>
      <c r="AK691" s="447">
        <v>3447093.5319999997</v>
      </c>
      <c r="AL691" s="447">
        <v>167329.56199999159</v>
      </c>
      <c r="AM691" s="447">
        <v>-3930268.0950000039</v>
      </c>
      <c r="AN691" s="447">
        <v>-15131291.034999996</v>
      </c>
      <c r="AP691" s="447">
        <v>-7578654.9599999841</v>
      </c>
      <c r="AQ691" s="447">
        <v>7861640.1470000036</v>
      </c>
      <c r="AR691" s="447">
        <v>-11654429.79400002</v>
      </c>
      <c r="AS691" s="447">
        <v>1732284.5569999984</v>
      </c>
      <c r="AT691" s="447">
        <v>5365094.1839999957</v>
      </c>
      <c r="AU691" s="447">
        <v>-5584475.1000000089</v>
      </c>
      <c r="AV691" s="447">
        <v>2237735</v>
      </c>
      <c r="AW691" s="447">
        <v>0</v>
      </c>
      <c r="AX691" s="447">
        <v>0</v>
      </c>
      <c r="AY691" s="447">
        <v>0</v>
      </c>
      <c r="AZ691" s="447">
        <v>0</v>
      </c>
      <c r="BA691" s="447">
        <v>0</v>
      </c>
    </row>
    <row r="692" spans="1:53" ht="13" x14ac:dyDescent="0.3">
      <c r="C692" s="339" t="s">
        <v>1765</v>
      </c>
      <c r="D692" s="419"/>
      <c r="E692" s="419"/>
      <c r="F692" s="449">
        <v>-1.1175870895385742E-8</v>
      </c>
      <c r="G692" s="449">
        <v>1.3737007975578308E-8</v>
      </c>
      <c r="H692" s="433"/>
      <c r="I692" s="44"/>
      <c r="J692" s="409"/>
      <c r="K692" s="449">
        <v>-2.2165477275848389E-7</v>
      </c>
      <c r="L692" s="449">
        <v>4.2840838432312012E-8</v>
      </c>
      <c r="M692" s="433"/>
      <c r="N692" s="44"/>
      <c r="O692" s="436"/>
      <c r="P692" s="437"/>
      <c r="Q692" s="449">
        <v>-1.9371509552001953E-7</v>
      </c>
      <c r="R692" s="449">
        <v>1.0419171303510666E-8</v>
      </c>
      <c r="S692" s="433"/>
      <c r="T692" s="44"/>
      <c r="U692" s="437"/>
      <c r="V692" s="449">
        <v>1.6391277313232422E-7</v>
      </c>
      <c r="W692" s="449">
        <v>-4.3213367462158203E-7</v>
      </c>
      <c r="X692" s="433"/>
      <c r="Y692" s="45"/>
      <c r="Z692" s="339"/>
      <c r="AA692" s="450">
        <v>-7.4505805969238281E-9</v>
      </c>
      <c r="AB692" s="339"/>
      <c r="AC692" s="449">
        <v>-5.5879354476928711E-9</v>
      </c>
      <c r="AD692" s="449">
        <v>2.3283064365386963E-8</v>
      </c>
      <c r="AE692" s="449">
        <v>4.6566128730773926E-9</v>
      </c>
      <c r="AF692" s="449">
        <v>2.8405338525772095E-8</v>
      </c>
      <c r="AG692" s="449">
        <v>1.3737007975578308E-8</v>
      </c>
      <c r="AH692" s="449">
        <v>-8.8475644588470459E-9</v>
      </c>
      <c r="AI692" s="449">
        <v>-1.0244548320770264E-8</v>
      </c>
      <c r="AJ692" s="449">
        <v>-9.3132257461547852E-9</v>
      </c>
      <c r="AK692" s="449">
        <v>6.0535967350006104E-9</v>
      </c>
      <c r="AL692" s="449">
        <v>-3.1606759876012802E-8</v>
      </c>
      <c r="AM692" s="449">
        <v>6.9849193096160889E-9</v>
      </c>
      <c r="AN692" s="449">
        <v>0</v>
      </c>
      <c r="AO692" s="339"/>
      <c r="AP692" s="449">
        <v>0</v>
      </c>
      <c r="AQ692" s="449">
        <v>9.3132257461547852E-9</v>
      </c>
      <c r="AR692" s="449">
        <v>-1.862645149230957E-8</v>
      </c>
      <c r="AS692" s="449">
        <v>-1.280568540096283E-8</v>
      </c>
      <c r="AT692" s="449">
        <v>-1.1175870895385742E-8</v>
      </c>
      <c r="AU692" s="449">
        <v>5.4016709327697754E-8</v>
      </c>
      <c r="AV692" s="449">
        <v>0</v>
      </c>
      <c r="AW692" s="449">
        <v>0</v>
      </c>
      <c r="AX692" s="449">
        <v>0</v>
      </c>
      <c r="AY692" s="449">
        <v>0</v>
      </c>
      <c r="AZ692" s="449">
        <v>0</v>
      </c>
      <c r="BA692" s="449">
        <v>0</v>
      </c>
    </row>
    <row r="693" spans="1:53" ht="13" x14ac:dyDescent="0.3">
      <c r="E693" s="447"/>
      <c r="F693" s="46"/>
      <c r="G693" s="46"/>
      <c r="H693" s="46"/>
      <c r="I693" s="447"/>
      <c r="J693" s="451"/>
      <c r="K693" s="46"/>
      <c r="L693" s="46"/>
      <c r="M693" s="46"/>
      <c r="N693" s="447"/>
      <c r="O693" s="452"/>
      <c r="P693" s="451"/>
      <c r="Q693" s="46"/>
      <c r="R693" s="46"/>
      <c r="S693" s="46"/>
      <c r="T693" s="447"/>
      <c r="U693" s="451"/>
      <c r="V693" s="46"/>
      <c r="W693" s="46"/>
      <c r="X693" s="46"/>
      <c r="Y693" s="447"/>
      <c r="Z693" s="447"/>
    </row>
    <row r="694" spans="1:53" x14ac:dyDescent="0.25">
      <c r="D694" s="453"/>
      <c r="E694" s="393"/>
      <c r="F694" s="47"/>
      <c r="G694" s="47"/>
      <c r="H694" s="47"/>
      <c r="K694" s="47"/>
      <c r="L694" s="47"/>
      <c r="M694" s="47"/>
      <c r="Q694" s="47"/>
      <c r="R694" s="47"/>
      <c r="S694" s="47"/>
      <c r="V694" s="47"/>
      <c r="W694" s="47"/>
      <c r="X694" s="47"/>
      <c r="AA694" s="48"/>
      <c r="AB694" s="47"/>
      <c r="AC694" s="47"/>
      <c r="AD694" s="47"/>
      <c r="AE694" s="47"/>
      <c r="AF694" s="47"/>
      <c r="AG694" s="47"/>
      <c r="AH694" s="47"/>
      <c r="AI694" s="47"/>
      <c r="AJ694" s="47"/>
      <c r="AK694" s="47"/>
      <c r="AL694" s="47"/>
      <c r="AM694" s="47"/>
      <c r="AN694" s="47"/>
      <c r="AO694" s="47"/>
      <c r="AP694" s="47"/>
      <c r="AQ694" s="47"/>
      <c r="AR694" s="47"/>
      <c r="AS694" s="47"/>
      <c r="AT694" s="47"/>
      <c r="AU694" s="47"/>
      <c r="AV694" s="47"/>
      <c r="AW694" s="47"/>
      <c r="AX694" s="47"/>
      <c r="AY694" s="47"/>
      <c r="AZ694" s="47"/>
      <c r="BA694" s="47"/>
    </row>
    <row r="695" spans="1:53" s="326" customFormat="1" ht="14.5" x14ac:dyDescent="0.35">
      <c r="A695" s="339"/>
      <c r="B695" s="454"/>
      <c r="C695" s="455"/>
      <c r="D695" s="339"/>
      <c r="E695" s="393"/>
      <c r="F695" s="47"/>
      <c r="G695" s="47"/>
      <c r="H695" s="47"/>
      <c r="I695" s="345"/>
      <c r="J695" s="346"/>
      <c r="K695" s="47"/>
      <c r="L695" s="47"/>
      <c r="M695" s="47"/>
      <c r="N695" s="345"/>
      <c r="O695" s="347"/>
      <c r="P695" s="346"/>
      <c r="Q695" s="47"/>
      <c r="R695" s="47"/>
      <c r="S695" s="47"/>
      <c r="T695" s="345"/>
      <c r="U695" s="346"/>
      <c r="V695" s="47"/>
      <c r="W695" s="47"/>
      <c r="X695" s="47"/>
      <c r="Y695" s="345"/>
      <c r="Z695" s="348"/>
      <c r="AA695" s="49"/>
      <c r="AB695" s="47"/>
      <c r="AC695" s="50"/>
      <c r="AD695" s="50"/>
      <c r="AE695" s="50"/>
      <c r="AF695" s="50"/>
      <c r="AG695" s="50"/>
      <c r="AH695" s="50"/>
      <c r="AI695" s="50"/>
      <c r="AJ695" s="50"/>
      <c r="AK695" s="50"/>
      <c r="AL695" s="50"/>
      <c r="AM695" s="50"/>
      <c r="AN695" s="50"/>
      <c r="AO695" s="47"/>
      <c r="AP695" s="50"/>
      <c r="AQ695" s="50"/>
      <c r="AR695" s="50"/>
      <c r="AS695" s="50"/>
      <c r="AT695" s="50"/>
      <c r="AU695" s="50"/>
      <c r="AV695" s="50"/>
      <c r="AW695" s="50"/>
      <c r="AX695" s="50"/>
      <c r="AY695" s="50"/>
      <c r="AZ695" s="50"/>
      <c r="BA695" s="50"/>
    </row>
    <row r="696" spans="1:53" ht="13" x14ac:dyDescent="0.3">
      <c r="C696" s="456"/>
      <c r="D696" s="393"/>
      <c r="E696" s="393"/>
      <c r="F696" s="47"/>
      <c r="G696" s="51"/>
      <c r="H696" s="47"/>
      <c r="I696" s="339"/>
      <c r="K696" s="52"/>
      <c r="L696" s="47"/>
      <c r="M696" s="47"/>
      <c r="N696" s="457"/>
      <c r="O696" s="374"/>
      <c r="Q696" s="52"/>
      <c r="R696" s="47"/>
      <c r="S696" s="47"/>
      <c r="T696" s="458"/>
      <c r="V696" s="52"/>
      <c r="W696" s="47"/>
      <c r="X696" s="47"/>
      <c r="Y696" s="339"/>
      <c r="Z696" s="339"/>
      <c r="AA696" s="48"/>
      <c r="AB696" s="47"/>
      <c r="AC696" s="47"/>
      <c r="AD696" s="47"/>
      <c r="AE696" s="47"/>
      <c r="AF696" s="47"/>
      <c r="AG696" s="47"/>
      <c r="AH696" s="47"/>
      <c r="AI696" s="47"/>
      <c r="AJ696" s="47"/>
      <c r="AK696" s="47"/>
      <c r="AL696" s="47"/>
      <c r="AM696" s="47"/>
      <c r="AN696" s="47"/>
      <c r="AO696" s="47"/>
      <c r="AP696" s="47"/>
      <c r="AQ696" s="47"/>
      <c r="AR696" s="47"/>
      <c r="AS696" s="47"/>
      <c r="AT696" s="47"/>
      <c r="AU696" s="47"/>
      <c r="AV696" s="47"/>
      <c r="AW696" s="47"/>
      <c r="AX696" s="47"/>
      <c r="AY696" s="47"/>
      <c r="AZ696" s="47"/>
      <c r="BA696" s="47"/>
    </row>
    <row r="697" spans="1:53" s="326" customFormat="1" ht="14.5" x14ac:dyDescent="0.35">
      <c r="A697" s="339"/>
      <c r="B697" s="454"/>
      <c r="C697" s="339"/>
      <c r="D697" s="339"/>
      <c r="E697" s="438"/>
      <c r="F697" s="53"/>
      <c r="G697" s="53"/>
      <c r="H697" s="53"/>
      <c r="I697" s="345"/>
      <c r="J697" s="346"/>
      <c r="K697" s="344"/>
      <c r="L697" s="344"/>
      <c r="M697" s="344"/>
      <c r="N697" s="345"/>
      <c r="O697" s="347"/>
      <c r="P697" s="346"/>
      <c r="Q697" s="344"/>
      <c r="R697" s="344"/>
      <c r="S697" s="344"/>
      <c r="T697" s="345"/>
      <c r="U697" s="346"/>
      <c r="V697" s="344"/>
      <c r="W697" s="344"/>
      <c r="X697" s="344"/>
      <c r="Y697" s="345"/>
      <c r="Z697" s="348"/>
      <c r="AA697" s="459"/>
      <c r="AB697" s="460"/>
      <c r="AC697" s="460"/>
      <c r="AD697" s="460"/>
      <c r="AE697" s="460"/>
      <c r="AF697" s="460"/>
      <c r="AG697" s="460"/>
      <c r="AH697" s="460"/>
      <c r="AI697" s="460"/>
      <c r="AJ697" s="460"/>
      <c r="AK697" s="460"/>
      <c r="AL697" s="460"/>
      <c r="AM697" s="460"/>
      <c r="AN697" s="460"/>
      <c r="AO697" s="460"/>
      <c r="AP697" s="460"/>
      <c r="AQ697" s="460"/>
      <c r="AR697" s="460"/>
      <c r="AS697" s="460"/>
      <c r="AT697" s="460"/>
      <c r="AU697" s="460"/>
      <c r="AV697" s="460"/>
      <c r="AW697" s="460"/>
      <c r="AX697" s="460"/>
      <c r="AY697" s="460"/>
      <c r="AZ697" s="460"/>
      <c r="BA697" s="460"/>
    </row>
    <row r="698" spans="1:53" ht="12.75" customHeight="1" outlineLevel="1" x14ac:dyDescent="0.25">
      <c r="A698" s="458"/>
      <c r="B698" s="461" t="s">
        <v>1766</v>
      </c>
      <c r="C698" s="462" t="s">
        <v>1767</v>
      </c>
      <c r="D698" s="463"/>
      <c r="E698" s="463"/>
      <c r="F698" s="53"/>
      <c r="G698" s="53"/>
      <c r="H698" s="53"/>
    </row>
    <row r="699" spans="1:53" ht="12.75" customHeight="1" outlineLevel="1" x14ac:dyDescent="0.25">
      <c r="A699" s="458"/>
      <c r="B699" s="339" t="s">
        <v>1768</v>
      </c>
      <c r="C699" s="464">
        <v>1E-3</v>
      </c>
      <c r="D699" s="463"/>
      <c r="E699" s="463"/>
      <c r="F699" s="53"/>
      <c r="G699" s="53"/>
      <c r="H699" s="53"/>
    </row>
    <row r="700" spans="1:53" ht="12.75" customHeight="1" outlineLevel="1" x14ac:dyDescent="0.25">
      <c r="A700" s="458"/>
      <c r="B700" s="339" t="s">
        <v>1769</v>
      </c>
      <c r="C700" s="464" t="s">
        <v>1770</v>
      </c>
      <c r="D700" s="463"/>
      <c r="E700" s="463"/>
      <c r="F700" s="53"/>
      <c r="G700" s="53"/>
      <c r="H700" s="53"/>
    </row>
    <row r="701" spans="1:53" ht="12.75" customHeight="1" outlineLevel="1" x14ac:dyDescent="0.25">
      <c r="A701" s="458"/>
      <c r="B701" s="339" t="s">
        <v>1769</v>
      </c>
      <c r="C701" s="464" t="s">
        <v>1771</v>
      </c>
      <c r="D701" s="463"/>
      <c r="E701" s="463"/>
      <c r="F701" s="53"/>
      <c r="G701" s="53"/>
      <c r="H701" s="53"/>
    </row>
    <row r="702" spans="1:53" ht="12.75" customHeight="1" outlineLevel="1" x14ac:dyDescent="0.25">
      <c r="A702" s="458"/>
      <c r="B702" s="339" t="s">
        <v>1772</v>
      </c>
      <c r="C702" s="464"/>
      <c r="D702" s="463"/>
      <c r="E702" s="463"/>
      <c r="F702" s="53"/>
      <c r="G702" s="53"/>
      <c r="H702" s="53"/>
    </row>
    <row r="703" spans="1:53" ht="12.75" customHeight="1" outlineLevel="1" x14ac:dyDescent="0.25">
      <c r="A703" s="458"/>
      <c r="B703" s="339" t="s">
        <v>1772</v>
      </c>
      <c r="C703" s="464"/>
      <c r="D703" s="463"/>
      <c r="E703" s="463"/>
      <c r="F703" s="53"/>
      <c r="G703" s="53"/>
      <c r="H703" s="53"/>
    </row>
    <row r="704" spans="1:53" ht="12.75" customHeight="1" outlineLevel="1" x14ac:dyDescent="0.25">
      <c r="A704" s="458"/>
      <c r="B704" s="339" t="s">
        <v>1773</v>
      </c>
      <c r="C704" s="464">
        <v>0</v>
      </c>
      <c r="D704" s="463"/>
      <c r="E704" s="463"/>
    </row>
    <row r="705" spans="1:5" ht="12.75" customHeight="1" outlineLevel="1" x14ac:dyDescent="0.25">
      <c r="A705" s="458"/>
      <c r="B705" s="465" t="s">
        <v>1774</v>
      </c>
      <c r="C705" s="466" t="s">
        <v>1775</v>
      </c>
      <c r="D705" s="463"/>
      <c r="E705" s="463"/>
    </row>
    <row r="706" spans="1:5" ht="12.75" customHeight="1" outlineLevel="1" x14ac:dyDescent="0.25">
      <c r="A706" s="458"/>
      <c r="B706" s="465" t="s">
        <v>1776</v>
      </c>
      <c r="C706" s="466" t="s">
        <v>1777</v>
      </c>
      <c r="D706" s="463"/>
      <c r="E706" s="463"/>
    </row>
    <row r="707" spans="1:5" ht="12.75" customHeight="1" outlineLevel="1" x14ac:dyDescent="0.25">
      <c r="A707" s="458"/>
      <c r="B707" s="465" t="s">
        <v>1778</v>
      </c>
      <c r="C707" s="466" t="s">
        <v>1777</v>
      </c>
      <c r="D707" s="463"/>
      <c r="E707" s="463"/>
    </row>
    <row r="708" spans="1:5" ht="12.75" customHeight="1" outlineLevel="1" x14ac:dyDescent="0.25">
      <c r="A708" s="458"/>
      <c r="B708" s="457" t="s">
        <v>1779</v>
      </c>
      <c r="C708" s="466" t="s">
        <v>1780</v>
      </c>
      <c r="D708" s="463"/>
      <c r="E708" s="463"/>
    </row>
    <row r="709" spans="1:5" ht="12.75" customHeight="1" outlineLevel="1" x14ac:dyDescent="0.25">
      <c r="A709" s="458"/>
      <c r="B709" s="457" t="s">
        <v>1781</v>
      </c>
      <c r="C709" s="466" t="s">
        <v>1782</v>
      </c>
      <c r="D709" s="463"/>
      <c r="E709" s="463"/>
    </row>
    <row r="710" spans="1:5" ht="12.75" customHeight="1" outlineLevel="1" x14ac:dyDescent="0.25">
      <c r="A710" s="458"/>
      <c r="B710" s="457" t="s">
        <v>1783</v>
      </c>
      <c r="C710" s="466" t="s">
        <v>1784</v>
      </c>
      <c r="D710" s="463"/>
      <c r="E710" s="463"/>
    </row>
    <row r="711" spans="1:5" ht="12.75" customHeight="1" outlineLevel="1" x14ac:dyDescent="0.25">
      <c r="A711" s="458"/>
      <c r="B711" s="457" t="s">
        <v>1785</v>
      </c>
      <c r="C711" s="466" t="s">
        <v>111</v>
      </c>
      <c r="D711" s="463"/>
      <c r="E711" s="463"/>
    </row>
    <row r="712" spans="1:5" ht="12.75" customHeight="1" outlineLevel="1" x14ac:dyDescent="0.25">
      <c r="A712" s="458"/>
      <c r="B712" s="457" t="s">
        <v>1786</v>
      </c>
      <c r="C712" s="466" t="s">
        <v>1787</v>
      </c>
      <c r="D712" s="463"/>
      <c r="E712" s="463"/>
    </row>
    <row r="713" spans="1:5" ht="12.75" customHeight="1" outlineLevel="1" x14ac:dyDescent="0.25">
      <c r="A713" s="458"/>
      <c r="B713" s="457" t="s">
        <v>1788</v>
      </c>
      <c r="C713" s="466" t="s">
        <v>107</v>
      </c>
      <c r="D713" s="463"/>
      <c r="E713" s="463"/>
    </row>
    <row r="714" spans="1:5" ht="12.75" customHeight="1" outlineLevel="1" x14ac:dyDescent="0.25">
      <c r="A714" s="458"/>
      <c r="B714" s="457" t="s">
        <v>1789</v>
      </c>
      <c r="C714" s="466" t="s">
        <v>118</v>
      </c>
      <c r="D714" s="463"/>
      <c r="E714" s="463"/>
    </row>
    <row r="715" spans="1:5" ht="12.75" customHeight="1" outlineLevel="1" x14ac:dyDescent="0.25">
      <c r="B715" s="457" t="s">
        <v>1790</v>
      </c>
      <c r="C715" s="466" t="s">
        <v>1791</v>
      </c>
      <c r="D715" s="463"/>
      <c r="E715" s="463"/>
    </row>
    <row r="716" spans="1:5" ht="12.75" customHeight="1" outlineLevel="1" x14ac:dyDescent="0.25">
      <c r="B716" s="393" t="s">
        <v>1792</v>
      </c>
      <c r="C716" s="399" t="s">
        <v>1793</v>
      </c>
      <c r="D716" s="463"/>
      <c r="E716" s="463"/>
    </row>
    <row r="717" spans="1:5" ht="12.75" customHeight="1" outlineLevel="1" x14ac:dyDescent="0.25">
      <c r="B717" s="393" t="s">
        <v>1794</v>
      </c>
      <c r="C717" s="399" t="s">
        <v>1795</v>
      </c>
      <c r="D717" s="463"/>
      <c r="E717" s="463"/>
    </row>
    <row r="718" spans="1:5" ht="12.75" customHeight="1" outlineLevel="1" x14ac:dyDescent="0.25">
      <c r="B718" s="393" t="s">
        <v>1796</v>
      </c>
      <c r="C718" s="399" t="s">
        <v>1795</v>
      </c>
      <c r="D718" s="463"/>
      <c r="E718" s="463"/>
    </row>
    <row r="719" spans="1:5" x14ac:dyDescent="0.25">
      <c r="B719" s="467" t="s">
        <v>1797</v>
      </c>
      <c r="C719" s="359"/>
      <c r="D719" s="463"/>
      <c r="E719" s="463"/>
    </row>
  </sheetData>
  <conditionalFormatting sqref="C4">
    <cfRule type="cellIs" dxfId="1200" priority="1" stopIfTrue="1" operator="equal">
      <formula>"REPORT HAS ERRORS"</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92D62-0900-4232-BABA-5F33532EB59C}">
  <dimension ref="A1:B1674"/>
  <sheetViews>
    <sheetView workbookViewId="0">
      <selection activeCell="B9" sqref="B9"/>
    </sheetView>
  </sheetViews>
  <sheetFormatPr defaultColWidth="9.1796875" defaultRowHeight="13" x14ac:dyDescent="0.3"/>
  <cols>
    <col min="1" max="1" width="15.26953125" style="55" bestFit="1" customWidth="1"/>
    <col min="2" max="2" width="15.1796875" style="55" bestFit="1" customWidth="1"/>
    <col min="3" max="16384" width="9.1796875" style="55"/>
  </cols>
  <sheetData>
    <row r="1" spans="1:2" x14ac:dyDescent="0.3">
      <c r="A1" s="54" t="s">
        <v>1798</v>
      </c>
      <c r="B1" s="54" t="s">
        <v>1799</v>
      </c>
    </row>
    <row r="2" spans="1:2" x14ac:dyDescent="0.3">
      <c r="A2" s="56">
        <v>7000150</v>
      </c>
      <c r="B2" s="56" t="s">
        <v>1800</v>
      </c>
    </row>
    <row r="3" spans="1:2" x14ac:dyDescent="0.3">
      <c r="A3" s="56">
        <v>7000160</v>
      </c>
      <c r="B3" s="56" t="s">
        <v>1800</v>
      </c>
    </row>
    <row r="4" spans="1:2" x14ac:dyDescent="0.3">
      <c r="A4" s="56">
        <v>7000350</v>
      </c>
      <c r="B4" s="56" t="s">
        <v>1801</v>
      </c>
    </row>
    <row r="5" spans="1:2" x14ac:dyDescent="0.3">
      <c r="A5" s="56">
        <v>7500005</v>
      </c>
      <c r="B5" s="56" t="s">
        <v>1802</v>
      </c>
    </row>
    <row r="6" spans="1:2" x14ac:dyDescent="0.3">
      <c r="A6" s="56">
        <v>7500006</v>
      </c>
      <c r="B6" s="56" t="s">
        <v>1802</v>
      </c>
    </row>
    <row r="7" spans="1:2" x14ac:dyDescent="0.3">
      <c r="A7" s="56">
        <v>7501344</v>
      </c>
      <c r="B7" s="56" t="s">
        <v>1801</v>
      </c>
    </row>
    <row r="8" spans="1:2" x14ac:dyDescent="0.3">
      <c r="A8" s="56">
        <v>7501760</v>
      </c>
      <c r="B8" s="56" t="s">
        <v>1803</v>
      </c>
    </row>
    <row r="9" spans="1:2" x14ac:dyDescent="0.3">
      <c r="A9" s="56">
        <v>7502476</v>
      </c>
      <c r="B9" s="56" t="s">
        <v>1800</v>
      </c>
    </row>
    <row r="10" spans="1:2" x14ac:dyDescent="0.3">
      <c r="A10" s="56">
        <v>40107326</v>
      </c>
      <c r="B10" s="56" t="s">
        <v>1804</v>
      </c>
    </row>
    <row r="11" spans="1:2" x14ac:dyDescent="0.3">
      <c r="A11" s="56">
        <v>40109944</v>
      </c>
      <c r="B11" s="56" t="s">
        <v>1803</v>
      </c>
    </row>
    <row r="12" spans="1:2" x14ac:dyDescent="0.3">
      <c r="A12" s="56">
        <v>40122054</v>
      </c>
      <c r="B12" s="56" t="s">
        <v>1803</v>
      </c>
    </row>
    <row r="13" spans="1:2" x14ac:dyDescent="0.3">
      <c r="A13" s="56">
        <v>40132271</v>
      </c>
      <c r="B13" s="56" t="s">
        <v>1804</v>
      </c>
    </row>
    <row r="14" spans="1:2" x14ac:dyDescent="0.3">
      <c r="A14" s="56">
        <v>40132276</v>
      </c>
      <c r="B14" s="56" t="s">
        <v>1804</v>
      </c>
    </row>
    <row r="15" spans="1:2" x14ac:dyDescent="0.3">
      <c r="A15" s="56">
        <v>40132300</v>
      </c>
      <c r="B15" s="56" t="s">
        <v>1804</v>
      </c>
    </row>
    <row r="16" spans="1:2" x14ac:dyDescent="0.3">
      <c r="A16" s="56">
        <v>40157563</v>
      </c>
      <c r="B16" s="56" t="s">
        <v>1804</v>
      </c>
    </row>
    <row r="17" spans="1:2" x14ac:dyDescent="0.3">
      <c r="A17" s="56">
        <v>40162018</v>
      </c>
      <c r="B17" s="56" t="s">
        <v>1803</v>
      </c>
    </row>
    <row r="18" spans="1:2" x14ac:dyDescent="0.3">
      <c r="A18" s="56">
        <v>40200841</v>
      </c>
      <c r="B18" s="56" t="s">
        <v>1805</v>
      </c>
    </row>
    <row r="19" spans="1:2" x14ac:dyDescent="0.3">
      <c r="A19" s="56">
        <v>40212814</v>
      </c>
      <c r="B19" s="56" t="s">
        <v>1806</v>
      </c>
    </row>
    <row r="20" spans="1:2" x14ac:dyDescent="0.3">
      <c r="A20" s="56">
        <v>40277069</v>
      </c>
      <c r="B20" s="56" t="s">
        <v>1802</v>
      </c>
    </row>
    <row r="21" spans="1:2" x14ac:dyDescent="0.3">
      <c r="A21" s="56">
        <v>40277069</v>
      </c>
      <c r="B21" s="56" t="s">
        <v>1802</v>
      </c>
    </row>
    <row r="22" spans="1:2" x14ac:dyDescent="0.3">
      <c r="A22" s="56">
        <v>40282569</v>
      </c>
      <c r="B22" s="56" t="s">
        <v>1803</v>
      </c>
    </row>
    <row r="23" spans="1:2" x14ac:dyDescent="0.3">
      <c r="A23" s="56">
        <v>40285166</v>
      </c>
      <c r="B23" s="56" t="s">
        <v>1804</v>
      </c>
    </row>
    <row r="24" spans="1:2" x14ac:dyDescent="0.3">
      <c r="A24" s="56">
        <v>40285626</v>
      </c>
      <c r="B24" s="56" t="s">
        <v>1804</v>
      </c>
    </row>
    <row r="25" spans="1:2" x14ac:dyDescent="0.3">
      <c r="A25" s="56">
        <v>40285762</v>
      </c>
      <c r="B25" s="56" t="s">
        <v>1804</v>
      </c>
    </row>
    <row r="26" spans="1:2" x14ac:dyDescent="0.3">
      <c r="A26" s="56">
        <v>40293199</v>
      </c>
      <c r="B26" s="56" t="s">
        <v>1803</v>
      </c>
    </row>
    <row r="27" spans="1:2" x14ac:dyDescent="0.3">
      <c r="A27" s="56">
        <v>40293205</v>
      </c>
      <c r="B27" s="56" t="s">
        <v>1803</v>
      </c>
    </row>
    <row r="28" spans="1:2" x14ac:dyDescent="0.3">
      <c r="A28" s="56">
        <v>40301938</v>
      </c>
      <c r="B28" s="56" t="s">
        <v>1803</v>
      </c>
    </row>
    <row r="29" spans="1:2" x14ac:dyDescent="0.3">
      <c r="A29" s="56">
        <v>40314438</v>
      </c>
      <c r="B29" s="56" t="s">
        <v>1806</v>
      </c>
    </row>
    <row r="30" spans="1:2" x14ac:dyDescent="0.3">
      <c r="A30" s="56">
        <v>40370400</v>
      </c>
      <c r="B30" s="56" t="s">
        <v>1803</v>
      </c>
    </row>
    <row r="31" spans="1:2" x14ac:dyDescent="0.3">
      <c r="A31" s="56">
        <v>40371499</v>
      </c>
      <c r="B31" s="56" t="s">
        <v>1806</v>
      </c>
    </row>
    <row r="32" spans="1:2" x14ac:dyDescent="0.3">
      <c r="A32" s="56">
        <v>40371499</v>
      </c>
      <c r="B32" s="56" t="s">
        <v>1806</v>
      </c>
    </row>
    <row r="33" spans="1:2" x14ac:dyDescent="0.3">
      <c r="A33" s="56">
        <v>40379782</v>
      </c>
      <c r="B33" s="56" t="s">
        <v>1802</v>
      </c>
    </row>
    <row r="34" spans="1:2" x14ac:dyDescent="0.3">
      <c r="A34" s="56">
        <v>40384055</v>
      </c>
      <c r="B34" s="56" t="s">
        <v>1807</v>
      </c>
    </row>
    <row r="35" spans="1:2" x14ac:dyDescent="0.3">
      <c r="A35" s="56">
        <v>40387903</v>
      </c>
      <c r="B35" s="56" t="s">
        <v>1803</v>
      </c>
    </row>
    <row r="36" spans="1:2" x14ac:dyDescent="0.3">
      <c r="A36" s="56">
        <v>40390921</v>
      </c>
      <c r="B36" s="56" t="s">
        <v>1805</v>
      </c>
    </row>
    <row r="37" spans="1:2" x14ac:dyDescent="0.3">
      <c r="A37" s="56">
        <v>40392874</v>
      </c>
      <c r="B37" s="56" t="s">
        <v>1802</v>
      </c>
    </row>
    <row r="38" spans="1:2" x14ac:dyDescent="0.3">
      <c r="A38" s="56">
        <v>40392874</v>
      </c>
      <c r="B38" s="56" t="s">
        <v>1802</v>
      </c>
    </row>
    <row r="39" spans="1:2" x14ac:dyDescent="0.3">
      <c r="A39" s="56">
        <v>40411069</v>
      </c>
      <c r="B39" s="56" t="s">
        <v>1806</v>
      </c>
    </row>
    <row r="40" spans="1:2" x14ac:dyDescent="0.3">
      <c r="A40" s="56">
        <v>40413846</v>
      </c>
      <c r="B40" s="56" t="s">
        <v>1805</v>
      </c>
    </row>
    <row r="41" spans="1:2" x14ac:dyDescent="0.3">
      <c r="A41" s="56">
        <v>40444431</v>
      </c>
      <c r="B41" s="56" t="s">
        <v>1804</v>
      </c>
    </row>
    <row r="42" spans="1:2" x14ac:dyDescent="0.3">
      <c r="A42" s="56">
        <v>40444476</v>
      </c>
      <c r="B42" s="56" t="s">
        <v>1804</v>
      </c>
    </row>
    <row r="43" spans="1:2" x14ac:dyDescent="0.3">
      <c r="A43" s="56">
        <v>40465411</v>
      </c>
      <c r="B43" s="56" t="s">
        <v>1808</v>
      </c>
    </row>
    <row r="44" spans="1:2" x14ac:dyDescent="0.3">
      <c r="A44" s="56">
        <v>40469398</v>
      </c>
      <c r="B44" s="56" t="s">
        <v>1800</v>
      </c>
    </row>
    <row r="45" spans="1:2" x14ac:dyDescent="0.3">
      <c r="A45" s="56">
        <v>40504321</v>
      </c>
      <c r="B45" s="56" t="s">
        <v>1801</v>
      </c>
    </row>
    <row r="46" spans="1:2" x14ac:dyDescent="0.3">
      <c r="A46" s="56">
        <v>40504341</v>
      </c>
      <c r="B46" s="56" t="s">
        <v>1806</v>
      </c>
    </row>
    <row r="47" spans="1:2" x14ac:dyDescent="0.3">
      <c r="A47" s="56">
        <v>40504342</v>
      </c>
      <c r="B47" s="56" t="s">
        <v>1806</v>
      </c>
    </row>
    <row r="48" spans="1:2" x14ac:dyDescent="0.3">
      <c r="A48" s="56">
        <v>40504394</v>
      </c>
      <c r="B48" s="56" t="s">
        <v>1804</v>
      </c>
    </row>
    <row r="49" spans="1:2" x14ac:dyDescent="0.3">
      <c r="A49" s="56">
        <v>40504423</v>
      </c>
      <c r="B49" s="56" t="s">
        <v>1803</v>
      </c>
    </row>
    <row r="50" spans="1:2" x14ac:dyDescent="0.3">
      <c r="A50" s="56">
        <v>40504438</v>
      </c>
      <c r="B50" s="56" t="s">
        <v>1803</v>
      </c>
    </row>
    <row r="51" spans="1:2" x14ac:dyDescent="0.3">
      <c r="A51" s="56">
        <v>40504442</v>
      </c>
      <c r="B51" s="56" t="s">
        <v>1801</v>
      </c>
    </row>
    <row r="52" spans="1:2" x14ac:dyDescent="0.3">
      <c r="A52" s="56">
        <v>40504450</v>
      </c>
      <c r="B52" s="56" t="s">
        <v>1800</v>
      </c>
    </row>
    <row r="53" spans="1:2" x14ac:dyDescent="0.3">
      <c r="A53" s="56">
        <v>40507320</v>
      </c>
      <c r="B53" s="56" t="s">
        <v>1803</v>
      </c>
    </row>
    <row r="54" spans="1:2" x14ac:dyDescent="0.3">
      <c r="A54" s="56">
        <v>40523307</v>
      </c>
      <c r="B54" s="56" t="s">
        <v>1805</v>
      </c>
    </row>
    <row r="55" spans="1:2" x14ac:dyDescent="0.3">
      <c r="A55" s="56">
        <v>40544894</v>
      </c>
      <c r="B55" s="56" t="s">
        <v>1805</v>
      </c>
    </row>
    <row r="56" spans="1:2" x14ac:dyDescent="0.3">
      <c r="A56" s="56">
        <v>40572382</v>
      </c>
      <c r="B56" s="56" t="s">
        <v>1801</v>
      </c>
    </row>
    <row r="57" spans="1:2" x14ac:dyDescent="0.3">
      <c r="A57" s="56">
        <v>40616462</v>
      </c>
      <c r="B57" s="56" t="s">
        <v>1806</v>
      </c>
    </row>
    <row r="58" spans="1:2" x14ac:dyDescent="0.3">
      <c r="A58" s="56">
        <v>40616462</v>
      </c>
      <c r="B58" s="56" t="s">
        <v>1806</v>
      </c>
    </row>
    <row r="59" spans="1:2" x14ac:dyDescent="0.3">
      <c r="A59" s="56">
        <v>40621125</v>
      </c>
      <c r="B59" s="56" t="s">
        <v>1805</v>
      </c>
    </row>
    <row r="60" spans="1:2" x14ac:dyDescent="0.3">
      <c r="A60" s="56">
        <v>40647491</v>
      </c>
      <c r="B60" s="56" t="s">
        <v>1801</v>
      </c>
    </row>
    <row r="61" spans="1:2" x14ac:dyDescent="0.3">
      <c r="A61" s="56">
        <v>40668804</v>
      </c>
      <c r="B61" s="56" t="s">
        <v>1806</v>
      </c>
    </row>
    <row r="62" spans="1:2" x14ac:dyDescent="0.3">
      <c r="A62" s="56">
        <v>40668888</v>
      </c>
      <c r="B62" s="56" t="s">
        <v>1802</v>
      </c>
    </row>
    <row r="63" spans="1:2" x14ac:dyDescent="0.3">
      <c r="A63" s="56">
        <v>40668888</v>
      </c>
      <c r="B63" s="56" t="s">
        <v>1802</v>
      </c>
    </row>
    <row r="64" spans="1:2" x14ac:dyDescent="0.3">
      <c r="A64" s="56">
        <v>40673004</v>
      </c>
      <c r="B64" s="56" t="s">
        <v>1804</v>
      </c>
    </row>
    <row r="65" spans="1:2" x14ac:dyDescent="0.3">
      <c r="A65" s="56">
        <v>40676910</v>
      </c>
      <c r="B65" s="56" t="s">
        <v>1801</v>
      </c>
    </row>
    <row r="66" spans="1:2" x14ac:dyDescent="0.3">
      <c r="A66" s="56">
        <v>40680837</v>
      </c>
      <c r="B66" s="56" t="s">
        <v>1802</v>
      </c>
    </row>
    <row r="67" spans="1:2" x14ac:dyDescent="0.3">
      <c r="A67" s="56">
        <v>40684300</v>
      </c>
      <c r="B67" s="56" t="s">
        <v>1806</v>
      </c>
    </row>
    <row r="68" spans="1:2" x14ac:dyDescent="0.3">
      <c r="A68" s="56">
        <v>40707301</v>
      </c>
      <c r="B68" s="56" t="s">
        <v>1806</v>
      </c>
    </row>
    <row r="69" spans="1:2" x14ac:dyDescent="0.3">
      <c r="A69" s="56">
        <v>40713992</v>
      </c>
      <c r="B69" s="56" t="s">
        <v>1804</v>
      </c>
    </row>
    <row r="70" spans="1:2" x14ac:dyDescent="0.3">
      <c r="A70" s="56">
        <v>40725326</v>
      </c>
      <c r="B70" s="56" t="s">
        <v>1804</v>
      </c>
    </row>
    <row r="71" spans="1:2" x14ac:dyDescent="0.3">
      <c r="A71" s="56">
        <v>40727855</v>
      </c>
      <c r="B71" s="56" t="s">
        <v>1808</v>
      </c>
    </row>
    <row r="72" spans="1:2" x14ac:dyDescent="0.3">
      <c r="A72" s="56">
        <v>40753779</v>
      </c>
      <c r="B72" s="56" t="s">
        <v>1806</v>
      </c>
    </row>
    <row r="73" spans="1:2" x14ac:dyDescent="0.3">
      <c r="A73" s="56">
        <v>40777592</v>
      </c>
      <c r="B73" s="56" t="s">
        <v>1808</v>
      </c>
    </row>
    <row r="74" spans="1:2" x14ac:dyDescent="0.3">
      <c r="A74" s="56">
        <v>40782617</v>
      </c>
      <c r="B74" s="56" t="s">
        <v>1806</v>
      </c>
    </row>
    <row r="75" spans="1:2" x14ac:dyDescent="0.3">
      <c r="A75" s="56">
        <v>40793031</v>
      </c>
      <c r="B75" s="56" t="s">
        <v>1808</v>
      </c>
    </row>
    <row r="76" spans="1:2" x14ac:dyDescent="0.3">
      <c r="A76" s="56">
        <v>40809507</v>
      </c>
      <c r="B76" s="56" t="s">
        <v>1804</v>
      </c>
    </row>
    <row r="77" spans="1:2" x14ac:dyDescent="0.3">
      <c r="A77" s="56">
        <v>40822234</v>
      </c>
      <c r="B77" s="56" t="s">
        <v>1805</v>
      </c>
    </row>
    <row r="78" spans="1:2" x14ac:dyDescent="0.3">
      <c r="A78" s="56">
        <v>40829130</v>
      </c>
      <c r="B78" s="56" t="s">
        <v>1806</v>
      </c>
    </row>
    <row r="79" spans="1:2" x14ac:dyDescent="0.3">
      <c r="A79" s="56">
        <v>40865720</v>
      </c>
      <c r="B79" s="56" t="s">
        <v>1808</v>
      </c>
    </row>
    <row r="80" spans="1:2" x14ac:dyDescent="0.3">
      <c r="A80" s="56">
        <v>40865722</v>
      </c>
      <c r="B80" s="56" t="s">
        <v>1808</v>
      </c>
    </row>
    <row r="81" spans="1:2" x14ac:dyDescent="0.3">
      <c r="A81" s="56">
        <v>40874477</v>
      </c>
      <c r="B81" s="56" t="s">
        <v>1801</v>
      </c>
    </row>
    <row r="82" spans="1:2" x14ac:dyDescent="0.3">
      <c r="A82" s="56">
        <v>40876990</v>
      </c>
      <c r="B82" s="56" t="s">
        <v>1801</v>
      </c>
    </row>
    <row r="83" spans="1:2" x14ac:dyDescent="0.3">
      <c r="A83" s="56">
        <v>40884632</v>
      </c>
      <c r="B83" s="56" t="s">
        <v>1804</v>
      </c>
    </row>
    <row r="84" spans="1:2" x14ac:dyDescent="0.3">
      <c r="A84" s="56">
        <v>40895748</v>
      </c>
      <c r="B84" s="56" t="s">
        <v>1800</v>
      </c>
    </row>
    <row r="85" spans="1:2" x14ac:dyDescent="0.3">
      <c r="A85" s="56">
        <v>40895753</v>
      </c>
      <c r="B85" s="56" t="s">
        <v>1800</v>
      </c>
    </row>
    <row r="86" spans="1:2" x14ac:dyDescent="0.3">
      <c r="A86" s="56">
        <v>40895757</v>
      </c>
      <c r="B86" s="56" t="s">
        <v>1808</v>
      </c>
    </row>
    <row r="87" spans="1:2" x14ac:dyDescent="0.3">
      <c r="A87" s="56">
        <v>40895761</v>
      </c>
      <c r="B87" s="56" t="s">
        <v>1808</v>
      </c>
    </row>
    <row r="88" spans="1:2" x14ac:dyDescent="0.3">
      <c r="A88" s="56">
        <v>40895763</v>
      </c>
      <c r="B88" s="56" t="s">
        <v>1800</v>
      </c>
    </row>
    <row r="89" spans="1:2" x14ac:dyDescent="0.3">
      <c r="A89" s="56">
        <v>40907054</v>
      </c>
      <c r="B89" s="56" t="s">
        <v>1804</v>
      </c>
    </row>
    <row r="90" spans="1:2" x14ac:dyDescent="0.3">
      <c r="A90" s="56">
        <v>40913584</v>
      </c>
      <c r="B90" s="56" t="s">
        <v>1806</v>
      </c>
    </row>
    <row r="91" spans="1:2" x14ac:dyDescent="0.3">
      <c r="A91" s="56">
        <v>40913590</v>
      </c>
      <c r="B91" s="56" t="s">
        <v>1806</v>
      </c>
    </row>
    <row r="92" spans="1:2" x14ac:dyDescent="0.3">
      <c r="A92" s="56">
        <v>40913597</v>
      </c>
      <c r="B92" s="56" t="s">
        <v>1806</v>
      </c>
    </row>
    <row r="93" spans="1:2" x14ac:dyDescent="0.3">
      <c r="A93" s="56">
        <v>40913598</v>
      </c>
      <c r="B93" s="56" t="s">
        <v>1806</v>
      </c>
    </row>
    <row r="94" spans="1:2" x14ac:dyDescent="0.3">
      <c r="A94" s="56">
        <v>40913599</v>
      </c>
      <c r="B94" s="56" t="s">
        <v>1806</v>
      </c>
    </row>
    <row r="95" spans="1:2" x14ac:dyDescent="0.3">
      <c r="A95" s="56">
        <v>40913606</v>
      </c>
      <c r="B95" s="56" t="s">
        <v>1806</v>
      </c>
    </row>
    <row r="96" spans="1:2" x14ac:dyDescent="0.3">
      <c r="A96" s="56">
        <v>40913612</v>
      </c>
      <c r="B96" s="56" t="s">
        <v>1806</v>
      </c>
    </row>
    <row r="97" spans="1:2" x14ac:dyDescent="0.3">
      <c r="A97" s="56">
        <v>40916358</v>
      </c>
      <c r="B97" s="56" t="s">
        <v>1809</v>
      </c>
    </row>
    <row r="98" spans="1:2" x14ac:dyDescent="0.3">
      <c r="A98" s="56">
        <v>40921938</v>
      </c>
      <c r="B98" s="56" t="s">
        <v>1804</v>
      </c>
    </row>
    <row r="99" spans="1:2" x14ac:dyDescent="0.3">
      <c r="A99" s="56">
        <v>40929639</v>
      </c>
      <c r="B99" s="56" t="s">
        <v>1804</v>
      </c>
    </row>
    <row r="100" spans="1:2" x14ac:dyDescent="0.3">
      <c r="A100" s="56">
        <v>40943360</v>
      </c>
      <c r="B100" s="56" t="s">
        <v>1801</v>
      </c>
    </row>
    <row r="101" spans="1:2" x14ac:dyDescent="0.3">
      <c r="A101" s="56">
        <v>40946665</v>
      </c>
      <c r="B101" s="56" t="s">
        <v>1808</v>
      </c>
    </row>
    <row r="102" spans="1:2" x14ac:dyDescent="0.3">
      <c r="A102" s="56">
        <v>40946666</v>
      </c>
      <c r="B102" s="56" t="s">
        <v>1808</v>
      </c>
    </row>
    <row r="103" spans="1:2" x14ac:dyDescent="0.3">
      <c r="A103" s="56">
        <v>40947492</v>
      </c>
      <c r="B103" s="56" t="s">
        <v>1809</v>
      </c>
    </row>
    <row r="104" spans="1:2" x14ac:dyDescent="0.3">
      <c r="A104" s="56">
        <v>40947493</v>
      </c>
      <c r="B104" s="56" t="s">
        <v>1808</v>
      </c>
    </row>
    <row r="105" spans="1:2" x14ac:dyDescent="0.3">
      <c r="A105" s="56">
        <v>40953712</v>
      </c>
      <c r="B105" s="56" t="s">
        <v>1809</v>
      </c>
    </row>
    <row r="106" spans="1:2" x14ac:dyDescent="0.3">
      <c r="A106" s="56">
        <v>40970324</v>
      </c>
      <c r="B106" s="56" t="s">
        <v>1809</v>
      </c>
    </row>
    <row r="107" spans="1:2" x14ac:dyDescent="0.3">
      <c r="A107" s="56">
        <v>40972728</v>
      </c>
      <c r="B107" s="56" t="s">
        <v>1804</v>
      </c>
    </row>
    <row r="108" spans="1:2" x14ac:dyDescent="0.3">
      <c r="A108" s="56">
        <v>41003848</v>
      </c>
      <c r="B108" s="56" t="s">
        <v>1809</v>
      </c>
    </row>
    <row r="109" spans="1:2" x14ac:dyDescent="0.3">
      <c r="A109" s="56">
        <v>41016189</v>
      </c>
      <c r="B109" s="56" t="s">
        <v>1800</v>
      </c>
    </row>
    <row r="110" spans="1:2" x14ac:dyDescent="0.3">
      <c r="A110" s="56">
        <v>41029406</v>
      </c>
      <c r="B110" s="56" t="s">
        <v>1801</v>
      </c>
    </row>
    <row r="111" spans="1:2" x14ac:dyDescent="0.3">
      <c r="A111" s="56">
        <v>41029786</v>
      </c>
      <c r="B111" s="56" t="s">
        <v>1801</v>
      </c>
    </row>
    <row r="112" spans="1:2" x14ac:dyDescent="0.3">
      <c r="A112" s="56">
        <v>41043940</v>
      </c>
      <c r="B112" s="56" t="s">
        <v>1809</v>
      </c>
    </row>
    <row r="113" spans="1:2" x14ac:dyDescent="0.3">
      <c r="A113" s="56">
        <v>41047294</v>
      </c>
      <c r="B113" s="56" t="s">
        <v>1800</v>
      </c>
    </row>
    <row r="114" spans="1:2" x14ac:dyDescent="0.3">
      <c r="A114" s="56">
        <v>41049218</v>
      </c>
      <c r="B114" s="56" t="s">
        <v>1805</v>
      </c>
    </row>
    <row r="115" spans="1:2" x14ac:dyDescent="0.3">
      <c r="A115" s="56">
        <v>41049226</v>
      </c>
      <c r="B115" s="56" t="s">
        <v>1805</v>
      </c>
    </row>
    <row r="116" spans="1:2" x14ac:dyDescent="0.3">
      <c r="A116" s="56">
        <v>41060625</v>
      </c>
      <c r="B116" s="56" t="s">
        <v>1800</v>
      </c>
    </row>
    <row r="117" spans="1:2" x14ac:dyDescent="0.3">
      <c r="A117" s="56">
        <v>41092121</v>
      </c>
      <c r="B117" s="56" t="s">
        <v>1800</v>
      </c>
    </row>
    <row r="118" spans="1:2" x14ac:dyDescent="0.3">
      <c r="A118" s="56">
        <v>41100208</v>
      </c>
      <c r="B118" s="56" t="s">
        <v>1808</v>
      </c>
    </row>
    <row r="119" spans="1:2" x14ac:dyDescent="0.3">
      <c r="A119" s="56">
        <v>41102296</v>
      </c>
      <c r="B119" s="56" t="s">
        <v>1801</v>
      </c>
    </row>
    <row r="120" spans="1:2" x14ac:dyDescent="0.3">
      <c r="A120" s="56">
        <v>41113379</v>
      </c>
      <c r="B120" s="56" t="s">
        <v>1804</v>
      </c>
    </row>
    <row r="121" spans="1:2" x14ac:dyDescent="0.3">
      <c r="A121" s="56">
        <v>41120941</v>
      </c>
      <c r="B121" s="56" t="s">
        <v>1800</v>
      </c>
    </row>
    <row r="122" spans="1:2" x14ac:dyDescent="0.3">
      <c r="A122" s="56">
        <v>41123989</v>
      </c>
      <c r="B122" s="56" t="s">
        <v>1804</v>
      </c>
    </row>
    <row r="123" spans="1:2" x14ac:dyDescent="0.3">
      <c r="A123" s="56">
        <v>41124597</v>
      </c>
      <c r="B123" s="56" t="s">
        <v>1804</v>
      </c>
    </row>
    <row r="124" spans="1:2" x14ac:dyDescent="0.3">
      <c r="A124" s="56">
        <v>41124600</v>
      </c>
      <c r="B124" s="56" t="s">
        <v>1801</v>
      </c>
    </row>
    <row r="125" spans="1:2" x14ac:dyDescent="0.3">
      <c r="A125" s="56">
        <v>41127207</v>
      </c>
      <c r="B125" s="56" t="s">
        <v>1808</v>
      </c>
    </row>
    <row r="126" spans="1:2" x14ac:dyDescent="0.3">
      <c r="A126" s="56">
        <v>41128354</v>
      </c>
      <c r="B126" s="56" t="s">
        <v>1801</v>
      </c>
    </row>
    <row r="127" spans="1:2" x14ac:dyDescent="0.3">
      <c r="A127" s="56">
        <v>41143441</v>
      </c>
      <c r="B127" s="56" t="s">
        <v>1808</v>
      </c>
    </row>
    <row r="128" spans="1:2" x14ac:dyDescent="0.3">
      <c r="A128" s="56">
        <v>41148440</v>
      </c>
      <c r="B128" s="56" t="s">
        <v>1800</v>
      </c>
    </row>
    <row r="129" spans="1:2" x14ac:dyDescent="0.3">
      <c r="A129" s="56">
        <v>41149901</v>
      </c>
      <c r="B129" s="56" t="s">
        <v>1808</v>
      </c>
    </row>
    <row r="130" spans="1:2" x14ac:dyDescent="0.3">
      <c r="A130" s="56">
        <v>41153294</v>
      </c>
      <c r="B130" s="56" t="s">
        <v>1804</v>
      </c>
    </row>
    <row r="131" spans="1:2" x14ac:dyDescent="0.3">
      <c r="A131" s="56">
        <v>41153403</v>
      </c>
      <c r="B131" s="56" t="s">
        <v>1808</v>
      </c>
    </row>
    <row r="132" spans="1:2" x14ac:dyDescent="0.3">
      <c r="A132" s="56">
        <v>41161665</v>
      </c>
      <c r="B132" s="56" t="s">
        <v>1804</v>
      </c>
    </row>
    <row r="133" spans="1:2" x14ac:dyDescent="0.3">
      <c r="A133" s="56">
        <v>41182954</v>
      </c>
      <c r="B133" s="56" t="s">
        <v>1804</v>
      </c>
    </row>
    <row r="134" spans="1:2" x14ac:dyDescent="0.3">
      <c r="A134" s="56">
        <v>41183564</v>
      </c>
      <c r="B134" s="56" t="s">
        <v>1804</v>
      </c>
    </row>
    <row r="135" spans="1:2" x14ac:dyDescent="0.3">
      <c r="A135" s="56">
        <v>41203173</v>
      </c>
      <c r="B135" s="56" t="s">
        <v>1810</v>
      </c>
    </row>
    <row r="136" spans="1:2" x14ac:dyDescent="0.3">
      <c r="A136" s="56">
        <v>41218333</v>
      </c>
      <c r="B136" s="56" t="s">
        <v>1810</v>
      </c>
    </row>
    <row r="137" spans="1:2" x14ac:dyDescent="0.3">
      <c r="A137" s="56">
        <v>41220654</v>
      </c>
      <c r="B137" s="56" t="s">
        <v>1804</v>
      </c>
    </row>
    <row r="138" spans="1:2" x14ac:dyDescent="0.3">
      <c r="A138" s="56">
        <v>41221090</v>
      </c>
      <c r="B138" s="56" t="s">
        <v>1804</v>
      </c>
    </row>
    <row r="139" spans="1:2" x14ac:dyDescent="0.3">
      <c r="A139" s="56">
        <v>41231810</v>
      </c>
      <c r="B139" s="56" t="s">
        <v>1804</v>
      </c>
    </row>
    <row r="140" spans="1:2" x14ac:dyDescent="0.3">
      <c r="A140" s="56">
        <v>41247214</v>
      </c>
      <c r="B140" s="56" t="s">
        <v>1803</v>
      </c>
    </row>
    <row r="141" spans="1:2" x14ac:dyDescent="0.3">
      <c r="A141" s="56">
        <v>41253650</v>
      </c>
      <c r="B141" s="56" t="s">
        <v>1801</v>
      </c>
    </row>
    <row r="142" spans="1:2" x14ac:dyDescent="0.3">
      <c r="A142" s="56">
        <v>41256867</v>
      </c>
      <c r="B142" s="56" t="s">
        <v>1808</v>
      </c>
    </row>
    <row r="143" spans="1:2" x14ac:dyDescent="0.3">
      <c r="A143" s="56">
        <v>41257367</v>
      </c>
      <c r="B143" s="56" t="s">
        <v>1804</v>
      </c>
    </row>
    <row r="144" spans="1:2" x14ac:dyDescent="0.3">
      <c r="A144" s="56">
        <v>41258574</v>
      </c>
      <c r="B144" s="56" t="s">
        <v>1801</v>
      </c>
    </row>
    <row r="145" spans="1:2" x14ac:dyDescent="0.3">
      <c r="A145" s="56">
        <v>41260503</v>
      </c>
      <c r="B145" s="56" t="s">
        <v>1803</v>
      </c>
    </row>
    <row r="146" spans="1:2" x14ac:dyDescent="0.3">
      <c r="A146" s="56">
        <v>41262813</v>
      </c>
      <c r="B146" s="56" t="s">
        <v>1808</v>
      </c>
    </row>
    <row r="147" spans="1:2" x14ac:dyDescent="0.3">
      <c r="A147" s="56">
        <v>41291380</v>
      </c>
      <c r="B147" s="56" t="s">
        <v>1808</v>
      </c>
    </row>
    <row r="148" spans="1:2" x14ac:dyDescent="0.3">
      <c r="A148" s="56">
        <v>41291397</v>
      </c>
      <c r="B148" s="56" t="s">
        <v>1808</v>
      </c>
    </row>
    <row r="149" spans="1:2" x14ac:dyDescent="0.3">
      <c r="A149" s="56">
        <v>41301495</v>
      </c>
      <c r="B149" s="56" t="s">
        <v>1802</v>
      </c>
    </row>
    <row r="150" spans="1:2" x14ac:dyDescent="0.3">
      <c r="A150" s="56">
        <v>41310527</v>
      </c>
      <c r="B150" s="56" t="s">
        <v>1804</v>
      </c>
    </row>
    <row r="151" spans="1:2" x14ac:dyDescent="0.3">
      <c r="A151" s="56">
        <v>41311509</v>
      </c>
      <c r="B151" s="56" t="s">
        <v>1804</v>
      </c>
    </row>
    <row r="152" spans="1:2" x14ac:dyDescent="0.3">
      <c r="A152" s="56">
        <v>41311532</v>
      </c>
      <c r="B152" s="56" t="s">
        <v>1804</v>
      </c>
    </row>
    <row r="153" spans="1:2" x14ac:dyDescent="0.3">
      <c r="A153" s="56">
        <v>41313067</v>
      </c>
      <c r="B153" s="56" t="s">
        <v>1804</v>
      </c>
    </row>
    <row r="154" spans="1:2" x14ac:dyDescent="0.3">
      <c r="A154" s="56">
        <v>41313578</v>
      </c>
      <c r="B154" s="56" t="s">
        <v>1804</v>
      </c>
    </row>
    <row r="155" spans="1:2" x14ac:dyDescent="0.3">
      <c r="A155" s="56">
        <v>41314773</v>
      </c>
      <c r="B155" s="56" t="s">
        <v>1808</v>
      </c>
    </row>
    <row r="156" spans="1:2" x14ac:dyDescent="0.3">
      <c r="A156" s="56">
        <v>41316695</v>
      </c>
      <c r="B156" s="56" t="s">
        <v>1808</v>
      </c>
    </row>
    <row r="157" spans="1:2" x14ac:dyDescent="0.3">
      <c r="A157" s="56">
        <v>41317270</v>
      </c>
      <c r="B157" s="56" t="s">
        <v>1801</v>
      </c>
    </row>
    <row r="158" spans="1:2" x14ac:dyDescent="0.3">
      <c r="A158" s="56">
        <v>41317283</v>
      </c>
      <c r="B158" s="56" t="s">
        <v>1801</v>
      </c>
    </row>
    <row r="159" spans="1:2" x14ac:dyDescent="0.3">
      <c r="A159" s="56">
        <v>41317306</v>
      </c>
      <c r="B159" s="56" t="s">
        <v>1801</v>
      </c>
    </row>
    <row r="160" spans="1:2" x14ac:dyDescent="0.3">
      <c r="A160" s="56">
        <v>41319518</v>
      </c>
      <c r="B160" s="56" t="s">
        <v>1808</v>
      </c>
    </row>
    <row r="161" spans="1:2" x14ac:dyDescent="0.3">
      <c r="A161" s="56">
        <v>41330167</v>
      </c>
      <c r="B161" s="56" t="s">
        <v>1804</v>
      </c>
    </row>
    <row r="162" spans="1:2" x14ac:dyDescent="0.3">
      <c r="A162" s="56">
        <v>41332772</v>
      </c>
      <c r="B162" s="56" t="s">
        <v>1804</v>
      </c>
    </row>
    <row r="163" spans="1:2" x14ac:dyDescent="0.3">
      <c r="A163" s="56">
        <v>41341785</v>
      </c>
      <c r="B163" s="56" t="s">
        <v>1801</v>
      </c>
    </row>
    <row r="164" spans="1:2" x14ac:dyDescent="0.3">
      <c r="A164" s="56">
        <v>41342420</v>
      </c>
      <c r="B164" s="56" t="s">
        <v>1808</v>
      </c>
    </row>
    <row r="165" spans="1:2" x14ac:dyDescent="0.3">
      <c r="A165" s="56">
        <v>41353982</v>
      </c>
      <c r="B165" s="56" t="s">
        <v>1804</v>
      </c>
    </row>
    <row r="166" spans="1:2" x14ac:dyDescent="0.3">
      <c r="A166" s="56">
        <v>41355054</v>
      </c>
      <c r="B166" s="56" t="s">
        <v>1801</v>
      </c>
    </row>
    <row r="167" spans="1:2" x14ac:dyDescent="0.3">
      <c r="A167" s="56">
        <v>41355098</v>
      </c>
      <c r="B167" s="56" t="s">
        <v>1801</v>
      </c>
    </row>
    <row r="168" spans="1:2" x14ac:dyDescent="0.3">
      <c r="A168" s="56">
        <v>41356304</v>
      </c>
      <c r="B168" s="56" t="s">
        <v>1802</v>
      </c>
    </row>
    <row r="169" spans="1:2" x14ac:dyDescent="0.3">
      <c r="A169" s="56">
        <v>41356382</v>
      </c>
      <c r="B169" s="56" t="s">
        <v>1802</v>
      </c>
    </row>
    <row r="170" spans="1:2" x14ac:dyDescent="0.3">
      <c r="A170" s="56">
        <v>41356904</v>
      </c>
      <c r="B170" s="56" t="s">
        <v>1808</v>
      </c>
    </row>
    <row r="171" spans="1:2" x14ac:dyDescent="0.3">
      <c r="A171" s="56">
        <v>41363017</v>
      </c>
      <c r="B171" s="56" t="s">
        <v>1811</v>
      </c>
    </row>
    <row r="172" spans="1:2" x14ac:dyDescent="0.3">
      <c r="A172" s="56">
        <v>41363150</v>
      </c>
      <c r="B172" s="56" t="s">
        <v>1804</v>
      </c>
    </row>
    <row r="173" spans="1:2" x14ac:dyDescent="0.3">
      <c r="A173" s="56">
        <v>41369535</v>
      </c>
      <c r="B173" s="56" t="s">
        <v>1804</v>
      </c>
    </row>
    <row r="174" spans="1:2" x14ac:dyDescent="0.3">
      <c r="A174" s="56">
        <v>41376752</v>
      </c>
      <c r="B174" s="56" t="s">
        <v>1802</v>
      </c>
    </row>
    <row r="175" spans="1:2" x14ac:dyDescent="0.3">
      <c r="A175" s="56">
        <v>41379832</v>
      </c>
      <c r="B175" s="56" t="s">
        <v>1808</v>
      </c>
    </row>
    <row r="176" spans="1:2" x14ac:dyDescent="0.3">
      <c r="A176" s="56">
        <v>41379999</v>
      </c>
      <c r="B176" s="56" t="s">
        <v>1808</v>
      </c>
    </row>
    <row r="177" spans="1:2" x14ac:dyDescent="0.3">
      <c r="A177" s="56">
        <v>41380580</v>
      </c>
      <c r="B177" s="56" t="s">
        <v>1808</v>
      </c>
    </row>
    <row r="178" spans="1:2" x14ac:dyDescent="0.3">
      <c r="A178" s="56">
        <v>41380918</v>
      </c>
      <c r="B178" s="56" t="s">
        <v>1808</v>
      </c>
    </row>
    <row r="179" spans="1:2" x14ac:dyDescent="0.3">
      <c r="A179" s="56">
        <v>41380959</v>
      </c>
      <c r="B179" s="56" t="s">
        <v>1808</v>
      </c>
    </row>
    <row r="180" spans="1:2" x14ac:dyDescent="0.3">
      <c r="A180" s="56">
        <v>41382561</v>
      </c>
      <c r="B180" s="56" t="s">
        <v>1800</v>
      </c>
    </row>
    <row r="181" spans="1:2" x14ac:dyDescent="0.3">
      <c r="A181" s="56">
        <v>41383043</v>
      </c>
      <c r="B181" s="56" t="s">
        <v>1801</v>
      </c>
    </row>
    <row r="182" spans="1:2" x14ac:dyDescent="0.3">
      <c r="A182" s="56">
        <v>41383284</v>
      </c>
      <c r="B182" s="56" t="s">
        <v>1808</v>
      </c>
    </row>
    <row r="183" spans="1:2" x14ac:dyDescent="0.3">
      <c r="A183" s="56">
        <v>41384141</v>
      </c>
      <c r="B183" s="56" t="s">
        <v>1808</v>
      </c>
    </row>
    <row r="184" spans="1:2" x14ac:dyDescent="0.3">
      <c r="A184" s="56">
        <v>41384146</v>
      </c>
      <c r="B184" s="56" t="s">
        <v>1808</v>
      </c>
    </row>
    <row r="185" spans="1:2" x14ac:dyDescent="0.3">
      <c r="A185" s="56">
        <v>41384776</v>
      </c>
      <c r="B185" s="56" t="s">
        <v>1808</v>
      </c>
    </row>
    <row r="186" spans="1:2" x14ac:dyDescent="0.3">
      <c r="A186" s="56">
        <v>41385179</v>
      </c>
      <c r="B186" s="56" t="s">
        <v>1802</v>
      </c>
    </row>
    <row r="187" spans="1:2" x14ac:dyDescent="0.3">
      <c r="A187" s="56">
        <v>41385198</v>
      </c>
      <c r="B187" s="56" t="s">
        <v>1802</v>
      </c>
    </row>
    <row r="188" spans="1:2" x14ac:dyDescent="0.3">
      <c r="A188" s="56">
        <v>41395032</v>
      </c>
      <c r="B188" s="56" t="s">
        <v>1808</v>
      </c>
    </row>
    <row r="189" spans="1:2" x14ac:dyDescent="0.3">
      <c r="A189" s="56">
        <v>41396521</v>
      </c>
      <c r="B189" s="56" t="s">
        <v>1808</v>
      </c>
    </row>
    <row r="190" spans="1:2" x14ac:dyDescent="0.3">
      <c r="A190" s="56">
        <v>41398403</v>
      </c>
      <c r="B190" s="56" t="s">
        <v>1800</v>
      </c>
    </row>
    <row r="191" spans="1:2" x14ac:dyDescent="0.3">
      <c r="A191" s="56">
        <v>41398736</v>
      </c>
      <c r="B191" s="56" t="s">
        <v>1808</v>
      </c>
    </row>
    <row r="192" spans="1:2" x14ac:dyDescent="0.3">
      <c r="A192" s="56">
        <v>41399274</v>
      </c>
      <c r="B192" s="56" t="s">
        <v>1808</v>
      </c>
    </row>
    <row r="193" spans="1:2" x14ac:dyDescent="0.3">
      <c r="A193" s="56">
        <v>41402785</v>
      </c>
      <c r="B193" s="56" t="s">
        <v>1808</v>
      </c>
    </row>
    <row r="194" spans="1:2" x14ac:dyDescent="0.3">
      <c r="A194" s="56">
        <v>41408811</v>
      </c>
      <c r="B194" s="56" t="s">
        <v>1808</v>
      </c>
    </row>
    <row r="195" spans="1:2" x14ac:dyDescent="0.3">
      <c r="A195" s="56">
        <v>41409687</v>
      </c>
      <c r="B195" s="56" t="s">
        <v>1802</v>
      </c>
    </row>
    <row r="196" spans="1:2" x14ac:dyDescent="0.3">
      <c r="A196" s="56">
        <v>41418102</v>
      </c>
      <c r="B196" s="56" t="s">
        <v>1804</v>
      </c>
    </row>
    <row r="197" spans="1:2" x14ac:dyDescent="0.3">
      <c r="A197" s="56">
        <v>41418113</v>
      </c>
      <c r="B197" s="56" t="s">
        <v>1804</v>
      </c>
    </row>
    <row r="198" spans="1:2" x14ac:dyDescent="0.3">
      <c r="A198" s="56">
        <v>41419793</v>
      </c>
      <c r="B198" s="56" t="s">
        <v>1804</v>
      </c>
    </row>
    <row r="199" spans="1:2" x14ac:dyDescent="0.3">
      <c r="A199" s="56">
        <v>41426623</v>
      </c>
      <c r="B199" s="56" t="s">
        <v>1808</v>
      </c>
    </row>
    <row r="200" spans="1:2" x14ac:dyDescent="0.3">
      <c r="A200" s="56">
        <v>41427111</v>
      </c>
      <c r="B200" s="56" t="s">
        <v>1808</v>
      </c>
    </row>
    <row r="201" spans="1:2" x14ac:dyDescent="0.3">
      <c r="A201" s="56">
        <v>41428030</v>
      </c>
      <c r="B201" s="56" t="s">
        <v>1808</v>
      </c>
    </row>
    <row r="202" spans="1:2" x14ac:dyDescent="0.3">
      <c r="A202" s="56">
        <v>41430446</v>
      </c>
      <c r="B202" s="56" t="s">
        <v>1808</v>
      </c>
    </row>
    <row r="203" spans="1:2" x14ac:dyDescent="0.3">
      <c r="A203" s="56">
        <v>41439098</v>
      </c>
      <c r="B203" s="56" t="s">
        <v>1800</v>
      </c>
    </row>
    <row r="204" spans="1:2" x14ac:dyDescent="0.3">
      <c r="A204" s="56">
        <v>41444744</v>
      </c>
      <c r="B204" s="56" t="s">
        <v>1804</v>
      </c>
    </row>
    <row r="205" spans="1:2" x14ac:dyDescent="0.3">
      <c r="A205" s="56">
        <v>41445476</v>
      </c>
      <c r="B205" s="56" t="s">
        <v>1804</v>
      </c>
    </row>
    <row r="206" spans="1:2" x14ac:dyDescent="0.3">
      <c r="A206" s="56">
        <v>41451225</v>
      </c>
      <c r="B206" s="56" t="s">
        <v>1804</v>
      </c>
    </row>
    <row r="207" spans="1:2" x14ac:dyDescent="0.3">
      <c r="A207" s="56">
        <v>41452403</v>
      </c>
      <c r="B207" s="56" t="s">
        <v>1808</v>
      </c>
    </row>
    <row r="208" spans="1:2" x14ac:dyDescent="0.3">
      <c r="A208" s="56">
        <v>41453706</v>
      </c>
      <c r="B208" s="56" t="s">
        <v>1804</v>
      </c>
    </row>
    <row r="209" spans="1:2" x14ac:dyDescent="0.3">
      <c r="A209" s="56">
        <v>41462671</v>
      </c>
      <c r="B209" s="56" t="s">
        <v>1804</v>
      </c>
    </row>
    <row r="210" spans="1:2" x14ac:dyDescent="0.3">
      <c r="A210" s="56">
        <v>41462682</v>
      </c>
      <c r="B210" s="56" t="s">
        <v>1804</v>
      </c>
    </row>
    <row r="211" spans="1:2" x14ac:dyDescent="0.3">
      <c r="A211" s="56">
        <v>41465067</v>
      </c>
      <c r="B211" s="56" t="s">
        <v>1808</v>
      </c>
    </row>
    <row r="212" spans="1:2" x14ac:dyDescent="0.3">
      <c r="A212" s="56">
        <v>41468520</v>
      </c>
      <c r="B212" s="56" t="s">
        <v>1801</v>
      </c>
    </row>
    <row r="213" spans="1:2" x14ac:dyDescent="0.3">
      <c r="A213" s="56">
        <v>41468618</v>
      </c>
      <c r="B213" s="56" t="s">
        <v>1801</v>
      </c>
    </row>
    <row r="214" spans="1:2" x14ac:dyDescent="0.3">
      <c r="A214" s="56">
        <v>41474633</v>
      </c>
      <c r="B214" s="56" t="s">
        <v>1801</v>
      </c>
    </row>
    <row r="215" spans="1:2" x14ac:dyDescent="0.3">
      <c r="A215" s="56">
        <v>41478799</v>
      </c>
      <c r="B215" s="56" t="s">
        <v>1802</v>
      </c>
    </row>
    <row r="216" spans="1:2" x14ac:dyDescent="0.3">
      <c r="A216" s="56">
        <v>41482787</v>
      </c>
      <c r="B216" s="56" t="s">
        <v>1802</v>
      </c>
    </row>
    <row r="217" spans="1:2" x14ac:dyDescent="0.3">
      <c r="A217" s="56">
        <v>41488208</v>
      </c>
      <c r="B217" s="56" t="s">
        <v>1804</v>
      </c>
    </row>
    <row r="218" spans="1:2" x14ac:dyDescent="0.3">
      <c r="A218" s="56">
        <v>41494205</v>
      </c>
      <c r="B218" s="56" t="s">
        <v>1804</v>
      </c>
    </row>
    <row r="219" spans="1:2" x14ac:dyDescent="0.3">
      <c r="A219" s="56">
        <v>41494466</v>
      </c>
      <c r="B219" s="56" t="s">
        <v>1800</v>
      </c>
    </row>
    <row r="220" spans="1:2" x14ac:dyDescent="0.3">
      <c r="A220" s="56">
        <v>41495567</v>
      </c>
      <c r="B220" s="56" t="s">
        <v>1808</v>
      </c>
    </row>
    <row r="221" spans="1:2" x14ac:dyDescent="0.3">
      <c r="A221" s="56">
        <v>41499028</v>
      </c>
      <c r="B221" s="56" t="s">
        <v>1800</v>
      </c>
    </row>
    <row r="222" spans="1:2" x14ac:dyDescent="0.3">
      <c r="A222" s="56">
        <v>41500966</v>
      </c>
      <c r="B222" s="56" t="s">
        <v>1800</v>
      </c>
    </row>
    <row r="223" spans="1:2" x14ac:dyDescent="0.3">
      <c r="A223" s="56">
        <v>41501840</v>
      </c>
      <c r="B223" s="56" t="s">
        <v>1801</v>
      </c>
    </row>
    <row r="224" spans="1:2" x14ac:dyDescent="0.3">
      <c r="A224" s="56">
        <v>41505418</v>
      </c>
      <c r="B224" s="56" t="s">
        <v>1801</v>
      </c>
    </row>
    <row r="225" spans="1:2" x14ac:dyDescent="0.3">
      <c r="A225" s="56">
        <v>41510573</v>
      </c>
      <c r="B225" s="56" t="s">
        <v>1808</v>
      </c>
    </row>
    <row r="226" spans="1:2" x14ac:dyDescent="0.3">
      <c r="A226" s="56">
        <v>41510598</v>
      </c>
      <c r="B226" s="56" t="s">
        <v>1808</v>
      </c>
    </row>
    <row r="227" spans="1:2" x14ac:dyDescent="0.3">
      <c r="A227" s="56">
        <v>41511103</v>
      </c>
      <c r="B227" s="56" t="s">
        <v>1808</v>
      </c>
    </row>
    <row r="228" spans="1:2" x14ac:dyDescent="0.3">
      <c r="A228" s="56">
        <v>41525707</v>
      </c>
      <c r="B228" s="56" t="s">
        <v>1804</v>
      </c>
    </row>
    <row r="229" spans="1:2" x14ac:dyDescent="0.3">
      <c r="A229" s="56">
        <v>41525777</v>
      </c>
      <c r="B229" s="56" t="s">
        <v>1804</v>
      </c>
    </row>
    <row r="230" spans="1:2" x14ac:dyDescent="0.3">
      <c r="A230" s="56">
        <v>41528319</v>
      </c>
      <c r="B230" s="56" t="s">
        <v>1801</v>
      </c>
    </row>
    <row r="231" spans="1:2" x14ac:dyDescent="0.3">
      <c r="A231" s="56">
        <v>41531687</v>
      </c>
      <c r="B231" s="56" t="s">
        <v>1808</v>
      </c>
    </row>
    <row r="232" spans="1:2" x14ac:dyDescent="0.3">
      <c r="A232" s="56">
        <v>41536511</v>
      </c>
      <c r="B232" s="56" t="s">
        <v>1800</v>
      </c>
    </row>
    <row r="233" spans="1:2" x14ac:dyDescent="0.3">
      <c r="A233" s="56">
        <v>41540532</v>
      </c>
      <c r="B233" s="56" t="s">
        <v>1800</v>
      </c>
    </row>
    <row r="234" spans="1:2" x14ac:dyDescent="0.3">
      <c r="A234" s="56">
        <v>41546910</v>
      </c>
      <c r="B234" s="56" t="s">
        <v>1802</v>
      </c>
    </row>
    <row r="235" spans="1:2" x14ac:dyDescent="0.3">
      <c r="A235" s="56">
        <v>41547312</v>
      </c>
      <c r="B235" s="56" t="s">
        <v>1801</v>
      </c>
    </row>
    <row r="236" spans="1:2" x14ac:dyDescent="0.3">
      <c r="A236" s="56">
        <v>41548242</v>
      </c>
      <c r="B236" s="56" t="s">
        <v>1804</v>
      </c>
    </row>
    <row r="237" spans="1:2" x14ac:dyDescent="0.3">
      <c r="A237" s="56">
        <v>41549330</v>
      </c>
      <c r="B237" s="56" t="s">
        <v>1804</v>
      </c>
    </row>
    <row r="238" spans="1:2" x14ac:dyDescent="0.3">
      <c r="A238" s="56">
        <v>41549419</v>
      </c>
      <c r="B238" s="56" t="s">
        <v>1804</v>
      </c>
    </row>
    <row r="239" spans="1:2" x14ac:dyDescent="0.3">
      <c r="A239" s="56">
        <v>41550341</v>
      </c>
      <c r="B239" s="56" t="s">
        <v>1811</v>
      </c>
    </row>
    <row r="240" spans="1:2" x14ac:dyDescent="0.3">
      <c r="A240" s="56">
        <v>41551083</v>
      </c>
      <c r="B240" s="56" t="s">
        <v>1801</v>
      </c>
    </row>
    <row r="241" spans="1:2" x14ac:dyDescent="0.3">
      <c r="A241" s="56">
        <v>41551086</v>
      </c>
      <c r="B241" s="56" t="s">
        <v>1801</v>
      </c>
    </row>
    <row r="242" spans="1:2" x14ac:dyDescent="0.3">
      <c r="A242" s="56">
        <v>41551088</v>
      </c>
      <c r="B242" s="56" t="s">
        <v>1801</v>
      </c>
    </row>
    <row r="243" spans="1:2" x14ac:dyDescent="0.3">
      <c r="A243" s="56">
        <v>41551093</v>
      </c>
      <c r="B243" s="56" t="s">
        <v>1801</v>
      </c>
    </row>
    <row r="244" spans="1:2" x14ac:dyDescent="0.3">
      <c r="A244" s="56">
        <v>41551096</v>
      </c>
      <c r="B244" s="56" t="s">
        <v>1801</v>
      </c>
    </row>
    <row r="245" spans="1:2" x14ac:dyDescent="0.3">
      <c r="A245" s="56">
        <v>41551097</v>
      </c>
      <c r="B245" s="56" t="s">
        <v>1801</v>
      </c>
    </row>
    <row r="246" spans="1:2" x14ac:dyDescent="0.3">
      <c r="A246" s="56">
        <v>41555229</v>
      </c>
      <c r="B246" s="56" t="s">
        <v>1804</v>
      </c>
    </row>
    <row r="247" spans="1:2" x14ac:dyDescent="0.3">
      <c r="A247" s="56">
        <v>41556740</v>
      </c>
      <c r="B247" s="56" t="s">
        <v>1808</v>
      </c>
    </row>
    <row r="248" spans="1:2" x14ac:dyDescent="0.3">
      <c r="A248" s="56">
        <v>41560537</v>
      </c>
      <c r="B248" s="56" t="s">
        <v>1808</v>
      </c>
    </row>
    <row r="249" spans="1:2" x14ac:dyDescent="0.3">
      <c r="A249" s="56">
        <v>41563359</v>
      </c>
      <c r="B249" s="56" t="s">
        <v>1808</v>
      </c>
    </row>
    <row r="250" spans="1:2" x14ac:dyDescent="0.3">
      <c r="A250" s="56">
        <v>41568392</v>
      </c>
      <c r="B250" s="56" t="s">
        <v>1801</v>
      </c>
    </row>
    <row r="251" spans="1:2" x14ac:dyDescent="0.3">
      <c r="A251" s="56">
        <v>41569087</v>
      </c>
      <c r="B251" s="56" t="s">
        <v>1801</v>
      </c>
    </row>
    <row r="252" spans="1:2" x14ac:dyDescent="0.3">
      <c r="A252" s="56">
        <v>41574107</v>
      </c>
      <c r="B252" s="56" t="s">
        <v>1804</v>
      </c>
    </row>
    <row r="253" spans="1:2" x14ac:dyDescent="0.3">
      <c r="A253" s="56">
        <v>41576745</v>
      </c>
      <c r="B253" s="56" t="s">
        <v>1804</v>
      </c>
    </row>
    <row r="254" spans="1:2" x14ac:dyDescent="0.3">
      <c r="A254" s="56">
        <v>41577389</v>
      </c>
      <c r="B254" s="56" t="s">
        <v>1802</v>
      </c>
    </row>
    <row r="255" spans="1:2" x14ac:dyDescent="0.3">
      <c r="A255" s="56">
        <v>41578158</v>
      </c>
      <c r="B255" s="56" t="s">
        <v>1801</v>
      </c>
    </row>
    <row r="256" spans="1:2" x14ac:dyDescent="0.3">
      <c r="A256" s="56">
        <v>41579858</v>
      </c>
      <c r="B256" s="56" t="s">
        <v>1804</v>
      </c>
    </row>
    <row r="257" spans="1:2" x14ac:dyDescent="0.3">
      <c r="A257" s="56">
        <v>41581013</v>
      </c>
      <c r="B257" s="56" t="s">
        <v>1808</v>
      </c>
    </row>
    <row r="258" spans="1:2" x14ac:dyDescent="0.3">
      <c r="A258" s="56">
        <v>41584403</v>
      </c>
      <c r="B258" s="56" t="s">
        <v>1804</v>
      </c>
    </row>
    <row r="259" spans="1:2" x14ac:dyDescent="0.3">
      <c r="A259" s="56">
        <v>41585251</v>
      </c>
      <c r="B259" s="56" t="s">
        <v>1804</v>
      </c>
    </row>
    <row r="260" spans="1:2" x14ac:dyDescent="0.3">
      <c r="A260" s="56">
        <v>41588033</v>
      </c>
      <c r="B260" s="56" t="s">
        <v>1811</v>
      </c>
    </row>
    <row r="261" spans="1:2" x14ac:dyDescent="0.3">
      <c r="A261" s="56">
        <v>41599829</v>
      </c>
      <c r="B261" s="56" t="s">
        <v>1808</v>
      </c>
    </row>
    <row r="262" spans="1:2" x14ac:dyDescent="0.3">
      <c r="A262" s="56">
        <v>41599902</v>
      </c>
      <c r="B262" s="56" t="s">
        <v>1808</v>
      </c>
    </row>
    <row r="263" spans="1:2" x14ac:dyDescent="0.3">
      <c r="A263" s="56">
        <v>41600454</v>
      </c>
      <c r="B263" s="56" t="s">
        <v>1801</v>
      </c>
    </row>
    <row r="264" spans="1:2" x14ac:dyDescent="0.3">
      <c r="A264" s="56">
        <v>41603382</v>
      </c>
      <c r="B264" s="56" t="s">
        <v>1808</v>
      </c>
    </row>
    <row r="265" spans="1:2" x14ac:dyDescent="0.3">
      <c r="A265" s="56">
        <v>41606471</v>
      </c>
      <c r="B265" s="56" t="s">
        <v>1808</v>
      </c>
    </row>
    <row r="266" spans="1:2" x14ac:dyDescent="0.3">
      <c r="A266" s="56">
        <v>41610921</v>
      </c>
      <c r="B266" s="56" t="s">
        <v>1804</v>
      </c>
    </row>
    <row r="267" spans="1:2" x14ac:dyDescent="0.3">
      <c r="A267" s="56">
        <v>41610928</v>
      </c>
      <c r="B267" s="56" t="s">
        <v>1808</v>
      </c>
    </row>
    <row r="268" spans="1:2" x14ac:dyDescent="0.3">
      <c r="A268" s="56">
        <v>41613297</v>
      </c>
      <c r="B268" s="56" t="s">
        <v>1808</v>
      </c>
    </row>
    <row r="269" spans="1:2" x14ac:dyDescent="0.3">
      <c r="A269" s="56">
        <v>41616927</v>
      </c>
      <c r="B269" s="56" t="s">
        <v>1808</v>
      </c>
    </row>
    <row r="270" spans="1:2" x14ac:dyDescent="0.3">
      <c r="A270" s="56">
        <v>41617142</v>
      </c>
      <c r="B270" s="56" t="s">
        <v>1804</v>
      </c>
    </row>
    <row r="271" spans="1:2" x14ac:dyDescent="0.3">
      <c r="A271" s="56">
        <v>41617144</v>
      </c>
      <c r="B271" s="56" t="s">
        <v>1800</v>
      </c>
    </row>
    <row r="272" spans="1:2" x14ac:dyDescent="0.3">
      <c r="A272" s="56">
        <v>41617942</v>
      </c>
      <c r="B272" s="56" t="s">
        <v>1808</v>
      </c>
    </row>
    <row r="273" spans="1:2" x14ac:dyDescent="0.3">
      <c r="A273" s="56">
        <v>41618884</v>
      </c>
      <c r="B273" s="56" t="s">
        <v>1800</v>
      </c>
    </row>
    <row r="274" spans="1:2" x14ac:dyDescent="0.3">
      <c r="A274" s="56">
        <v>41626911</v>
      </c>
      <c r="B274" s="56" t="s">
        <v>1801</v>
      </c>
    </row>
    <row r="275" spans="1:2" x14ac:dyDescent="0.3">
      <c r="A275" s="56">
        <v>41626927</v>
      </c>
      <c r="B275" s="56" t="s">
        <v>1801</v>
      </c>
    </row>
    <row r="276" spans="1:2" x14ac:dyDescent="0.3">
      <c r="A276" s="56">
        <v>41628553</v>
      </c>
      <c r="B276" s="56" t="s">
        <v>1808</v>
      </c>
    </row>
    <row r="277" spans="1:2" x14ac:dyDescent="0.3">
      <c r="A277" s="56">
        <v>41628576</v>
      </c>
      <c r="B277" s="56" t="s">
        <v>1808</v>
      </c>
    </row>
    <row r="278" spans="1:2" x14ac:dyDescent="0.3">
      <c r="A278" s="56">
        <v>41628583</v>
      </c>
      <c r="B278" s="56" t="s">
        <v>1808</v>
      </c>
    </row>
    <row r="279" spans="1:2" x14ac:dyDescent="0.3">
      <c r="A279" s="56">
        <v>41628593</v>
      </c>
      <c r="B279" s="56" t="s">
        <v>1808</v>
      </c>
    </row>
    <row r="280" spans="1:2" x14ac:dyDescent="0.3">
      <c r="A280" s="56">
        <v>41629460</v>
      </c>
      <c r="B280" s="56" t="s">
        <v>1808</v>
      </c>
    </row>
    <row r="281" spans="1:2" x14ac:dyDescent="0.3">
      <c r="A281" s="56">
        <v>41634116</v>
      </c>
      <c r="B281" s="56" t="s">
        <v>1804</v>
      </c>
    </row>
    <row r="282" spans="1:2" x14ac:dyDescent="0.3">
      <c r="A282" s="56">
        <v>41635498</v>
      </c>
      <c r="B282" s="56" t="s">
        <v>1801</v>
      </c>
    </row>
    <row r="283" spans="1:2" x14ac:dyDescent="0.3">
      <c r="A283" s="56">
        <v>41636621</v>
      </c>
      <c r="B283" s="56" t="s">
        <v>1801</v>
      </c>
    </row>
    <row r="284" spans="1:2" x14ac:dyDescent="0.3">
      <c r="A284" s="56">
        <v>41639326</v>
      </c>
      <c r="B284" s="56" t="s">
        <v>1808</v>
      </c>
    </row>
    <row r="285" spans="1:2" x14ac:dyDescent="0.3">
      <c r="A285" s="56">
        <v>41643331</v>
      </c>
      <c r="B285" s="56" t="s">
        <v>1808</v>
      </c>
    </row>
    <row r="286" spans="1:2" x14ac:dyDescent="0.3">
      <c r="A286" s="56">
        <v>41646577</v>
      </c>
      <c r="B286" s="56" t="s">
        <v>1804</v>
      </c>
    </row>
    <row r="287" spans="1:2" x14ac:dyDescent="0.3">
      <c r="A287" s="56">
        <v>41646649</v>
      </c>
      <c r="B287" s="56" t="s">
        <v>1804</v>
      </c>
    </row>
    <row r="288" spans="1:2" x14ac:dyDescent="0.3">
      <c r="A288" s="56">
        <v>41647126</v>
      </c>
      <c r="B288" s="56" t="s">
        <v>1808</v>
      </c>
    </row>
    <row r="289" spans="1:2" x14ac:dyDescent="0.3">
      <c r="A289" s="56">
        <v>41647150</v>
      </c>
      <c r="B289" s="56" t="s">
        <v>1804</v>
      </c>
    </row>
    <row r="290" spans="1:2" x14ac:dyDescent="0.3">
      <c r="A290" s="56">
        <v>41648766</v>
      </c>
      <c r="B290" s="56" t="s">
        <v>1804</v>
      </c>
    </row>
    <row r="291" spans="1:2" x14ac:dyDescent="0.3">
      <c r="A291" s="56">
        <v>41650817</v>
      </c>
      <c r="B291" s="56" t="s">
        <v>1804</v>
      </c>
    </row>
    <row r="292" spans="1:2" x14ac:dyDescent="0.3">
      <c r="A292" s="56">
        <v>41651652</v>
      </c>
      <c r="B292" s="56" t="s">
        <v>1801</v>
      </c>
    </row>
    <row r="293" spans="1:2" x14ac:dyDescent="0.3">
      <c r="A293" s="56">
        <v>41654844</v>
      </c>
      <c r="B293" s="56" t="s">
        <v>1808</v>
      </c>
    </row>
    <row r="294" spans="1:2" x14ac:dyDescent="0.3">
      <c r="A294" s="56">
        <v>41659962</v>
      </c>
      <c r="B294" s="56" t="s">
        <v>1808</v>
      </c>
    </row>
    <row r="295" spans="1:2" x14ac:dyDescent="0.3">
      <c r="A295" s="56">
        <v>41662337</v>
      </c>
      <c r="B295" s="56" t="s">
        <v>1808</v>
      </c>
    </row>
    <row r="296" spans="1:2" x14ac:dyDescent="0.3">
      <c r="A296" s="56">
        <v>41665639</v>
      </c>
      <c r="B296" s="56" t="s">
        <v>1808</v>
      </c>
    </row>
    <row r="297" spans="1:2" x14ac:dyDescent="0.3">
      <c r="A297" s="56">
        <v>41667752</v>
      </c>
      <c r="B297" s="56" t="s">
        <v>1804</v>
      </c>
    </row>
    <row r="298" spans="1:2" x14ac:dyDescent="0.3">
      <c r="A298" s="56">
        <v>41667760</v>
      </c>
      <c r="B298" s="56" t="s">
        <v>1804</v>
      </c>
    </row>
    <row r="299" spans="1:2" x14ac:dyDescent="0.3">
      <c r="A299" s="56">
        <v>41677438</v>
      </c>
      <c r="B299" s="56" t="s">
        <v>1808</v>
      </c>
    </row>
    <row r="300" spans="1:2" x14ac:dyDescent="0.3">
      <c r="A300" s="56">
        <v>41682893</v>
      </c>
      <c r="B300" s="56" t="s">
        <v>1804</v>
      </c>
    </row>
    <row r="301" spans="1:2" x14ac:dyDescent="0.3">
      <c r="A301" s="56">
        <v>41687752</v>
      </c>
      <c r="B301" s="56" t="s">
        <v>1808</v>
      </c>
    </row>
    <row r="302" spans="1:2" x14ac:dyDescent="0.3">
      <c r="A302" s="56">
        <v>41688625</v>
      </c>
      <c r="B302" s="56" t="s">
        <v>1802</v>
      </c>
    </row>
    <row r="303" spans="1:2" x14ac:dyDescent="0.3">
      <c r="A303" s="56">
        <v>41690160</v>
      </c>
      <c r="B303" s="56" t="s">
        <v>1804</v>
      </c>
    </row>
    <row r="304" spans="1:2" x14ac:dyDescent="0.3">
      <c r="A304" s="56">
        <v>41690190</v>
      </c>
      <c r="B304" s="56" t="s">
        <v>1808</v>
      </c>
    </row>
    <row r="305" spans="1:2" x14ac:dyDescent="0.3">
      <c r="A305" s="56">
        <v>41690597</v>
      </c>
      <c r="B305" s="56" t="s">
        <v>1804</v>
      </c>
    </row>
    <row r="306" spans="1:2" x14ac:dyDescent="0.3">
      <c r="A306" s="56">
        <v>41691652</v>
      </c>
      <c r="B306" s="56" t="s">
        <v>1801</v>
      </c>
    </row>
    <row r="307" spans="1:2" x14ac:dyDescent="0.3">
      <c r="A307" s="56">
        <v>41702034</v>
      </c>
      <c r="B307" s="56" t="s">
        <v>1808</v>
      </c>
    </row>
    <row r="308" spans="1:2" x14ac:dyDescent="0.3">
      <c r="A308" s="56">
        <v>41704306</v>
      </c>
      <c r="B308" s="56" t="s">
        <v>1808</v>
      </c>
    </row>
    <row r="309" spans="1:2" x14ac:dyDescent="0.3">
      <c r="A309" s="56">
        <v>41707033</v>
      </c>
      <c r="B309" s="56" t="s">
        <v>1800</v>
      </c>
    </row>
    <row r="310" spans="1:2" x14ac:dyDescent="0.3">
      <c r="A310" s="56">
        <v>41707962</v>
      </c>
      <c r="B310" s="56" t="s">
        <v>1804</v>
      </c>
    </row>
    <row r="311" spans="1:2" x14ac:dyDescent="0.3">
      <c r="A311" s="56">
        <v>41708732</v>
      </c>
      <c r="B311" s="56" t="s">
        <v>1804</v>
      </c>
    </row>
    <row r="312" spans="1:2" x14ac:dyDescent="0.3">
      <c r="A312" s="56">
        <v>41708983</v>
      </c>
      <c r="B312" s="56" t="s">
        <v>1808</v>
      </c>
    </row>
    <row r="313" spans="1:2" x14ac:dyDescent="0.3">
      <c r="A313" s="56">
        <v>41710321</v>
      </c>
      <c r="B313" s="56" t="s">
        <v>1801</v>
      </c>
    </row>
    <row r="314" spans="1:2" x14ac:dyDescent="0.3">
      <c r="A314" s="56">
        <v>41711646</v>
      </c>
      <c r="B314" s="56" t="s">
        <v>1801</v>
      </c>
    </row>
    <row r="315" spans="1:2" x14ac:dyDescent="0.3">
      <c r="A315" s="56">
        <v>41714606</v>
      </c>
      <c r="B315" s="56" t="s">
        <v>1801</v>
      </c>
    </row>
    <row r="316" spans="1:2" x14ac:dyDescent="0.3">
      <c r="A316" s="56">
        <v>41714610</v>
      </c>
      <c r="B316" s="56" t="s">
        <v>1801</v>
      </c>
    </row>
    <row r="317" spans="1:2" x14ac:dyDescent="0.3">
      <c r="A317" s="56">
        <v>41715042</v>
      </c>
      <c r="B317" s="56" t="s">
        <v>1800</v>
      </c>
    </row>
    <row r="318" spans="1:2" x14ac:dyDescent="0.3">
      <c r="A318" s="56">
        <v>41719448</v>
      </c>
      <c r="B318" s="56" t="s">
        <v>1802</v>
      </c>
    </row>
    <row r="319" spans="1:2" x14ac:dyDescent="0.3">
      <c r="A319" s="56">
        <v>41721361</v>
      </c>
      <c r="B319" s="56" t="s">
        <v>1804</v>
      </c>
    </row>
    <row r="320" spans="1:2" x14ac:dyDescent="0.3">
      <c r="A320" s="56">
        <v>41724840</v>
      </c>
      <c r="B320" s="56" t="s">
        <v>1808</v>
      </c>
    </row>
    <row r="321" spans="1:2" x14ac:dyDescent="0.3">
      <c r="A321" s="56">
        <v>41726149</v>
      </c>
      <c r="B321" s="56" t="s">
        <v>1808</v>
      </c>
    </row>
    <row r="322" spans="1:2" x14ac:dyDescent="0.3">
      <c r="A322" s="56">
        <v>41733960</v>
      </c>
      <c r="B322" s="56" t="s">
        <v>1812</v>
      </c>
    </row>
    <row r="323" spans="1:2" x14ac:dyDescent="0.3">
      <c r="A323" s="56">
        <v>41736551</v>
      </c>
      <c r="B323" s="56" t="s">
        <v>1808</v>
      </c>
    </row>
    <row r="324" spans="1:2" x14ac:dyDescent="0.3">
      <c r="A324" s="56">
        <v>41736552</v>
      </c>
      <c r="B324" s="56" t="s">
        <v>1808</v>
      </c>
    </row>
    <row r="325" spans="1:2" x14ac:dyDescent="0.3">
      <c r="A325" s="56">
        <v>41738768</v>
      </c>
      <c r="B325" s="56" t="s">
        <v>1808</v>
      </c>
    </row>
    <row r="326" spans="1:2" x14ac:dyDescent="0.3">
      <c r="A326" s="56">
        <v>41743164</v>
      </c>
      <c r="B326" s="56" t="s">
        <v>1808</v>
      </c>
    </row>
    <row r="327" spans="1:2" x14ac:dyDescent="0.3">
      <c r="A327" s="56">
        <v>41743176</v>
      </c>
      <c r="B327" s="56" t="s">
        <v>1801</v>
      </c>
    </row>
    <row r="328" spans="1:2" x14ac:dyDescent="0.3">
      <c r="A328" s="56">
        <v>41743189</v>
      </c>
      <c r="B328" s="56" t="s">
        <v>1801</v>
      </c>
    </row>
    <row r="329" spans="1:2" x14ac:dyDescent="0.3">
      <c r="A329" s="56">
        <v>41743196</v>
      </c>
      <c r="B329" s="56" t="s">
        <v>1801</v>
      </c>
    </row>
    <row r="330" spans="1:2" x14ac:dyDescent="0.3">
      <c r="A330" s="56">
        <v>41755223</v>
      </c>
      <c r="B330" s="56" t="s">
        <v>1804</v>
      </c>
    </row>
    <row r="331" spans="1:2" x14ac:dyDescent="0.3">
      <c r="A331" s="56">
        <v>41757137</v>
      </c>
      <c r="B331" s="56" t="s">
        <v>1808</v>
      </c>
    </row>
    <row r="332" spans="1:2" x14ac:dyDescent="0.3">
      <c r="A332" s="56">
        <v>41757908</v>
      </c>
      <c r="B332" s="56" t="s">
        <v>1804</v>
      </c>
    </row>
    <row r="333" spans="1:2" x14ac:dyDescent="0.3">
      <c r="A333" s="56">
        <v>41760828</v>
      </c>
      <c r="B333" s="56" t="s">
        <v>1808</v>
      </c>
    </row>
    <row r="334" spans="1:2" x14ac:dyDescent="0.3">
      <c r="A334" s="56">
        <v>41768460</v>
      </c>
      <c r="B334" s="56" t="s">
        <v>1801</v>
      </c>
    </row>
    <row r="335" spans="1:2" x14ac:dyDescent="0.3">
      <c r="A335" s="56">
        <v>41776117</v>
      </c>
      <c r="B335" s="56" t="s">
        <v>1808</v>
      </c>
    </row>
    <row r="336" spans="1:2" x14ac:dyDescent="0.3">
      <c r="A336" s="56">
        <v>41779857</v>
      </c>
      <c r="B336" s="56" t="s">
        <v>1808</v>
      </c>
    </row>
    <row r="337" spans="1:2" x14ac:dyDescent="0.3">
      <c r="A337" s="56">
        <v>41780030</v>
      </c>
      <c r="B337" s="56" t="s">
        <v>1804</v>
      </c>
    </row>
    <row r="338" spans="1:2" x14ac:dyDescent="0.3">
      <c r="A338" s="56">
        <v>41781023</v>
      </c>
      <c r="B338" s="56" t="s">
        <v>1808</v>
      </c>
    </row>
    <row r="339" spans="1:2" x14ac:dyDescent="0.3">
      <c r="A339" s="56">
        <v>41786730</v>
      </c>
      <c r="B339" s="56" t="s">
        <v>1808</v>
      </c>
    </row>
    <row r="340" spans="1:2" x14ac:dyDescent="0.3">
      <c r="A340" s="56">
        <v>41786764</v>
      </c>
      <c r="B340" s="56" t="s">
        <v>1802</v>
      </c>
    </row>
    <row r="341" spans="1:2" x14ac:dyDescent="0.3">
      <c r="A341" s="56">
        <v>41788315</v>
      </c>
      <c r="B341" s="56" t="s">
        <v>1804</v>
      </c>
    </row>
    <row r="342" spans="1:2" x14ac:dyDescent="0.3">
      <c r="A342" s="56">
        <v>41790135</v>
      </c>
      <c r="B342" s="56" t="s">
        <v>1804</v>
      </c>
    </row>
    <row r="343" spans="1:2" x14ac:dyDescent="0.3">
      <c r="A343" s="56">
        <v>41790253</v>
      </c>
      <c r="B343" s="56" t="s">
        <v>1801</v>
      </c>
    </row>
    <row r="344" spans="1:2" x14ac:dyDescent="0.3">
      <c r="A344" s="56">
        <v>41792554</v>
      </c>
      <c r="B344" s="56" t="s">
        <v>1801</v>
      </c>
    </row>
    <row r="345" spans="1:2" x14ac:dyDescent="0.3">
      <c r="A345" s="56">
        <v>41792562</v>
      </c>
      <c r="B345" s="56" t="s">
        <v>1801</v>
      </c>
    </row>
    <row r="346" spans="1:2" x14ac:dyDescent="0.3">
      <c r="A346" s="56">
        <v>41801664</v>
      </c>
      <c r="B346" s="56" t="s">
        <v>1808</v>
      </c>
    </row>
    <row r="347" spans="1:2" x14ac:dyDescent="0.3">
      <c r="A347" s="56">
        <v>41802819</v>
      </c>
      <c r="B347" s="56" t="s">
        <v>1801</v>
      </c>
    </row>
    <row r="348" spans="1:2" x14ac:dyDescent="0.3">
      <c r="A348" s="56">
        <v>41806060</v>
      </c>
      <c r="B348" s="56" t="s">
        <v>1808</v>
      </c>
    </row>
    <row r="349" spans="1:2" x14ac:dyDescent="0.3">
      <c r="A349" s="56">
        <v>41809011</v>
      </c>
      <c r="B349" s="56" t="s">
        <v>1801</v>
      </c>
    </row>
    <row r="350" spans="1:2" x14ac:dyDescent="0.3">
      <c r="A350" s="56">
        <v>41817972</v>
      </c>
      <c r="B350" s="56" t="s">
        <v>1804</v>
      </c>
    </row>
    <row r="351" spans="1:2" x14ac:dyDescent="0.3">
      <c r="A351" s="56">
        <v>41821404</v>
      </c>
      <c r="B351" s="56" t="s">
        <v>1804</v>
      </c>
    </row>
    <row r="352" spans="1:2" x14ac:dyDescent="0.3">
      <c r="A352" s="56">
        <v>41821480</v>
      </c>
      <c r="B352" s="56" t="s">
        <v>1804</v>
      </c>
    </row>
    <row r="353" spans="1:2" x14ac:dyDescent="0.3">
      <c r="A353" s="56">
        <v>41821665</v>
      </c>
      <c r="B353" s="56" t="s">
        <v>1808</v>
      </c>
    </row>
    <row r="354" spans="1:2" x14ac:dyDescent="0.3">
      <c r="A354" s="56">
        <v>41821673</v>
      </c>
      <c r="B354" s="56" t="s">
        <v>1800</v>
      </c>
    </row>
    <row r="355" spans="1:2" x14ac:dyDescent="0.3">
      <c r="A355" s="56">
        <v>41824072</v>
      </c>
      <c r="B355" s="56" t="s">
        <v>1808</v>
      </c>
    </row>
    <row r="356" spans="1:2" x14ac:dyDescent="0.3">
      <c r="A356" s="56">
        <v>41825275</v>
      </c>
      <c r="B356" s="56" t="s">
        <v>1808</v>
      </c>
    </row>
    <row r="357" spans="1:2" x14ac:dyDescent="0.3">
      <c r="A357" s="56">
        <v>41827109</v>
      </c>
      <c r="B357" s="56" t="s">
        <v>1808</v>
      </c>
    </row>
    <row r="358" spans="1:2" x14ac:dyDescent="0.3">
      <c r="A358" s="56">
        <v>41827131</v>
      </c>
      <c r="B358" s="56" t="s">
        <v>1808</v>
      </c>
    </row>
    <row r="359" spans="1:2" x14ac:dyDescent="0.3">
      <c r="A359" s="56">
        <v>41827133</v>
      </c>
      <c r="B359" s="56" t="s">
        <v>1808</v>
      </c>
    </row>
    <row r="360" spans="1:2" x14ac:dyDescent="0.3">
      <c r="A360" s="56">
        <v>41827134</v>
      </c>
      <c r="B360" s="56" t="s">
        <v>1808</v>
      </c>
    </row>
    <row r="361" spans="1:2" x14ac:dyDescent="0.3">
      <c r="A361" s="56">
        <v>41827136</v>
      </c>
      <c r="B361" s="56" t="s">
        <v>1808</v>
      </c>
    </row>
    <row r="362" spans="1:2" x14ac:dyDescent="0.3">
      <c r="A362" s="56">
        <v>41827137</v>
      </c>
      <c r="B362" s="56" t="s">
        <v>1808</v>
      </c>
    </row>
    <row r="363" spans="1:2" x14ac:dyDescent="0.3">
      <c r="A363" s="56">
        <v>41827140</v>
      </c>
      <c r="B363" s="56" t="s">
        <v>1808</v>
      </c>
    </row>
    <row r="364" spans="1:2" x14ac:dyDescent="0.3">
      <c r="A364" s="56">
        <v>41827143</v>
      </c>
      <c r="B364" s="56" t="s">
        <v>1808</v>
      </c>
    </row>
    <row r="365" spans="1:2" x14ac:dyDescent="0.3">
      <c r="A365" s="56">
        <v>41827144</v>
      </c>
      <c r="B365" s="56" t="s">
        <v>1808</v>
      </c>
    </row>
    <row r="366" spans="1:2" x14ac:dyDescent="0.3">
      <c r="A366" s="56">
        <v>41827145</v>
      </c>
      <c r="B366" s="56" t="s">
        <v>1808</v>
      </c>
    </row>
    <row r="367" spans="1:2" x14ac:dyDescent="0.3">
      <c r="A367" s="56">
        <v>41839036</v>
      </c>
      <c r="B367" s="56" t="s">
        <v>1801</v>
      </c>
    </row>
    <row r="368" spans="1:2" x14ac:dyDescent="0.3">
      <c r="A368" s="56">
        <v>41839041</v>
      </c>
      <c r="B368" s="56" t="s">
        <v>1801</v>
      </c>
    </row>
    <row r="369" spans="1:2" x14ac:dyDescent="0.3">
      <c r="A369" s="56">
        <v>41839044</v>
      </c>
      <c r="B369" s="56" t="s">
        <v>1801</v>
      </c>
    </row>
    <row r="370" spans="1:2" x14ac:dyDescent="0.3">
      <c r="A370" s="56">
        <v>41839052</v>
      </c>
      <c r="B370" s="56" t="s">
        <v>1804</v>
      </c>
    </row>
    <row r="371" spans="1:2" x14ac:dyDescent="0.3">
      <c r="A371" s="56">
        <v>41842044</v>
      </c>
      <c r="B371" s="56" t="s">
        <v>1808</v>
      </c>
    </row>
    <row r="372" spans="1:2" x14ac:dyDescent="0.3">
      <c r="A372" s="56">
        <v>41842551</v>
      </c>
      <c r="B372" s="56" t="s">
        <v>1808</v>
      </c>
    </row>
    <row r="373" spans="1:2" x14ac:dyDescent="0.3">
      <c r="A373" s="56">
        <v>41843359</v>
      </c>
      <c r="B373" s="56" t="s">
        <v>1808</v>
      </c>
    </row>
    <row r="374" spans="1:2" x14ac:dyDescent="0.3">
      <c r="A374" s="56">
        <v>41844704</v>
      </c>
      <c r="B374" s="56" t="s">
        <v>1808</v>
      </c>
    </row>
    <row r="375" spans="1:2" x14ac:dyDescent="0.3">
      <c r="A375" s="56">
        <v>41848521</v>
      </c>
      <c r="B375" s="56" t="s">
        <v>1800</v>
      </c>
    </row>
    <row r="376" spans="1:2" x14ac:dyDescent="0.3">
      <c r="A376" s="56">
        <v>41859534</v>
      </c>
      <c r="B376" s="56" t="s">
        <v>1804</v>
      </c>
    </row>
    <row r="377" spans="1:2" x14ac:dyDescent="0.3">
      <c r="A377" s="56">
        <v>41865487</v>
      </c>
      <c r="B377" s="56" t="s">
        <v>1804</v>
      </c>
    </row>
    <row r="378" spans="1:2" x14ac:dyDescent="0.3">
      <c r="A378" s="56">
        <v>41870785</v>
      </c>
      <c r="B378" s="56" t="s">
        <v>1808</v>
      </c>
    </row>
    <row r="379" spans="1:2" x14ac:dyDescent="0.3">
      <c r="A379" s="56">
        <v>41875426</v>
      </c>
      <c r="B379" s="56" t="s">
        <v>1804</v>
      </c>
    </row>
    <row r="380" spans="1:2" x14ac:dyDescent="0.3">
      <c r="A380" s="56">
        <v>41880464</v>
      </c>
      <c r="B380" s="56" t="s">
        <v>1801</v>
      </c>
    </row>
    <row r="381" spans="1:2" x14ac:dyDescent="0.3">
      <c r="A381" s="56">
        <v>41880468</v>
      </c>
      <c r="B381" s="56" t="s">
        <v>1801</v>
      </c>
    </row>
    <row r="382" spans="1:2" x14ac:dyDescent="0.3">
      <c r="A382" s="56">
        <v>41882104</v>
      </c>
      <c r="B382" s="56" t="s">
        <v>1808</v>
      </c>
    </row>
    <row r="383" spans="1:2" x14ac:dyDescent="0.3">
      <c r="A383" s="56">
        <v>41883643</v>
      </c>
      <c r="B383" s="56" t="s">
        <v>1809</v>
      </c>
    </row>
    <row r="384" spans="1:2" x14ac:dyDescent="0.3">
      <c r="A384" s="56">
        <v>41886704</v>
      </c>
      <c r="B384" s="56" t="s">
        <v>1808</v>
      </c>
    </row>
    <row r="385" spans="1:2" x14ac:dyDescent="0.3">
      <c r="A385" s="56">
        <v>41887060</v>
      </c>
      <c r="B385" s="56" t="s">
        <v>1804</v>
      </c>
    </row>
    <row r="386" spans="1:2" x14ac:dyDescent="0.3">
      <c r="A386" s="56">
        <v>41888192</v>
      </c>
      <c r="B386" s="56" t="s">
        <v>1804</v>
      </c>
    </row>
    <row r="387" spans="1:2" x14ac:dyDescent="0.3">
      <c r="A387" s="56">
        <v>41888210</v>
      </c>
      <c r="B387" s="56" t="s">
        <v>1808</v>
      </c>
    </row>
    <row r="388" spans="1:2" x14ac:dyDescent="0.3">
      <c r="A388" s="56">
        <v>41894478</v>
      </c>
      <c r="B388" s="56" t="s">
        <v>1800</v>
      </c>
    </row>
    <row r="389" spans="1:2" x14ac:dyDescent="0.3">
      <c r="A389" s="56">
        <v>41894547</v>
      </c>
      <c r="B389" s="56" t="s">
        <v>1801</v>
      </c>
    </row>
    <row r="390" spans="1:2" x14ac:dyDescent="0.3">
      <c r="A390" s="56">
        <v>41895513</v>
      </c>
      <c r="B390" s="56" t="s">
        <v>1810</v>
      </c>
    </row>
    <row r="391" spans="1:2" x14ac:dyDescent="0.3">
      <c r="A391" s="56">
        <v>41895961</v>
      </c>
      <c r="B391" s="56" t="s">
        <v>1808</v>
      </c>
    </row>
    <row r="392" spans="1:2" x14ac:dyDescent="0.3">
      <c r="A392" s="56">
        <v>41895963</v>
      </c>
      <c r="B392" s="56" t="s">
        <v>1808</v>
      </c>
    </row>
    <row r="393" spans="1:2" x14ac:dyDescent="0.3">
      <c r="A393" s="56">
        <v>41899831</v>
      </c>
      <c r="B393" s="56" t="s">
        <v>1802</v>
      </c>
    </row>
    <row r="394" spans="1:2" x14ac:dyDescent="0.3">
      <c r="A394" s="56">
        <v>41899866</v>
      </c>
      <c r="B394" s="56" t="s">
        <v>1804</v>
      </c>
    </row>
    <row r="395" spans="1:2" x14ac:dyDescent="0.3">
      <c r="A395" s="56">
        <v>41906952</v>
      </c>
      <c r="B395" s="56" t="s">
        <v>1804</v>
      </c>
    </row>
    <row r="396" spans="1:2" x14ac:dyDescent="0.3">
      <c r="A396" s="56">
        <v>41910437</v>
      </c>
      <c r="B396" s="56" t="s">
        <v>1808</v>
      </c>
    </row>
    <row r="397" spans="1:2" x14ac:dyDescent="0.3">
      <c r="A397" s="56">
        <v>41912421</v>
      </c>
      <c r="B397" s="56" t="s">
        <v>1808</v>
      </c>
    </row>
    <row r="398" spans="1:2" x14ac:dyDescent="0.3">
      <c r="A398" s="56">
        <v>41912852</v>
      </c>
      <c r="B398" s="56" t="s">
        <v>1804</v>
      </c>
    </row>
    <row r="399" spans="1:2" x14ac:dyDescent="0.3">
      <c r="A399" s="56">
        <v>41912855</v>
      </c>
      <c r="B399" s="56" t="s">
        <v>1804</v>
      </c>
    </row>
    <row r="400" spans="1:2" x14ac:dyDescent="0.3">
      <c r="A400" s="56">
        <v>41915026</v>
      </c>
      <c r="B400" s="56" t="s">
        <v>1808</v>
      </c>
    </row>
    <row r="401" spans="1:2" x14ac:dyDescent="0.3">
      <c r="A401" s="56">
        <v>41917246</v>
      </c>
      <c r="B401" s="56" t="s">
        <v>1808</v>
      </c>
    </row>
    <row r="402" spans="1:2" x14ac:dyDescent="0.3">
      <c r="A402" s="56">
        <v>41919129</v>
      </c>
      <c r="B402" s="56" t="s">
        <v>1808</v>
      </c>
    </row>
    <row r="403" spans="1:2" x14ac:dyDescent="0.3">
      <c r="A403" s="56">
        <v>41919244</v>
      </c>
      <c r="B403" s="56" t="s">
        <v>1808</v>
      </c>
    </row>
    <row r="404" spans="1:2" x14ac:dyDescent="0.3">
      <c r="A404" s="56">
        <v>41921683</v>
      </c>
      <c r="B404" s="56" t="s">
        <v>1808</v>
      </c>
    </row>
    <row r="405" spans="1:2" x14ac:dyDescent="0.3">
      <c r="A405" s="56">
        <v>41922473</v>
      </c>
      <c r="B405" s="56" t="s">
        <v>1808</v>
      </c>
    </row>
    <row r="406" spans="1:2" x14ac:dyDescent="0.3">
      <c r="A406" s="56">
        <v>41923922</v>
      </c>
      <c r="B406" s="56" t="s">
        <v>1801</v>
      </c>
    </row>
    <row r="407" spans="1:2" x14ac:dyDescent="0.3">
      <c r="A407" s="56">
        <v>41923935</v>
      </c>
      <c r="B407" s="56" t="s">
        <v>1800</v>
      </c>
    </row>
    <row r="408" spans="1:2" x14ac:dyDescent="0.3">
      <c r="A408" s="56">
        <v>41923985</v>
      </c>
      <c r="B408" s="56" t="s">
        <v>1800</v>
      </c>
    </row>
    <row r="409" spans="1:2" x14ac:dyDescent="0.3">
      <c r="A409" s="56">
        <v>41924449</v>
      </c>
      <c r="B409" s="56" t="s">
        <v>1804</v>
      </c>
    </row>
    <row r="410" spans="1:2" x14ac:dyDescent="0.3">
      <c r="A410" s="56">
        <v>41927105</v>
      </c>
      <c r="B410" s="56" t="s">
        <v>1800</v>
      </c>
    </row>
    <row r="411" spans="1:2" x14ac:dyDescent="0.3">
      <c r="A411" s="56">
        <v>41927207</v>
      </c>
      <c r="B411" s="56" t="s">
        <v>1808</v>
      </c>
    </row>
    <row r="412" spans="1:2" x14ac:dyDescent="0.3">
      <c r="A412" s="56">
        <v>41928507</v>
      </c>
      <c r="B412" s="56" t="s">
        <v>1800</v>
      </c>
    </row>
    <row r="413" spans="1:2" x14ac:dyDescent="0.3">
      <c r="A413" s="56">
        <v>41930468</v>
      </c>
      <c r="B413" s="56" t="s">
        <v>1802</v>
      </c>
    </row>
    <row r="414" spans="1:2" x14ac:dyDescent="0.3">
      <c r="A414" s="56">
        <v>41930628</v>
      </c>
      <c r="B414" s="56" t="s">
        <v>1802</v>
      </c>
    </row>
    <row r="415" spans="1:2" x14ac:dyDescent="0.3">
      <c r="A415" s="56">
        <v>41931044</v>
      </c>
      <c r="B415" s="56" t="s">
        <v>1811</v>
      </c>
    </row>
    <row r="416" spans="1:2" x14ac:dyDescent="0.3">
      <c r="A416" s="56">
        <v>41931048</v>
      </c>
      <c r="B416" s="56" t="s">
        <v>1808</v>
      </c>
    </row>
    <row r="417" spans="1:2" x14ac:dyDescent="0.3">
      <c r="A417" s="56">
        <v>41931391</v>
      </c>
      <c r="B417" s="56" t="s">
        <v>1801</v>
      </c>
    </row>
    <row r="418" spans="1:2" x14ac:dyDescent="0.3">
      <c r="A418" s="56">
        <v>41931403</v>
      </c>
      <c r="B418" s="56" t="s">
        <v>1804</v>
      </c>
    </row>
    <row r="419" spans="1:2" x14ac:dyDescent="0.3">
      <c r="A419" s="56">
        <v>41933733</v>
      </c>
      <c r="B419" s="56" t="s">
        <v>1808</v>
      </c>
    </row>
    <row r="420" spans="1:2" x14ac:dyDescent="0.3">
      <c r="A420" s="56">
        <v>41935455</v>
      </c>
      <c r="B420" s="56" t="s">
        <v>1808</v>
      </c>
    </row>
    <row r="421" spans="1:2" x14ac:dyDescent="0.3">
      <c r="A421" s="56">
        <v>41936385</v>
      </c>
      <c r="B421" s="56" t="s">
        <v>1804</v>
      </c>
    </row>
    <row r="422" spans="1:2" x14ac:dyDescent="0.3">
      <c r="A422" s="56">
        <v>41936396</v>
      </c>
      <c r="B422" s="56" t="s">
        <v>1800</v>
      </c>
    </row>
    <row r="423" spans="1:2" x14ac:dyDescent="0.3">
      <c r="A423" s="56">
        <v>41937816</v>
      </c>
      <c r="B423" s="56" t="s">
        <v>1808</v>
      </c>
    </row>
    <row r="424" spans="1:2" x14ac:dyDescent="0.3">
      <c r="A424" s="56">
        <v>41938655</v>
      </c>
      <c r="B424" s="56" t="s">
        <v>1808</v>
      </c>
    </row>
    <row r="425" spans="1:2" x14ac:dyDescent="0.3">
      <c r="A425" s="56">
        <v>41940000</v>
      </c>
      <c r="B425" s="56" t="s">
        <v>1802</v>
      </c>
    </row>
    <row r="426" spans="1:2" x14ac:dyDescent="0.3">
      <c r="A426" s="56">
        <v>41940040</v>
      </c>
      <c r="B426" s="56" t="s">
        <v>1802</v>
      </c>
    </row>
    <row r="427" spans="1:2" x14ac:dyDescent="0.3">
      <c r="A427" s="56">
        <v>41940042</v>
      </c>
      <c r="B427" s="56" t="s">
        <v>1802</v>
      </c>
    </row>
    <row r="428" spans="1:2" x14ac:dyDescent="0.3">
      <c r="A428" s="56">
        <v>41941064</v>
      </c>
      <c r="B428" s="56" t="s">
        <v>1802</v>
      </c>
    </row>
    <row r="429" spans="1:2" x14ac:dyDescent="0.3">
      <c r="A429" s="56">
        <v>41943981</v>
      </c>
      <c r="B429" s="56" t="s">
        <v>1801</v>
      </c>
    </row>
    <row r="430" spans="1:2" x14ac:dyDescent="0.3">
      <c r="A430" s="56">
        <v>41944388</v>
      </c>
      <c r="B430" s="56" t="s">
        <v>1802</v>
      </c>
    </row>
    <row r="431" spans="1:2" x14ac:dyDescent="0.3">
      <c r="A431" s="56">
        <v>41944757</v>
      </c>
      <c r="B431" s="56" t="s">
        <v>1804</v>
      </c>
    </row>
    <row r="432" spans="1:2" x14ac:dyDescent="0.3">
      <c r="A432" s="56">
        <v>41948208</v>
      </c>
      <c r="B432" s="56" t="s">
        <v>1801</v>
      </c>
    </row>
    <row r="433" spans="1:2" x14ac:dyDescent="0.3">
      <c r="A433" s="56">
        <v>41949015</v>
      </c>
      <c r="B433" s="56" t="s">
        <v>1804</v>
      </c>
    </row>
    <row r="434" spans="1:2" x14ac:dyDescent="0.3">
      <c r="A434" s="56">
        <v>41951050</v>
      </c>
      <c r="B434" s="56" t="s">
        <v>1808</v>
      </c>
    </row>
    <row r="435" spans="1:2" x14ac:dyDescent="0.3">
      <c r="A435" s="56">
        <v>41952932</v>
      </c>
      <c r="B435" s="56" t="s">
        <v>1801</v>
      </c>
    </row>
    <row r="436" spans="1:2" x14ac:dyDescent="0.3">
      <c r="A436" s="56">
        <v>41954421</v>
      </c>
      <c r="B436" s="56" t="s">
        <v>1808</v>
      </c>
    </row>
    <row r="437" spans="1:2" x14ac:dyDescent="0.3">
      <c r="A437" s="56">
        <v>41957860</v>
      </c>
      <c r="B437" s="56" t="s">
        <v>1804</v>
      </c>
    </row>
    <row r="438" spans="1:2" x14ac:dyDescent="0.3">
      <c r="A438" s="56">
        <v>41957904</v>
      </c>
      <c r="B438" s="56" t="s">
        <v>1808</v>
      </c>
    </row>
    <row r="439" spans="1:2" x14ac:dyDescent="0.3">
      <c r="A439" s="56">
        <v>41959058</v>
      </c>
      <c r="B439" s="56" t="s">
        <v>1802</v>
      </c>
    </row>
    <row r="440" spans="1:2" x14ac:dyDescent="0.3">
      <c r="A440" s="56">
        <v>41966193</v>
      </c>
      <c r="B440" s="56" t="s">
        <v>1804</v>
      </c>
    </row>
    <row r="441" spans="1:2" x14ac:dyDescent="0.3">
      <c r="A441" s="56">
        <v>41978849</v>
      </c>
      <c r="B441" s="56" t="s">
        <v>1808</v>
      </c>
    </row>
    <row r="442" spans="1:2" x14ac:dyDescent="0.3">
      <c r="A442" s="56">
        <v>41980644</v>
      </c>
      <c r="B442" s="56" t="s">
        <v>1804</v>
      </c>
    </row>
    <row r="443" spans="1:2" x14ac:dyDescent="0.3">
      <c r="A443" s="56">
        <v>41980655</v>
      </c>
      <c r="B443" s="56" t="s">
        <v>1804</v>
      </c>
    </row>
    <row r="444" spans="1:2" x14ac:dyDescent="0.3">
      <c r="A444" s="56">
        <v>41980677</v>
      </c>
      <c r="B444" s="56" t="s">
        <v>1804</v>
      </c>
    </row>
    <row r="445" spans="1:2" x14ac:dyDescent="0.3">
      <c r="A445" s="56">
        <v>41980707</v>
      </c>
      <c r="B445" s="56" t="s">
        <v>1802</v>
      </c>
    </row>
    <row r="446" spans="1:2" x14ac:dyDescent="0.3">
      <c r="A446" s="56">
        <v>41981377</v>
      </c>
      <c r="B446" s="56" t="s">
        <v>1804</v>
      </c>
    </row>
    <row r="447" spans="1:2" x14ac:dyDescent="0.3">
      <c r="A447" s="56">
        <v>41983681</v>
      </c>
      <c r="B447" s="56" t="s">
        <v>1804</v>
      </c>
    </row>
    <row r="448" spans="1:2" x14ac:dyDescent="0.3">
      <c r="A448" s="56">
        <v>41985687</v>
      </c>
      <c r="B448" s="56" t="s">
        <v>1808</v>
      </c>
    </row>
    <row r="449" spans="1:2" x14ac:dyDescent="0.3">
      <c r="A449" s="56">
        <v>41987243</v>
      </c>
      <c r="B449" s="56" t="s">
        <v>1808</v>
      </c>
    </row>
    <row r="450" spans="1:2" x14ac:dyDescent="0.3">
      <c r="A450" s="56">
        <v>41987703</v>
      </c>
      <c r="B450" s="56" t="s">
        <v>1808</v>
      </c>
    </row>
    <row r="451" spans="1:2" x14ac:dyDescent="0.3">
      <c r="A451" s="56">
        <v>41988908</v>
      </c>
      <c r="B451" s="56" t="s">
        <v>1804</v>
      </c>
    </row>
    <row r="452" spans="1:2" x14ac:dyDescent="0.3">
      <c r="A452" s="56">
        <v>41997758</v>
      </c>
      <c r="B452" s="56" t="s">
        <v>1801</v>
      </c>
    </row>
    <row r="453" spans="1:2" x14ac:dyDescent="0.3">
      <c r="A453" s="56">
        <v>41997764</v>
      </c>
      <c r="B453" s="56" t="s">
        <v>1801</v>
      </c>
    </row>
    <row r="454" spans="1:2" x14ac:dyDescent="0.3">
      <c r="A454" s="56">
        <v>42000522</v>
      </c>
      <c r="B454" s="56" t="s">
        <v>1804</v>
      </c>
    </row>
    <row r="455" spans="1:2" x14ac:dyDescent="0.3">
      <c r="A455" s="56">
        <v>42001952</v>
      </c>
      <c r="B455" s="56" t="s">
        <v>1808</v>
      </c>
    </row>
    <row r="456" spans="1:2" x14ac:dyDescent="0.3">
      <c r="A456" s="56">
        <v>42004236</v>
      </c>
      <c r="B456" s="56" t="s">
        <v>1804</v>
      </c>
    </row>
    <row r="457" spans="1:2" x14ac:dyDescent="0.3">
      <c r="A457" s="56">
        <v>42004477</v>
      </c>
      <c r="B457" s="56" t="s">
        <v>1801</v>
      </c>
    </row>
    <row r="458" spans="1:2" x14ac:dyDescent="0.3">
      <c r="A458" s="56">
        <v>42005011</v>
      </c>
      <c r="B458" s="56" t="s">
        <v>1808</v>
      </c>
    </row>
    <row r="459" spans="1:2" x14ac:dyDescent="0.3">
      <c r="A459" s="56">
        <v>42005018</v>
      </c>
      <c r="B459" s="56" t="s">
        <v>1808</v>
      </c>
    </row>
    <row r="460" spans="1:2" x14ac:dyDescent="0.3">
      <c r="A460" s="56">
        <v>42005711</v>
      </c>
      <c r="B460" s="56" t="s">
        <v>1808</v>
      </c>
    </row>
    <row r="461" spans="1:2" x14ac:dyDescent="0.3">
      <c r="A461" s="56">
        <v>42007303</v>
      </c>
      <c r="B461" s="56" t="s">
        <v>1804</v>
      </c>
    </row>
    <row r="462" spans="1:2" x14ac:dyDescent="0.3">
      <c r="A462" s="56">
        <v>42007305</v>
      </c>
      <c r="B462" s="56" t="s">
        <v>1804</v>
      </c>
    </row>
    <row r="463" spans="1:2" x14ac:dyDescent="0.3">
      <c r="A463" s="56">
        <v>42009848</v>
      </c>
      <c r="B463" s="56" t="s">
        <v>1808</v>
      </c>
    </row>
    <row r="464" spans="1:2" x14ac:dyDescent="0.3">
      <c r="A464" s="56">
        <v>42010840</v>
      </c>
      <c r="B464" s="56" t="s">
        <v>1808</v>
      </c>
    </row>
    <row r="465" spans="1:2" x14ac:dyDescent="0.3">
      <c r="A465" s="56">
        <v>42010841</v>
      </c>
      <c r="B465" s="56" t="s">
        <v>1808</v>
      </c>
    </row>
    <row r="466" spans="1:2" x14ac:dyDescent="0.3">
      <c r="A466" s="56">
        <v>42013072</v>
      </c>
      <c r="B466" s="56" t="s">
        <v>1804</v>
      </c>
    </row>
    <row r="467" spans="1:2" x14ac:dyDescent="0.3">
      <c r="A467" s="56">
        <v>42013182</v>
      </c>
      <c r="B467" s="56" t="s">
        <v>1808</v>
      </c>
    </row>
    <row r="468" spans="1:2" x14ac:dyDescent="0.3">
      <c r="A468" s="56">
        <v>42015269</v>
      </c>
      <c r="B468" s="56" t="s">
        <v>1802</v>
      </c>
    </row>
    <row r="469" spans="1:2" x14ac:dyDescent="0.3">
      <c r="A469" s="56">
        <v>42018726</v>
      </c>
      <c r="B469" s="56" t="s">
        <v>1801</v>
      </c>
    </row>
    <row r="470" spans="1:2" x14ac:dyDescent="0.3">
      <c r="A470" s="56">
        <v>42025686</v>
      </c>
      <c r="B470" s="56" t="s">
        <v>1804</v>
      </c>
    </row>
    <row r="471" spans="1:2" x14ac:dyDescent="0.3">
      <c r="A471" s="56">
        <v>42025779</v>
      </c>
      <c r="B471" s="56" t="s">
        <v>1808</v>
      </c>
    </row>
    <row r="472" spans="1:2" x14ac:dyDescent="0.3">
      <c r="A472" s="56">
        <v>42032779</v>
      </c>
      <c r="B472" s="56" t="s">
        <v>1808</v>
      </c>
    </row>
    <row r="473" spans="1:2" x14ac:dyDescent="0.3">
      <c r="A473" s="56">
        <v>42039616</v>
      </c>
      <c r="B473" s="56" t="s">
        <v>1808</v>
      </c>
    </row>
    <row r="474" spans="1:2" x14ac:dyDescent="0.3">
      <c r="A474" s="56">
        <v>42040130</v>
      </c>
      <c r="B474" s="56" t="s">
        <v>1804</v>
      </c>
    </row>
    <row r="475" spans="1:2" x14ac:dyDescent="0.3">
      <c r="A475" s="56">
        <v>42041426</v>
      </c>
      <c r="B475" s="56" t="s">
        <v>1800</v>
      </c>
    </row>
    <row r="476" spans="1:2" x14ac:dyDescent="0.3">
      <c r="A476" s="56">
        <v>42042423</v>
      </c>
      <c r="B476" s="56" t="s">
        <v>1808</v>
      </c>
    </row>
    <row r="477" spans="1:2" x14ac:dyDescent="0.3">
      <c r="A477" s="56">
        <v>42042438</v>
      </c>
      <c r="B477" s="56" t="s">
        <v>1808</v>
      </c>
    </row>
    <row r="478" spans="1:2" x14ac:dyDescent="0.3">
      <c r="A478" s="56">
        <v>42043306</v>
      </c>
      <c r="B478" s="56" t="s">
        <v>1808</v>
      </c>
    </row>
    <row r="479" spans="1:2" x14ac:dyDescent="0.3">
      <c r="A479" s="56">
        <v>42043985</v>
      </c>
      <c r="B479" s="56" t="s">
        <v>1808</v>
      </c>
    </row>
    <row r="480" spans="1:2" x14ac:dyDescent="0.3">
      <c r="A480" s="56">
        <v>42043989</v>
      </c>
      <c r="B480" s="56" t="s">
        <v>1808</v>
      </c>
    </row>
    <row r="481" spans="1:2" x14ac:dyDescent="0.3">
      <c r="A481" s="56">
        <v>42044527</v>
      </c>
      <c r="B481" s="56" t="s">
        <v>1800</v>
      </c>
    </row>
    <row r="482" spans="1:2" x14ac:dyDescent="0.3">
      <c r="A482" s="56">
        <v>42046958</v>
      </c>
      <c r="B482" s="56" t="s">
        <v>1800</v>
      </c>
    </row>
    <row r="483" spans="1:2" x14ac:dyDescent="0.3">
      <c r="A483" s="56">
        <v>42047372</v>
      </c>
      <c r="B483" s="56" t="s">
        <v>1808</v>
      </c>
    </row>
    <row r="484" spans="1:2" x14ac:dyDescent="0.3">
      <c r="A484" s="56">
        <v>42047396</v>
      </c>
      <c r="B484" s="56" t="s">
        <v>1800</v>
      </c>
    </row>
    <row r="485" spans="1:2" x14ac:dyDescent="0.3">
      <c r="A485" s="56">
        <v>42054752</v>
      </c>
      <c r="B485" s="56" t="s">
        <v>1801</v>
      </c>
    </row>
    <row r="486" spans="1:2" x14ac:dyDescent="0.3">
      <c r="A486" s="56">
        <v>42055590</v>
      </c>
      <c r="B486" s="56" t="s">
        <v>1801</v>
      </c>
    </row>
    <row r="487" spans="1:2" x14ac:dyDescent="0.3">
      <c r="A487" s="56">
        <v>42055592</v>
      </c>
      <c r="B487" s="56" t="s">
        <v>1801</v>
      </c>
    </row>
    <row r="488" spans="1:2" x14ac:dyDescent="0.3">
      <c r="A488" s="56">
        <v>42055598</v>
      </c>
      <c r="B488" s="56" t="s">
        <v>1808</v>
      </c>
    </row>
    <row r="489" spans="1:2" x14ac:dyDescent="0.3">
      <c r="A489" s="56">
        <v>42055641</v>
      </c>
      <c r="B489" s="56" t="s">
        <v>1808</v>
      </c>
    </row>
    <row r="490" spans="1:2" x14ac:dyDescent="0.3">
      <c r="A490" s="56">
        <v>42059885</v>
      </c>
      <c r="B490" s="56" t="s">
        <v>1808</v>
      </c>
    </row>
    <row r="491" spans="1:2" x14ac:dyDescent="0.3">
      <c r="A491" s="56">
        <v>42059888</v>
      </c>
      <c r="B491" s="56" t="s">
        <v>1808</v>
      </c>
    </row>
    <row r="492" spans="1:2" x14ac:dyDescent="0.3">
      <c r="A492" s="56">
        <v>42066664</v>
      </c>
      <c r="B492" s="56" t="s">
        <v>1808</v>
      </c>
    </row>
    <row r="493" spans="1:2" x14ac:dyDescent="0.3">
      <c r="A493" s="56">
        <v>42069147</v>
      </c>
      <c r="B493" s="56" t="s">
        <v>1808</v>
      </c>
    </row>
    <row r="494" spans="1:2" x14ac:dyDescent="0.3">
      <c r="A494" s="56">
        <v>42071050</v>
      </c>
      <c r="B494" s="56" t="s">
        <v>1810</v>
      </c>
    </row>
    <row r="495" spans="1:2" x14ac:dyDescent="0.3">
      <c r="A495" s="56">
        <v>42072623</v>
      </c>
      <c r="B495" s="56" t="s">
        <v>1804</v>
      </c>
    </row>
    <row r="496" spans="1:2" x14ac:dyDescent="0.3">
      <c r="A496" s="56">
        <v>42072629</v>
      </c>
      <c r="B496" s="56" t="s">
        <v>1800</v>
      </c>
    </row>
    <row r="497" spans="1:2" x14ac:dyDescent="0.3">
      <c r="A497" s="56">
        <v>42072639</v>
      </c>
      <c r="B497" s="56" t="s">
        <v>1804</v>
      </c>
    </row>
    <row r="498" spans="1:2" x14ac:dyDescent="0.3">
      <c r="A498" s="56">
        <v>42073638</v>
      </c>
      <c r="B498" s="56" t="s">
        <v>1808</v>
      </c>
    </row>
    <row r="499" spans="1:2" x14ac:dyDescent="0.3">
      <c r="A499" s="56">
        <v>42082678</v>
      </c>
      <c r="B499" s="56" t="s">
        <v>1808</v>
      </c>
    </row>
    <row r="500" spans="1:2" x14ac:dyDescent="0.3">
      <c r="A500" s="56">
        <v>42082710</v>
      </c>
      <c r="B500" s="56" t="s">
        <v>1804</v>
      </c>
    </row>
    <row r="501" spans="1:2" x14ac:dyDescent="0.3">
      <c r="A501" s="56">
        <v>42082718</v>
      </c>
      <c r="B501" s="56" t="s">
        <v>1804</v>
      </c>
    </row>
    <row r="502" spans="1:2" x14ac:dyDescent="0.3">
      <c r="A502" s="56">
        <v>42086405</v>
      </c>
      <c r="B502" s="56" t="s">
        <v>1800</v>
      </c>
    </row>
    <row r="503" spans="1:2" x14ac:dyDescent="0.3">
      <c r="A503" s="56">
        <v>42091251</v>
      </c>
      <c r="B503" s="56" t="s">
        <v>1804</v>
      </c>
    </row>
    <row r="504" spans="1:2" x14ac:dyDescent="0.3">
      <c r="A504" s="56">
        <v>42092522</v>
      </c>
      <c r="B504" s="56" t="s">
        <v>1804</v>
      </c>
    </row>
    <row r="505" spans="1:2" x14ac:dyDescent="0.3">
      <c r="A505" s="56">
        <v>42093108</v>
      </c>
      <c r="B505" s="56" t="s">
        <v>1808</v>
      </c>
    </row>
    <row r="506" spans="1:2" x14ac:dyDescent="0.3">
      <c r="A506" s="56">
        <v>42093236</v>
      </c>
      <c r="B506" s="56" t="s">
        <v>1800</v>
      </c>
    </row>
    <row r="507" spans="1:2" x14ac:dyDescent="0.3">
      <c r="A507" s="56">
        <v>42102258</v>
      </c>
      <c r="B507" s="56" t="s">
        <v>1804</v>
      </c>
    </row>
    <row r="508" spans="1:2" x14ac:dyDescent="0.3">
      <c r="A508" s="56">
        <v>42103580</v>
      </c>
      <c r="B508" s="56" t="s">
        <v>1804</v>
      </c>
    </row>
    <row r="509" spans="1:2" x14ac:dyDescent="0.3">
      <c r="A509" s="56">
        <v>42105850</v>
      </c>
      <c r="B509" s="56" t="s">
        <v>1804</v>
      </c>
    </row>
    <row r="510" spans="1:2" x14ac:dyDescent="0.3">
      <c r="A510" s="56">
        <v>42105859</v>
      </c>
      <c r="B510" s="56" t="s">
        <v>1804</v>
      </c>
    </row>
    <row r="511" spans="1:2" x14ac:dyDescent="0.3">
      <c r="A511" s="56">
        <v>42105864</v>
      </c>
      <c r="B511" s="56" t="s">
        <v>1804</v>
      </c>
    </row>
    <row r="512" spans="1:2" x14ac:dyDescent="0.3">
      <c r="A512" s="56">
        <v>42106263</v>
      </c>
      <c r="B512" s="56" t="s">
        <v>1811</v>
      </c>
    </row>
    <row r="513" spans="1:2" x14ac:dyDescent="0.3">
      <c r="A513" s="56">
        <v>42113197</v>
      </c>
      <c r="B513" s="56" t="s">
        <v>1804</v>
      </c>
    </row>
    <row r="514" spans="1:2" x14ac:dyDescent="0.3">
      <c r="A514" s="56">
        <v>42113633</v>
      </c>
      <c r="B514" s="56" t="s">
        <v>1801</v>
      </c>
    </row>
    <row r="515" spans="1:2" x14ac:dyDescent="0.3">
      <c r="A515" s="56">
        <v>42121511</v>
      </c>
      <c r="B515" s="56" t="s">
        <v>1808</v>
      </c>
    </row>
    <row r="516" spans="1:2" x14ac:dyDescent="0.3">
      <c r="A516" s="56">
        <v>42125704</v>
      </c>
      <c r="B516" s="56" t="s">
        <v>1801</v>
      </c>
    </row>
    <row r="517" spans="1:2" x14ac:dyDescent="0.3">
      <c r="A517" s="56">
        <v>42126235</v>
      </c>
      <c r="B517" s="56" t="s">
        <v>1808</v>
      </c>
    </row>
    <row r="518" spans="1:2" x14ac:dyDescent="0.3">
      <c r="A518" s="56">
        <v>42130894</v>
      </c>
      <c r="B518" s="56" t="s">
        <v>1808</v>
      </c>
    </row>
    <row r="519" spans="1:2" x14ac:dyDescent="0.3">
      <c r="A519" s="56">
        <v>42132170</v>
      </c>
      <c r="B519" s="56" t="s">
        <v>1808</v>
      </c>
    </row>
    <row r="520" spans="1:2" x14ac:dyDescent="0.3">
      <c r="A520" s="56">
        <v>42133790</v>
      </c>
      <c r="B520" s="56" t="s">
        <v>1801</v>
      </c>
    </row>
    <row r="521" spans="1:2" x14ac:dyDescent="0.3">
      <c r="A521" s="56">
        <v>42133798</v>
      </c>
      <c r="B521" s="56" t="s">
        <v>1801</v>
      </c>
    </row>
    <row r="522" spans="1:2" x14ac:dyDescent="0.3">
      <c r="A522" s="56">
        <v>42133848</v>
      </c>
      <c r="B522" s="56" t="s">
        <v>1808</v>
      </c>
    </row>
    <row r="523" spans="1:2" x14ac:dyDescent="0.3">
      <c r="A523" s="56">
        <v>42137647</v>
      </c>
      <c r="B523" s="56" t="s">
        <v>1804</v>
      </c>
    </row>
    <row r="524" spans="1:2" x14ac:dyDescent="0.3">
      <c r="A524" s="56">
        <v>42138852</v>
      </c>
      <c r="B524" s="56" t="s">
        <v>1801</v>
      </c>
    </row>
    <row r="525" spans="1:2" x14ac:dyDescent="0.3">
      <c r="A525" s="56">
        <v>42145241</v>
      </c>
      <c r="B525" s="56" t="s">
        <v>1804</v>
      </c>
    </row>
    <row r="526" spans="1:2" x14ac:dyDescent="0.3">
      <c r="A526" s="56">
        <v>42145255</v>
      </c>
      <c r="B526" s="56" t="s">
        <v>1804</v>
      </c>
    </row>
    <row r="527" spans="1:2" x14ac:dyDescent="0.3">
      <c r="A527" s="56">
        <v>42146688</v>
      </c>
      <c r="B527" s="56" t="s">
        <v>1808</v>
      </c>
    </row>
    <row r="528" spans="1:2" x14ac:dyDescent="0.3">
      <c r="A528" s="56">
        <v>42160246</v>
      </c>
      <c r="B528" s="56" t="s">
        <v>1801</v>
      </c>
    </row>
    <row r="529" spans="1:2" x14ac:dyDescent="0.3">
      <c r="A529" s="56">
        <v>42161129</v>
      </c>
      <c r="B529" s="56" t="s">
        <v>1808</v>
      </c>
    </row>
    <row r="530" spans="1:2" x14ac:dyDescent="0.3">
      <c r="A530" s="56">
        <v>42161434</v>
      </c>
      <c r="B530" s="56" t="s">
        <v>1801</v>
      </c>
    </row>
    <row r="531" spans="1:2" x14ac:dyDescent="0.3">
      <c r="A531" s="56">
        <v>42161529</v>
      </c>
      <c r="B531" s="56" t="s">
        <v>1801</v>
      </c>
    </row>
    <row r="532" spans="1:2" x14ac:dyDescent="0.3">
      <c r="A532" s="56">
        <v>42161649</v>
      </c>
      <c r="B532" s="56" t="s">
        <v>1808</v>
      </c>
    </row>
    <row r="533" spans="1:2" x14ac:dyDescent="0.3">
      <c r="A533" s="56">
        <v>42162404</v>
      </c>
      <c r="B533" s="56" t="s">
        <v>1804</v>
      </c>
    </row>
    <row r="534" spans="1:2" x14ac:dyDescent="0.3">
      <c r="A534" s="56">
        <v>42162662</v>
      </c>
      <c r="B534" s="56" t="s">
        <v>1810</v>
      </c>
    </row>
    <row r="535" spans="1:2" x14ac:dyDescent="0.3">
      <c r="A535" s="56">
        <v>42164860</v>
      </c>
      <c r="B535" s="56" t="s">
        <v>1808</v>
      </c>
    </row>
    <row r="536" spans="1:2" x14ac:dyDescent="0.3">
      <c r="A536" s="56">
        <v>42165752</v>
      </c>
      <c r="B536" s="56" t="s">
        <v>1808</v>
      </c>
    </row>
    <row r="537" spans="1:2" x14ac:dyDescent="0.3">
      <c r="A537" s="56">
        <v>42166055</v>
      </c>
      <c r="B537" s="56" t="s">
        <v>1800</v>
      </c>
    </row>
    <row r="538" spans="1:2" x14ac:dyDescent="0.3">
      <c r="A538" s="56">
        <v>42167779</v>
      </c>
      <c r="B538" s="56" t="s">
        <v>1804</v>
      </c>
    </row>
    <row r="539" spans="1:2" x14ac:dyDescent="0.3">
      <c r="A539" s="56">
        <v>42167848</v>
      </c>
      <c r="B539" s="56" t="s">
        <v>1800</v>
      </c>
    </row>
    <row r="540" spans="1:2" x14ac:dyDescent="0.3">
      <c r="A540" s="56">
        <v>42168965</v>
      </c>
      <c r="B540" s="56" t="s">
        <v>1808</v>
      </c>
    </row>
    <row r="541" spans="1:2" x14ac:dyDescent="0.3">
      <c r="A541" s="56">
        <v>42169153</v>
      </c>
      <c r="B541" s="56" t="s">
        <v>1801</v>
      </c>
    </row>
    <row r="542" spans="1:2" x14ac:dyDescent="0.3">
      <c r="A542" s="56">
        <v>42169179</v>
      </c>
      <c r="B542" s="56" t="s">
        <v>1804</v>
      </c>
    </row>
    <row r="543" spans="1:2" x14ac:dyDescent="0.3">
      <c r="A543" s="56">
        <v>42171789</v>
      </c>
      <c r="B543" s="56" t="s">
        <v>1801</v>
      </c>
    </row>
    <row r="544" spans="1:2" x14ac:dyDescent="0.3">
      <c r="A544" s="56">
        <v>42171825</v>
      </c>
      <c r="B544" s="56" t="s">
        <v>1808</v>
      </c>
    </row>
    <row r="545" spans="1:2" x14ac:dyDescent="0.3">
      <c r="A545" s="56">
        <v>42171835</v>
      </c>
      <c r="B545" s="56" t="s">
        <v>1808</v>
      </c>
    </row>
    <row r="546" spans="1:2" x14ac:dyDescent="0.3">
      <c r="A546" s="56">
        <v>42171846</v>
      </c>
      <c r="B546" s="56" t="s">
        <v>1808</v>
      </c>
    </row>
    <row r="547" spans="1:2" x14ac:dyDescent="0.3">
      <c r="A547" s="56">
        <v>42172310</v>
      </c>
      <c r="B547" s="56" t="s">
        <v>1808</v>
      </c>
    </row>
    <row r="548" spans="1:2" x14ac:dyDescent="0.3">
      <c r="A548" s="56">
        <v>42172808</v>
      </c>
      <c r="B548" s="56" t="s">
        <v>1800</v>
      </c>
    </row>
    <row r="549" spans="1:2" x14ac:dyDescent="0.3">
      <c r="A549" s="56">
        <v>42174421</v>
      </c>
      <c r="B549" s="56" t="s">
        <v>1808</v>
      </c>
    </row>
    <row r="550" spans="1:2" x14ac:dyDescent="0.3">
      <c r="A550" s="56">
        <v>42174424</v>
      </c>
      <c r="B550" s="56" t="s">
        <v>1808</v>
      </c>
    </row>
    <row r="551" spans="1:2" x14ac:dyDescent="0.3">
      <c r="A551" s="56">
        <v>42174427</v>
      </c>
      <c r="B551" s="56" t="s">
        <v>1801</v>
      </c>
    </row>
    <row r="552" spans="1:2" x14ac:dyDescent="0.3">
      <c r="A552" s="56">
        <v>42174434</v>
      </c>
      <c r="B552" s="56" t="s">
        <v>1801</v>
      </c>
    </row>
    <row r="553" spans="1:2" x14ac:dyDescent="0.3">
      <c r="A553" s="56">
        <v>42175362</v>
      </c>
      <c r="B553" s="56" t="s">
        <v>1800</v>
      </c>
    </row>
    <row r="554" spans="1:2" x14ac:dyDescent="0.3">
      <c r="A554" s="56">
        <v>42177141</v>
      </c>
      <c r="B554" s="56" t="s">
        <v>1804</v>
      </c>
    </row>
    <row r="555" spans="1:2" x14ac:dyDescent="0.3">
      <c r="A555" s="56">
        <v>42178148</v>
      </c>
      <c r="B555" s="56" t="s">
        <v>1808</v>
      </c>
    </row>
    <row r="556" spans="1:2" x14ac:dyDescent="0.3">
      <c r="A556" s="56">
        <v>42179129</v>
      </c>
      <c r="B556" s="56" t="s">
        <v>1808</v>
      </c>
    </row>
    <row r="557" spans="1:2" x14ac:dyDescent="0.3">
      <c r="A557" s="56">
        <v>42179942</v>
      </c>
      <c r="B557" s="56" t="s">
        <v>1800</v>
      </c>
    </row>
    <row r="558" spans="1:2" x14ac:dyDescent="0.3">
      <c r="A558" s="56">
        <v>42182860</v>
      </c>
      <c r="B558" s="56" t="s">
        <v>1808</v>
      </c>
    </row>
    <row r="559" spans="1:2" x14ac:dyDescent="0.3">
      <c r="A559" s="56">
        <v>42188076</v>
      </c>
      <c r="B559" s="56" t="s">
        <v>1801</v>
      </c>
    </row>
    <row r="560" spans="1:2" x14ac:dyDescent="0.3">
      <c r="A560" s="56">
        <v>42188892</v>
      </c>
      <c r="B560" s="56" t="s">
        <v>1804</v>
      </c>
    </row>
    <row r="561" spans="1:2" x14ac:dyDescent="0.3">
      <c r="A561" s="56">
        <v>42188969</v>
      </c>
      <c r="B561" s="56" t="s">
        <v>1810</v>
      </c>
    </row>
    <row r="562" spans="1:2" x14ac:dyDescent="0.3">
      <c r="A562" s="56">
        <v>42190153</v>
      </c>
      <c r="B562" s="56" t="s">
        <v>1808</v>
      </c>
    </row>
    <row r="563" spans="1:2" x14ac:dyDescent="0.3">
      <c r="A563" s="56">
        <v>42190417</v>
      </c>
      <c r="B563" s="56" t="s">
        <v>1801</v>
      </c>
    </row>
    <row r="564" spans="1:2" x14ac:dyDescent="0.3">
      <c r="A564" s="56">
        <v>42190546</v>
      </c>
      <c r="B564" s="56" t="s">
        <v>1808</v>
      </c>
    </row>
    <row r="565" spans="1:2" x14ac:dyDescent="0.3">
      <c r="A565" s="56">
        <v>42193666</v>
      </c>
      <c r="B565" s="56" t="s">
        <v>1810</v>
      </c>
    </row>
    <row r="566" spans="1:2" x14ac:dyDescent="0.3">
      <c r="A566" s="56">
        <v>42193673</v>
      </c>
      <c r="B566" s="56" t="s">
        <v>1810</v>
      </c>
    </row>
    <row r="567" spans="1:2" x14ac:dyDescent="0.3">
      <c r="A567" s="56">
        <v>42193706</v>
      </c>
      <c r="B567" s="56" t="s">
        <v>1804</v>
      </c>
    </row>
    <row r="568" spans="1:2" x14ac:dyDescent="0.3">
      <c r="A568" s="56">
        <v>42196193</v>
      </c>
      <c r="B568" s="56" t="s">
        <v>1804</v>
      </c>
    </row>
    <row r="569" spans="1:2" x14ac:dyDescent="0.3">
      <c r="A569" s="56">
        <v>42196606</v>
      </c>
      <c r="B569" s="56" t="s">
        <v>1804</v>
      </c>
    </row>
    <row r="570" spans="1:2" x14ac:dyDescent="0.3">
      <c r="A570" s="56">
        <v>42202583</v>
      </c>
      <c r="B570" s="56" t="s">
        <v>1804</v>
      </c>
    </row>
    <row r="571" spans="1:2" x14ac:dyDescent="0.3">
      <c r="A571" s="56">
        <v>42211076</v>
      </c>
      <c r="B571" s="56" t="s">
        <v>1808</v>
      </c>
    </row>
    <row r="572" spans="1:2" x14ac:dyDescent="0.3">
      <c r="A572" s="56">
        <v>42216435</v>
      </c>
      <c r="B572" s="56" t="s">
        <v>1808</v>
      </c>
    </row>
    <row r="573" spans="1:2" x14ac:dyDescent="0.3">
      <c r="A573" s="56">
        <v>42216491</v>
      </c>
      <c r="B573" s="56" t="s">
        <v>1808</v>
      </c>
    </row>
    <row r="574" spans="1:2" x14ac:dyDescent="0.3">
      <c r="A574" s="56">
        <v>42218110</v>
      </c>
      <c r="B574" s="56" t="s">
        <v>1801</v>
      </c>
    </row>
    <row r="575" spans="1:2" x14ac:dyDescent="0.3">
      <c r="A575" s="56">
        <v>42218790</v>
      </c>
      <c r="B575" s="56" t="s">
        <v>1808</v>
      </c>
    </row>
    <row r="576" spans="1:2" x14ac:dyDescent="0.3">
      <c r="A576" s="56">
        <v>42220336</v>
      </c>
      <c r="B576" s="56" t="s">
        <v>1800</v>
      </c>
    </row>
    <row r="577" spans="1:2" x14ac:dyDescent="0.3">
      <c r="A577" s="56">
        <v>42220392</v>
      </c>
      <c r="B577" s="56" t="s">
        <v>1804</v>
      </c>
    </row>
    <row r="578" spans="1:2" x14ac:dyDescent="0.3">
      <c r="A578" s="56">
        <v>42221625</v>
      </c>
      <c r="B578" s="56" t="s">
        <v>1801</v>
      </c>
    </row>
    <row r="579" spans="1:2" x14ac:dyDescent="0.3">
      <c r="A579" s="56">
        <v>42222029</v>
      </c>
      <c r="B579" s="56" t="s">
        <v>1808</v>
      </c>
    </row>
    <row r="580" spans="1:2" x14ac:dyDescent="0.3">
      <c r="A580" s="56">
        <v>42222764</v>
      </c>
      <c r="B580" s="56" t="s">
        <v>1801</v>
      </c>
    </row>
    <row r="581" spans="1:2" x14ac:dyDescent="0.3">
      <c r="A581" s="56">
        <v>42223932</v>
      </c>
      <c r="B581" s="56" t="s">
        <v>1804</v>
      </c>
    </row>
    <row r="582" spans="1:2" x14ac:dyDescent="0.3">
      <c r="A582" s="56">
        <v>42224425</v>
      </c>
      <c r="B582" s="56" t="s">
        <v>1801</v>
      </c>
    </row>
    <row r="583" spans="1:2" x14ac:dyDescent="0.3">
      <c r="A583" s="56">
        <v>42225598</v>
      </c>
      <c r="B583" s="56" t="s">
        <v>1804</v>
      </c>
    </row>
    <row r="584" spans="1:2" x14ac:dyDescent="0.3">
      <c r="A584" s="56">
        <v>42230162</v>
      </c>
      <c r="B584" s="56" t="s">
        <v>1804</v>
      </c>
    </row>
    <row r="585" spans="1:2" x14ac:dyDescent="0.3">
      <c r="A585" s="56">
        <v>42230260</v>
      </c>
      <c r="B585" s="56" t="s">
        <v>1801</v>
      </c>
    </row>
    <row r="586" spans="1:2" x14ac:dyDescent="0.3">
      <c r="A586" s="56">
        <v>42230264</v>
      </c>
      <c r="B586" s="56" t="s">
        <v>1801</v>
      </c>
    </row>
    <row r="587" spans="1:2" x14ac:dyDescent="0.3">
      <c r="A587" s="56">
        <v>42231601</v>
      </c>
      <c r="B587" s="56" t="s">
        <v>1808</v>
      </c>
    </row>
    <row r="588" spans="1:2" x14ac:dyDescent="0.3">
      <c r="A588" s="56">
        <v>42232103</v>
      </c>
      <c r="B588" s="56" t="s">
        <v>1804</v>
      </c>
    </row>
    <row r="589" spans="1:2" x14ac:dyDescent="0.3">
      <c r="A589" s="56">
        <v>42235594</v>
      </c>
      <c r="B589" s="56" t="s">
        <v>1804</v>
      </c>
    </row>
    <row r="590" spans="1:2" x14ac:dyDescent="0.3">
      <c r="A590" s="56">
        <v>42236748</v>
      </c>
      <c r="B590" s="56" t="s">
        <v>1808</v>
      </c>
    </row>
    <row r="591" spans="1:2" x14ac:dyDescent="0.3">
      <c r="A591" s="56">
        <v>42240050</v>
      </c>
      <c r="B591" s="56" t="s">
        <v>1804</v>
      </c>
    </row>
    <row r="592" spans="1:2" x14ac:dyDescent="0.3">
      <c r="A592" s="56">
        <v>42240109</v>
      </c>
      <c r="B592" s="56" t="s">
        <v>1804</v>
      </c>
    </row>
    <row r="593" spans="1:2" x14ac:dyDescent="0.3">
      <c r="A593" s="56">
        <v>42244302</v>
      </c>
      <c r="B593" s="56" t="s">
        <v>1808</v>
      </c>
    </row>
    <row r="594" spans="1:2" x14ac:dyDescent="0.3">
      <c r="A594" s="56">
        <v>42244892</v>
      </c>
      <c r="B594" s="56" t="s">
        <v>1804</v>
      </c>
    </row>
    <row r="595" spans="1:2" x14ac:dyDescent="0.3">
      <c r="A595" s="56">
        <v>42244895</v>
      </c>
      <c r="B595" s="56" t="s">
        <v>1808</v>
      </c>
    </row>
    <row r="596" spans="1:2" x14ac:dyDescent="0.3">
      <c r="A596" s="56">
        <v>42250242</v>
      </c>
      <c r="B596" s="56" t="s">
        <v>1808</v>
      </c>
    </row>
    <row r="597" spans="1:2" x14ac:dyDescent="0.3">
      <c r="A597" s="56">
        <v>42250618</v>
      </c>
      <c r="B597" s="56" t="s">
        <v>1804</v>
      </c>
    </row>
    <row r="598" spans="1:2" x14ac:dyDescent="0.3">
      <c r="A598" s="56">
        <v>42254146</v>
      </c>
      <c r="B598" s="56" t="s">
        <v>1808</v>
      </c>
    </row>
    <row r="599" spans="1:2" x14ac:dyDescent="0.3">
      <c r="A599" s="56">
        <v>42254651</v>
      </c>
      <c r="B599" s="56" t="s">
        <v>1808</v>
      </c>
    </row>
    <row r="600" spans="1:2" x14ac:dyDescent="0.3">
      <c r="A600" s="56">
        <v>42258764</v>
      </c>
      <c r="B600" s="56" t="s">
        <v>1808</v>
      </c>
    </row>
    <row r="601" spans="1:2" x14ac:dyDescent="0.3">
      <c r="A601" s="56">
        <v>42258796</v>
      </c>
      <c r="B601" s="56" t="s">
        <v>1804</v>
      </c>
    </row>
    <row r="602" spans="1:2" x14ac:dyDescent="0.3">
      <c r="A602" s="56">
        <v>42260044</v>
      </c>
      <c r="B602" s="56" t="s">
        <v>1802</v>
      </c>
    </row>
    <row r="603" spans="1:2" x14ac:dyDescent="0.3">
      <c r="A603" s="56">
        <v>42260046</v>
      </c>
      <c r="B603" s="56" t="s">
        <v>1800</v>
      </c>
    </row>
    <row r="604" spans="1:2" x14ac:dyDescent="0.3">
      <c r="A604" s="56">
        <v>42261186</v>
      </c>
      <c r="B604" s="56" t="s">
        <v>1800</v>
      </c>
    </row>
    <row r="605" spans="1:2" x14ac:dyDescent="0.3">
      <c r="A605" s="56">
        <v>42264127</v>
      </c>
      <c r="B605" s="56" t="s">
        <v>1808</v>
      </c>
    </row>
    <row r="606" spans="1:2" x14ac:dyDescent="0.3">
      <c r="A606" s="56">
        <v>42265803</v>
      </c>
      <c r="B606" s="56" t="s">
        <v>1804</v>
      </c>
    </row>
    <row r="607" spans="1:2" x14ac:dyDescent="0.3">
      <c r="A607" s="56">
        <v>42271915</v>
      </c>
      <c r="B607" s="56" t="s">
        <v>1800</v>
      </c>
    </row>
    <row r="608" spans="1:2" x14ac:dyDescent="0.3">
      <c r="A608" s="56">
        <v>42272224</v>
      </c>
      <c r="B608" s="56" t="s">
        <v>1808</v>
      </c>
    </row>
    <row r="609" spans="1:2" x14ac:dyDescent="0.3">
      <c r="A609" s="56">
        <v>42272313</v>
      </c>
      <c r="B609" s="56" t="s">
        <v>1810</v>
      </c>
    </row>
    <row r="610" spans="1:2" x14ac:dyDescent="0.3">
      <c r="A610" s="56">
        <v>42272702</v>
      </c>
      <c r="B610" s="56" t="s">
        <v>1808</v>
      </c>
    </row>
    <row r="611" spans="1:2" x14ac:dyDescent="0.3">
      <c r="A611" s="56">
        <v>42273725</v>
      </c>
      <c r="B611" s="56" t="s">
        <v>1808</v>
      </c>
    </row>
    <row r="612" spans="1:2" x14ac:dyDescent="0.3">
      <c r="A612" s="56">
        <v>42277536</v>
      </c>
      <c r="B612" s="56" t="s">
        <v>1808</v>
      </c>
    </row>
    <row r="613" spans="1:2" x14ac:dyDescent="0.3">
      <c r="A613" s="56">
        <v>42280219</v>
      </c>
      <c r="B613" s="56" t="s">
        <v>1801</v>
      </c>
    </row>
    <row r="614" spans="1:2" x14ac:dyDescent="0.3">
      <c r="A614" s="56">
        <v>42280881</v>
      </c>
      <c r="B614" s="56" t="s">
        <v>1808</v>
      </c>
    </row>
    <row r="615" spans="1:2" x14ac:dyDescent="0.3">
      <c r="A615" s="56">
        <v>42282612</v>
      </c>
      <c r="B615" s="56" t="s">
        <v>1801</v>
      </c>
    </row>
    <row r="616" spans="1:2" x14ac:dyDescent="0.3">
      <c r="A616" s="56">
        <v>42283337</v>
      </c>
      <c r="B616" s="56" t="s">
        <v>1808</v>
      </c>
    </row>
    <row r="617" spans="1:2" x14ac:dyDescent="0.3">
      <c r="A617" s="56">
        <v>42287303</v>
      </c>
      <c r="B617" s="56" t="s">
        <v>1808</v>
      </c>
    </row>
    <row r="618" spans="1:2" x14ac:dyDescent="0.3">
      <c r="A618" s="56">
        <v>42287626</v>
      </c>
      <c r="B618" s="56" t="s">
        <v>1801</v>
      </c>
    </row>
    <row r="619" spans="1:2" x14ac:dyDescent="0.3">
      <c r="A619" s="56">
        <v>42292793</v>
      </c>
      <c r="B619" s="56" t="s">
        <v>1804</v>
      </c>
    </row>
    <row r="620" spans="1:2" x14ac:dyDescent="0.3">
      <c r="A620" s="56">
        <v>42292799</v>
      </c>
      <c r="B620" s="56" t="s">
        <v>1804</v>
      </c>
    </row>
    <row r="621" spans="1:2" x14ac:dyDescent="0.3">
      <c r="A621" s="56">
        <v>42293167</v>
      </c>
      <c r="B621" s="56" t="s">
        <v>1808</v>
      </c>
    </row>
    <row r="622" spans="1:2" x14ac:dyDescent="0.3">
      <c r="A622" s="56">
        <v>42293413</v>
      </c>
      <c r="B622" s="56" t="s">
        <v>1804</v>
      </c>
    </row>
    <row r="623" spans="1:2" x14ac:dyDescent="0.3">
      <c r="A623" s="56">
        <v>42293475</v>
      </c>
      <c r="B623" s="56" t="s">
        <v>1808</v>
      </c>
    </row>
    <row r="624" spans="1:2" x14ac:dyDescent="0.3">
      <c r="A624" s="56">
        <v>42294436</v>
      </c>
      <c r="B624" s="56" t="s">
        <v>1804</v>
      </c>
    </row>
    <row r="625" spans="1:2" x14ac:dyDescent="0.3">
      <c r="A625" s="56">
        <v>42295470</v>
      </c>
      <c r="B625" s="56" t="s">
        <v>1804</v>
      </c>
    </row>
    <row r="626" spans="1:2" x14ac:dyDescent="0.3">
      <c r="A626" s="56">
        <v>42298583</v>
      </c>
      <c r="B626" s="56" t="s">
        <v>1808</v>
      </c>
    </row>
    <row r="627" spans="1:2" x14ac:dyDescent="0.3">
      <c r="A627" s="56">
        <v>42300162</v>
      </c>
      <c r="B627" s="56" t="s">
        <v>1808</v>
      </c>
    </row>
    <row r="628" spans="1:2" x14ac:dyDescent="0.3">
      <c r="A628" s="56">
        <v>42314933</v>
      </c>
      <c r="B628" s="56" t="s">
        <v>1801</v>
      </c>
    </row>
    <row r="629" spans="1:2" x14ac:dyDescent="0.3">
      <c r="A629" s="56">
        <v>42320396</v>
      </c>
      <c r="B629" s="56" t="s">
        <v>1800</v>
      </c>
    </row>
    <row r="630" spans="1:2" x14ac:dyDescent="0.3">
      <c r="A630" s="56">
        <v>42320706</v>
      </c>
      <c r="B630" s="56" t="s">
        <v>1811</v>
      </c>
    </row>
    <row r="631" spans="1:2" x14ac:dyDescent="0.3">
      <c r="A631" s="56">
        <v>42336301</v>
      </c>
      <c r="B631" s="56" t="s">
        <v>1800</v>
      </c>
    </row>
    <row r="632" spans="1:2" x14ac:dyDescent="0.3">
      <c r="A632" s="56" t="s">
        <v>1813</v>
      </c>
      <c r="B632" s="56" t="s">
        <v>1810</v>
      </c>
    </row>
    <row r="633" spans="1:2" x14ac:dyDescent="0.3">
      <c r="A633" s="56" t="s">
        <v>1814</v>
      </c>
      <c r="B633" s="56" t="s">
        <v>1800</v>
      </c>
    </row>
    <row r="634" spans="1:2" x14ac:dyDescent="0.3">
      <c r="A634" s="56" t="s">
        <v>1815</v>
      </c>
      <c r="B634" s="56" t="s">
        <v>1800</v>
      </c>
    </row>
    <row r="635" spans="1:2" x14ac:dyDescent="0.3">
      <c r="A635" s="56" t="s">
        <v>1816</v>
      </c>
      <c r="B635" s="56" t="s">
        <v>1808</v>
      </c>
    </row>
    <row r="636" spans="1:2" x14ac:dyDescent="0.3">
      <c r="A636" s="56" t="s">
        <v>1817</v>
      </c>
      <c r="B636" s="56" t="s">
        <v>1808</v>
      </c>
    </row>
    <row r="637" spans="1:2" x14ac:dyDescent="0.3">
      <c r="A637" s="56" t="s">
        <v>1818</v>
      </c>
      <c r="B637" s="56" t="s">
        <v>1808</v>
      </c>
    </row>
    <row r="638" spans="1:2" x14ac:dyDescent="0.3">
      <c r="A638" s="56" t="s">
        <v>1819</v>
      </c>
      <c r="B638" s="56" t="s">
        <v>1808</v>
      </c>
    </row>
    <row r="639" spans="1:2" x14ac:dyDescent="0.3">
      <c r="A639" s="56" t="s">
        <v>1820</v>
      </c>
      <c r="B639" s="56" t="s">
        <v>1808</v>
      </c>
    </row>
    <row r="640" spans="1:2" x14ac:dyDescent="0.3">
      <c r="A640" s="56" t="s">
        <v>1821</v>
      </c>
      <c r="B640" s="56" t="s">
        <v>1808</v>
      </c>
    </row>
    <row r="641" spans="1:2" x14ac:dyDescent="0.3">
      <c r="A641" s="56" t="s">
        <v>1822</v>
      </c>
      <c r="B641" s="56" t="s">
        <v>1808</v>
      </c>
    </row>
    <row r="642" spans="1:2" x14ac:dyDescent="0.3">
      <c r="A642" s="56" t="s">
        <v>1823</v>
      </c>
      <c r="B642" s="56" t="s">
        <v>1808</v>
      </c>
    </row>
    <row r="643" spans="1:2" x14ac:dyDescent="0.3">
      <c r="A643" s="56" t="s">
        <v>1824</v>
      </c>
      <c r="B643" s="56" t="s">
        <v>1808</v>
      </c>
    </row>
    <row r="644" spans="1:2" x14ac:dyDescent="0.3">
      <c r="A644" s="56" t="s">
        <v>1825</v>
      </c>
      <c r="B644" s="56" t="s">
        <v>1808</v>
      </c>
    </row>
    <row r="645" spans="1:2" x14ac:dyDescent="0.3">
      <c r="A645" s="56" t="s">
        <v>1826</v>
      </c>
      <c r="B645" s="56" t="s">
        <v>1808</v>
      </c>
    </row>
    <row r="646" spans="1:2" x14ac:dyDescent="0.3">
      <c r="A646" s="56" t="s">
        <v>1827</v>
      </c>
      <c r="B646" s="56" t="s">
        <v>1808</v>
      </c>
    </row>
    <row r="647" spans="1:2" x14ac:dyDescent="0.3">
      <c r="A647" s="56" t="s">
        <v>1828</v>
      </c>
      <c r="B647" s="56" t="s">
        <v>1808</v>
      </c>
    </row>
    <row r="648" spans="1:2" x14ac:dyDescent="0.3">
      <c r="A648" s="56" t="s">
        <v>1829</v>
      </c>
      <c r="B648" s="56" t="s">
        <v>1808</v>
      </c>
    </row>
    <row r="649" spans="1:2" x14ac:dyDescent="0.3">
      <c r="A649" s="56" t="s">
        <v>1830</v>
      </c>
      <c r="B649" s="56" t="s">
        <v>1808</v>
      </c>
    </row>
    <row r="650" spans="1:2" x14ac:dyDescent="0.3">
      <c r="A650" s="56" t="s">
        <v>1831</v>
      </c>
      <c r="B650" s="56" t="s">
        <v>1808</v>
      </c>
    </row>
    <row r="651" spans="1:2" x14ac:dyDescent="0.3">
      <c r="A651" s="56" t="s">
        <v>1832</v>
      </c>
      <c r="B651" s="56" t="s">
        <v>1808</v>
      </c>
    </row>
    <row r="652" spans="1:2" x14ac:dyDescent="0.3">
      <c r="A652" s="56" t="s">
        <v>1833</v>
      </c>
      <c r="B652" s="56" t="s">
        <v>1808</v>
      </c>
    </row>
    <row r="653" spans="1:2" x14ac:dyDescent="0.3">
      <c r="A653" s="56" t="s">
        <v>1834</v>
      </c>
      <c r="B653" s="56" t="s">
        <v>1808</v>
      </c>
    </row>
    <row r="654" spans="1:2" x14ac:dyDescent="0.3">
      <c r="A654" s="56" t="s">
        <v>1835</v>
      </c>
      <c r="B654" s="56" t="s">
        <v>1809</v>
      </c>
    </row>
    <row r="655" spans="1:2" x14ac:dyDescent="0.3">
      <c r="A655" s="56" t="s">
        <v>1836</v>
      </c>
      <c r="B655" s="56" t="s">
        <v>1809</v>
      </c>
    </row>
    <row r="656" spans="1:2" x14ac:dyDescent="0.3">
      <c r="A656" s="56" t="s">
        <v>1837</v>
      </c>
      <c r="B656" s="56" t="s">
        <v>1800</v>
      </c>
    </row>
    <row r="657" spans="1:2" x14ac:dyDescent="0.3">
      <c r="A657" s="56" t="s">
        <v>1838</v>
      </c>
      <c r="B657" s="56" t="s">
        <v>1800</v>
      </c>
    </row>
    <row r="658" spans="1:2" x14ac:dyDescent="0.3">
      <c r="A658" s="56" t="s">
        <v>1839</v>
      </c>
      <c r="B658" s="56" t="s">
        <v>1800</v>
      </c>
    </row>
    <row r="659" spans="1:2" x14ac:dyDescent="0.3">
      <c r="A659" s="56" t="s">
        <v>1840</v>
      </c>
      <c r="B659" s="56" t="s">
        <v>1800</v>
      </c>
    </row>
    <row r="660" spans="1:2" x14ac:dyDescent="0.3">
      <c r="A660" s="56" t="s">
        <v>1841</v>
      </c>
      <c r="B660" s="56" t="s">
        <v>1800</v>
      </c>
    </row>
    <row r="661" spans="1:2" x14ac:dyDescent="0.3">
      <c r="A661" s="56" t="s">
        <v>1842</v>
      </c>
      <c r="B661" s="56" t="s">
        <v>1800</v>
      </c>
    </row>
    <row r="662" spans="1:2" x14ac:dyDescent="0.3">
      <c r="A662" s="56" t="s">
        <v>1843</v>
      </c>
      <c r="B662" s="56" t="s">
        <v>1800</v>
      </c>
    </row>
    <row r="663" spans="1:2" x14ac:dyDescent="0.3">
      <c r="A663" s="56" t="s">
        <v>1844</v>
      </c>
      <c r="B663" s="56" t="s">
        <v>1800</v>
      </c>
    </row>
    <row r="664" spans="1:2" x14ac:dyDescent="0.3">
      <c r="A664" s="56" t="s">
        <v>1845</v>
      </c>
      <c r="B664" s="56" t="s">
        <v>1800</v>
      </c>
    </row>
    <row r="665" spans="1:2" x14ac:dyDescent="0.3">
      <c r="A665" s="56" t="s">
        <v>1846</v>
      </c>
      <c r="B665" s="56" t="s">
        <v>1800</v>
      </c>
    </row>
    <row r="666" spans="1:2" x14ac:dyDescent="0.3">
      <c r="A666" s="56" t="s">
        <v>1847</v>
      </c>
      <c r="B666" s="56" t="s">
        <v>1800</v>
      </c>
    </row>
    <row r="667" spans="1:2" x14ac:dyDescent="0.3">
      <c r="A667" s="56" t="s">
        <v>1848</v>
      </c>
      <c r="B667" s="56" t="s">
        <v>1800</v>
      </c>
    </row>
    <row r="668" spans="1:2" x14ac:dyDescent="0.3">
      <c r="A668" s="56" t="s">
        <v>1849</v>
      </c>
      <c r="B668" s="56" t="s">
        <v>1800</v>
      </c>
    </row>
    <row r="669" spans="1:2" x14ac:dyDescent="0.3">
      <c r="A669" s="56" t="s">
        <v>1850</v>
      </c>
      <c r="B669" s="56" t="s">
        <v>1800</v>
      </c>
    </row>
    <row r="670" spans="1:2" x14ac:dyDescent="0.3">
      <c r="A670" s="56" t="s">
        <v>1851</v>
      </c>
      <c r="B670" s="56" t="s">
        <v>1800</v>
      </c>
    </row>
    <row r="671" spans="1:2" x14ac:dyDescent="0.3">
      <c r="A671" s="56" t="s">
        <v>1852</v>
      </c>
      <c r="B671" s="56" t="s">
        <v>1800</v>
      </c>
    </row>
    <row r="672" spans="1:2" x14ac:dyDescent="0.3">
      <c r="A672" s="56" t="s">
        <v>1853</v>
      </c>
      <c r="B672" s="56" t="s">
        <v>1800</v>
      </c>
    </row>
    <row r="673" spans="1:2" x14ac:dyDescent="0.3">
      <c r="A673" s="56" t="s">
        <v>1854</v>
      </c>
      <c r="B673" s="56" t="s">
        <v>1800</v>
      </c>
    </row>
    <row r="674" spans="1:2" x14ac:dyDescent="0.3">
      <c r="A674" s="56" t="s">
        <v>1855</v>
      </c>
      <c r="B674" s="56" t="s">
        <v>1800</v>
      </c>
    </row>
    <row r="675" spans="1:2" x14ac:dyDescent="0.3">
      <c r="A675" s="56" t="s">
        <v>1856</v>
      </c>
      <c r="B675" s="56" t="s">
        <v>1808</v>
      </c>
    </row>
    <row r="676" spans="1:2" x14ac:dyDescent="0.3">
      <c r="A676" s="56" t="s">
        <v>1857</v>
      </c>
      <c r="B676" s="56" t="s">
        <v>1808</v>
      </c>
    </row>
    <row r="677" spans="1:2" x14ac:dyDescent="0.3">
      <c r="A677" s="56" t="s">
        <v>1858</v>
      </c>
      <c r="B677" s="56" t="s">
        <v>1809</v>
      </c>
    </row>
    <row r="678" spans="1:2" x14ac:dyDescent="0.3">
      <c r="A678" s="56" t="s">
        <v>1859</v>
      </c>
      <c r="B678" s="56" t="s">
        <v>1809</v>
      </c>
    </row>
    <row r="679" spans="1:2" x14ac:dyDescent="0.3">
      <c r="A679" s="56" t="s">
        <v>1860</v>
      </c>
      <c r="B679" s="56" t="s">
        <v>1809</v>
      </c>
    </row>
    <row r="680" spans="1:2" x14ac:dyDescent="0.3">
      <c r="A680" s="56" t="s">
        <v>1861</v>
      </c>
      <c r="B680" s="56" t="s">
        <v>1809</v>
      </c>
    </row>
    <row r="681" spans="1:2" x14ac:dyDescent="0.3">
      <c r="A681" s="56" t="s">
        <v>1862</v>
      </c>
      <c r="B681" s="56" t="s">
        <v>1808</v>
      </c>
    </row>
    <row r="682" spans="1:2" x14ac:dyDescent="0.3">
      <c r="A682" s="56" t="s">
        <v>1863</v>
      </c>
      <c r="B682" s="56" t="s">
        <v>1808</v>
      </c>
    </row>
    <row r="683" spans="1:2" x14ac:dyDescent="0.3">
      <c r="A683" s="56" t="s">
        <v>1864</v>
      </c>
      <c r="B683" s="56" t="s">
        <v>1804</v>
      </c>
    </row>
    <row r="684" spans="1:2" x14ac:dyDescent="0.3">
      <c r="A684" s="56" t="s">
        <v>1865</v>
      </c>
      <c r="B684" s="56" t="s">
        <v>1806</v>
      </c>
    </row>
    <row r="685" spans="1:2" x14ac:dyDescent="0.3">
      <c r="A685" s="56" t="s">
        <v>1866</v>
      </c>
      <c r="B685" s="56" t="s">
        <v>1867</v>
      </c>
    </row>
    <row r="686" spans="1:2" x14ac:dyDescent="0.3">
      <c r="A686" s="56" t="s">
        <v>1868</v>
      </c>
      <c r="B686" s="56" t="s">
        <v>1804</v>
      </c>
    </row>
    <row r="687" spans="1:2" x14ac:dyDescent="0.3">
      <c r="A687" s="56" t="s">
        <v>1869</v>
      </c>
      <c r="B687" s="56" t="s">
        <v>1808</v>
      </c>
    </row>
    <row r="688" spans="1:2" x14ac:dyDescent="0.3">
      <c r="A688" s="56" t="s">
        <v>1870</v>
      </c>
      <c r="B688" s="56" t="s">
        <v>1867</v>
      </c>
    </row>
    <row r="689" spans="1:2" x14ac:dyDescent="0.3">
      <c r="A689" s="56" t="s">
        <v>1871</v>
      </c>
      <c r="B689" s="56" t="s">
        <v>1806</v>
      </c>
    </row>
    <row r="690" spans="1:2" x14ac:dyDescent="0.3">
      <c r="A690" s="56" t="s">
        <v>1872</v>
      </c>
      <c r="B690" s="56" t="s">
        <v>1805</v>
      </c>
    </row>
    <row r="691" spans="1:2" x14ac:dyDescent="0.3">
      <c r="A691" s="56" t="s">
        <v>1873</v>
      </c>
      <c r="B691" s="56" t="s">
        <v>1805</v>
      </c>
    </row>
    <row r="692" spans="1:2" x14ac:dyDescent="0.3">
      <c r="A692" s="56" t="s">
        <v>1874</v>
      </c>
      <c r="B692" s="56" t="s">
        <v>1808</v>
      </c>
    </row>
    <row r="693" spans="1:2" x14ac:dyDescent="0.3">
      <c r="A693" s="56" t="s">
        <v>1875</v>
      </c>
      <c r="B693" s="56" t="s">
        <v>1808</v>
      </c>
    </row>
    <row r="694" spans="1:2" x14ac:dyDescent="0.3">
      <c r="A694" s="56" t="s">
        <v>1876</v>
      </c>
      <c r="B694" s="56" t="s">
        <v>1808</v>
      </c>
    </row>
    <row r="695" spans="1:2" x14ac:dyDescent="0.3">
      <c r="A695" s="56" t="s">
        <v>1877</v>
      </c>
      <c r="B695" s="56" t="s">
        <v>1867</v>
      </c>
    </row>
    <row r="696" spans="1:2" x14ac:dyDescent="0.3">
      <c r="A696" s="56" t="s">
        <v>1878</v>
      </c>
      <c r="B696" s="56" t="s">
        <v>1808</v>
      </c>
    </row>
    <row r="697" spans="1:2" x14ac:dyDescent="0.3">
      <c r="A697" s="56" t="s">
        <v>1879</v>
      </c>
      <c r="B697" s="56" t="s">
        <v>1867</v>
      </c>
    </row>
    <row r="698" spans="1:2" x14ac:dyDescent="0.3">
      <c r="A698" s="56" t="s">
        <v>1880</v>
      </c>
      <c r="B698" s="56" t="s">
        <v>1881</v>
      </c>
    </row>
    <row r="699" spans="1:2" x14ac:dyDescent="0.3">
      <c r="A699" s="56" t="s">
        <v>1882</v>
      </c>
      <c r="B699" s="56" t="s">
        <v>1881</v>
      </c>
    </row>
    <row r="700" spans="1:2" x14ac:dyDescent="0.3">
      <c r="A700" s="56" t="s">
        <v>1883</v>
      </c>
      <c r="B700" s="56" t="s">
        <v>1810</v>
      </c>
    </row>
    <row r="701" spans="1:2" x14ac:dyDescent="0.3">
      <c r="A701" s="56" t="s">
        <v>1884</v>
      </c>
      <c r="B701" s="56" t="s">
        <v>1808</v>
      </c>
    </row>
    <row r="702" spans="1:2" x14ac:dyDescent="0.3">
      <c r="A702" s="56" t="s">
        <v>1885</v>
      </c>
      <c r="B702" s="56" t="s">
        <v>1867</v>
      </c>
    </row>
    <row r="703" spans="1:2" x14ac:dyDescent="0.3">
      <c r="A703" s="56" t="s">
        <v>1886</v>
      </c>
      <c r="B703" s="56" t="s">
        <v>1800</v>
      </c>
    </row>
    <row r="704" spans="1:2" x14ac:dyDescent="0.3">
      <c r="A704" s="56" t="s">
        <v>1887</v>
      </c>
      <c r="B704" s="56" t="s">
        <v>1804</v>
      </c>
    </row>
    <row r="705" spans="1:2" x14ac:dyDescent="0.3">
      <c r="A705" s="56" t="s">
        <v>1888</v>
      </c>
      <c r="B705" s="56" t="s">
        <v>1804</v>
      </c>
    </row>
    <row r="706" spans="1:2" x14ac:dyDescent="0.3">
      <c r="A706" s="56" t="s">
        <v>1889</v>
      </c>
      <c r="B706" s="56" t="s">
        <v>1801</v>
      </c>
    </row>
    <row r="707" spans="1:2" x14ac:dyDescent="0.3">
      <c r="A707" s="56" t="s">
        <v>1890</v>
      </c>
      <c r="B707" s="56" t="s">
        <v>1800</v>
      </c>
    </row>
    <row r="708" spans="1:2" x14ac:dyDescent="0.3">
      <c r="A708" s="56" t="s">
        <v>1891</v>
      </c>
      <c r="B708" s="56" t="s">
        <v>1806</v>
      </c>
    </row>
    <row r="709" spans="1:2" x14ac:dyDescent="0.3">
      <c r="A709" s="56" t="s">
        <v>1891</v>
      </c>
      <c r="B709" s="56" t="s">
        <v>1806</v>
      </c>
    </row>
    <row r="710" spans="1:2" x14ac:dyDescent="0.3">
      <c r="A710" s="56" t="s">
        <v>1892</v>
      </c>
      <c r="B710" s="56" t="s">
        <v>1808</v>
      </c>
    </row>
    <row r="711" spans="1:2" x14ac:dyDescent="0.3">
      <c r="A711" s="56" t="s">
        <v>1893</v>
      </c>
      <c r="B711" s="56" t="s">
        <v>1812</v>
      </c>
    </row>
    <row r="712" spans="1:2" x14ac:dyDescent="0.3">
      <c r="A712" s="56" t="s">
        <v>1894</v>
      </c>
      <c r="B712" s="56" t="s">
        <v>1812</v>
      </c>
    </row>
    <row r="713" spans="1:2" x14ac:dyDescent="0.3">
      <c r="A713" s="56" t="s">
        <v>1895</v>
      </c>
      <c r="B713" s="56" t="s">
        <v>1801</v>
      </c>
    </row>
    <row r="714" spans="1:2" x14ac:dyDescent="0.3">
      <c r="A714" s="56" t="s">
        <v>1896</v>
      </c>
      <c r="B714" s="56" t="s">
        <v>1808</v>
      </c>
    </row>
    <row r="715" spans="1:2" x14ac:dyDescent="0.3">
      <c r="A715" s="56" t="s">
        <v>1897</v>
      </c>
      <c r="B715" s="56" t="s">
        <v>1808</v>
      </c>
    </row>
    <row r="716" spans="1:2" x14ac:dyDescent="0.3">
      <c r="A716" s="56" t="s">
        <v>1898</v>
      </c>
      <c r="B716" s="56" t="s">
        <v>1800</v>
      </c>
    </row>
    <row r="717" spans="1:2" x14ac:dyDescent="0.3">
      <c r="A717" s="56" t="s">
        <v>1899</v>
      </c>
      <c r="B717" s="56" t="s">
        <v>1812</v>
      </c>
    </row>
    <row r="718" spans="1:2" x14ac:dyDescent="0.3">
      <c r="A718" s="56" t="s">
        <v>1900</v>
      </c>
      <c r="B718" s="56" t="s">
        <v>1812</v>
      </c>
    </row>
    <row r="719" spans="1:2" x14ac:dyDescent="0.3">
      <c r="A719" s="56" t="s">
        <v>1901</v>
      </c>
      <c r="B719" s="56" t="s">
        <v>1812</v>
      </c>
    </row>
    <row r="720" spans="1:2" x14ac:dyDescent="0.3">
      <c r="A720" s="57" t="s">
        <v>1902</v>
      </c>
      <c r="B720" s="58" t="s">
        <v>1903</v>
      </c>
    </row>
    <row r="721" spans="1:2" x14ac:dyDescent="0.3">
      <c r="A721" s="56" t="s">
        <v>1904</v>
      </c>
      <c r="B721" s="56" t="s">
        <v>1808</v>
      </c>
    </row>
    <row r="722" spans="1:2" x14ac:dyDescent="0.3">
      <c r="A722" s="57" t="s">
        <v>1905</v>
      </c>
      <c r="B722" s="58" t="s">
        <v>1811</v>
      </c>
    </row>
    <row r="723" spans="1:2" x14ac:dyDescent="0.3">
      <c r="A723" s="57" t="s">
        <v>1906</v>
      </c>
      <c r="B723" s="58" t="s">
        <v>1903</v>
      </c>
    </row>
    <row r="724" spans="1:2" x14ac:dyDescent="0.3">
      <c r="A724" s="57" t="s">
        <v>1907</v>
      </c>
      <c r="B724" s="58" t="s">
        <v>1811</v>
      </c>
    </row>
    <row r="725" spans="1:2" x14ac:dyDescent="0.3">
      <c r="A725" s="56" t="s">
        <v>1908</v>
      </c>
      <c r="B725" s="56" t="s">
        <v>1801</v>
      </c>
    </row>
    <row r="726" spans="1:2" x14ac:dyDescent="0.3">
      <c r="A726" s="56" t="s">
        <v>1909</v>
      </c>
      <c r="B726" s="56" t="s">
        <v>1811</v>
      </c>
    </row>
    <row r="727" spans="1:2" x14ac:dyDescent="0.3">
      <c r="A727" s="56">
        <v>42349174</v>
      </c>
      <c r="B727" s="56" t="s">
        <v>1804</v>
      </c>
    </row>
    <row r="728" spans="1:2" x14ac:dyDescent="0.3">
      <c r="A728" s="56" t="s">
        <v>1910</v>
      </c>
      <c r="B728" s="56" t="s">
        <v>1812</v>
      </c>
    </row>
    <row r="729" spans="1:2" x14ac:dyDescent="0.3">
      <c r="A729" s="56">
        <v>42393129</v>
      </c>
      <c r="B729" s="56" t="s">
        <v>1808</v>
      </c>
    </row>
    <row r="730" spans="1:2" x14ac:dyDescent="0.3">
      <c r="A730" s="56">
        <v>42361093</v>
      </c>
      <c r="B730" s="56" t="s">
        <v>1808</v>
      </c>
    </row>
    <row r="731" spans="1:2" x14ac:dyDescent="0.3">
      <c r="A731" s="56">
        <v>42350784</v>
      </c>
      <c r="B731" s="56" t="s">
        <v>1804</v>
      </c>
    </row>
    <row r="732" spans="1:2" x14ac:dyDescent="0.3">
      <c r="A732" s="56">
        <v>42296729</v>
      </c>
      <c r="B732" s="56" t="s">
        <v>1808</v>
      </c>
    </row>
    <row r="733" spans="1:2" x14ac:dyDescent="0.3">
      <c r="A733" s="56">
        <v>42230170</v>
      </c>
      <c r="B733" s="56" t="s">
        <v>1801</v>
      </c>
    </row>
    <row r="734" spans="1:2" x14ac:dyDescent="0.3">
      <c r="A734" s="56">
        <v>42266532</v>
      </c>
      <c r="B734" s="56" t="s">
        <v>1811</v>
      </c>
    </row>
    <row r="735" spans="1:2" x14ac:dyDescent="0.3">
      <c r="A735" s="59">
        <v>42314367</v>
      </c>
      <c r="B735" s="59" t="s">
        <v>1808</v>
      </c>
    </row>
    <row r="736" spans="1:2" x14ac:dyDescent="0.3">
      <c r="A736" s="59">
        <v>42314367</v>
      </c>
      <c r="B736" s="59" t="s">
        <v>1808</v>
      </c>
    </row>
    <row r="737" spans="1:2" x14ac:dyDescent="0.3">
      <c r="A737" s="59">
        <v>42319158</v>
      </c>
      <c r="B737" s="59" t="s">
        <v>1808</v>
      </c>
    </row>
    <row r="738" spans="1:2" x14ac:dyDescent="0.3">
      <c r="A738" s="59">
        <v>42319158</v>
      </c>
      <c r="B738" s="59" t="s">
        <v>1808</v>
      </c>
    </row>
    <row r="739" spans="1:2" x14ac:dyDescent="0.3">
      <c r="A739" s="59">
        <v>42319158</v>
      </c>
      <c r="B739" s="59" t="s">
        <v>1808</v>
      </c>
    </row>
    <row r="740" spans="1:2" x14ac:dyDescent="0.3">
      <c r="A740" s="59">
        <v>42319158</v>
      </c>
      <c r="B740" s="59" t="s">
        <v>1808</v>
      </c>
    </row>
    <row r="741" spans="1:2" x14ac:dyDescent="0.3">
      <c r="A741" s="59">
        <v>42386633</v>
      </c>
      <c r="B741" s="59" t="s">
        <v>1808</v>
      </c>
    </row>
    <row r="742" spans="1:2" x14ac:dyDescent="0.3">
      <c r="A742" s="59">
        <v>42386633</v>
      </c>
      <c r="B742" s="59" t="s">
        <v>1808</v>
      </c>
    </row>
    <row r="743" spans="1:2" x14ac:dyDescent="0.3">
      <c r="A743" s="59" t="s">
        <v>1911</v>
      </c>
      <c r="B743" s="59" t="s">
        <v>1912</v>
      </c>
    </row>
    <row r="744" spans="1:2" x14ac:dyDescent="0.3">
      <c r="A744" s="59" t="s">
        <v>1911</v>
      </c>
      <c r="B744" s="59" t="s">
        <v>1912</v>
      </c>
    </row>
    <row r="745" spans="1:2" x14ac:dyDescent="0.3">
      <c r="A745" s="59" t="s">
        <v>1913</v>
      </c>
      <c r="B745" s="59" t="s">
        <v>1914</v>
      </c>
    </row>
    <row r="746" spans="1:2" x14ac:dyDescent="0.3">
      <c r="A746" s="59" t="s">
        <v>1913</v>
      </c>
      <c r="B746" s="59" t="s">
        <v>1914</v>
      </c>
    </row>
    <row r="747" spans="1:2" x14ac:dyDescent="0.3">
      <c r="A747" s="59" t="s">
        <v>1913</v>
      </c>
      <c r="B747" s="59" t="s">
        <v>1914</v>
      </c>
    </row>
    <row r="748" spans="1:2" x14ac:dyDescent="0.3">
      <c r="A748" s="59" t="s">
        <v>1913</v>
      </c>
      <c r="B748" s="59" t="s">
        <v>1914</v>
      </c>
    </row>
    <row r="749" spans="1:2" x14ac:dyDescent="0.3">
      <c r="A749" s="59" t="s">
        <v>1915</v>
      </c>
      <c r="B749" s="56" t="s">
        <v>1809</v>
      </c>
    </row>
    <row r="750" spans="1:2" x14ac:dyDescent="0.3">
      <c r="A750" s="59" t="s">
        <v>1915</v>
      </c>
      <c r="B750" s="56" t="s">
        <v>1809</v>
      </c>
    </row>
    <row r="751" spans="1:2" x14ac:dyDescent="0.3">
      <c r="A751" s="59" t="s">
        <v>1916</v>
      </c>
      <c r="B751" s="59" t="s">
        <v>1912</v>
      </c>
    </row>
    <row r="752" spans="1:2" x14ac:dyDescent="0.3">
      <c r="A752" s="59" t="s">
        <v>1916</v>
      </c>
      <c r="B752" s="59" t="s">
        <v>1912</v>
      </c>
    </row>
    <row r="753" spans="1:2" x14ac:dyDescent="0.3">
      <c r="A753" s="59" t="s">
        <v>1917</v>
      </c>
      <c r="B753" s="59" t="s">
        <v>1912</v>
      </c>
    </row>
    <row r="754" spans="1:2" x14ac:dyDescent="0.3">
      <c r="A754" s="59" t="s">
        <v>1917</v>
      </c>
      <c r="B754" s="59" t="s">
        <v>1912</v>
      </c>
    </row>
    <row r="755" spans="1:2" x14ac:dyDescent="0.3">
      <c r="A755" s="56">
        <v>42273738</v>
      </c>
      <c r="B755" s="59" t="s">
        <v>1808</v>
      </c>
    </row>
    <row r="756" spans="1:2" x14ac:dyDescent="0.3">
      <c r="A756" s="56">
        <v>42349533</v>
      </c>
      <c r="B756" s="59" t="s">
        <v>1810</v>
      </c>
    </row>
    <row r="757" spans="1:2" x14ac:dyDescent="0.3">
      <c r="A757" s="56">
        <v>42235466</v>
      </c>
      <c r="B757" s="59" t="s">
        <v>1804</v>
      </c>
    </row>
    <row r="758" spans="1:2" x14ac:dyDescent="0.3">
      <c r="A758" s="56">
        <v>42293120</v>
      </c>
      <c r="B758" s="59" t="s">
        <v>1808</v>
      </c>
    </row>
    <row r="759" spans="1:2" x14ac:dyDescent="0.3">
      <c r="A759" s="56">
        <v>42283334</v>
      </c>
      <c r="B759" s="59" t="s">
        <v>1808</v>
      </c>
    </row>
    <row r="760" spans="1:2" x14ac:dyDescent="0.3">
      <c r="A760" s="56">
        <v>42206963</v>
      </c>
      <c r="B760" s="59" t="s">
        <v>1808</v>
      </c>
    </row>
    <row r="761" spans="1:2" x14ac:dyDescent="0.3">
      <c r="A761" s="56">
        <v>42280789</v>
      </c>
      <c r="B761" s="59" t="s">
        <v>1914</v>
      </c>
    </row>
    <row r="762" spans="1:2" x14ac:dyDescent="0.3">
      <c r="A762" s="56">
        <v>42349223</v>
      </c>
      <c r="B762" s="59" t="s">
        <v>1914</v>
      </c>
    </row>
    <row r="763" spans="1:2" x14ac:dyDescent="0.3">
      <c r="A763" s="56">
        <v>42349229</v>
      </c>
      <c r="B763" s="59" t="s">
        <v>1914</v>
      </c>
    </row>
    <row r="764" spans="1:2" x14ac:dyDescent="0.3">
      <c r="A764" s="56">
        <v>42299672</v>
      </c>
      <c r="B764" s="59" t="s">
        <v>1914</v>
      </c>
    </row>
    <row r="765" spans="1:2" x14ac:dyDescent="0.3">
      <c r="A765" s="56">
        <v>42299680</v>
      </c>
      <c r="B765" s="59" t="s">
        <v>1914</v>
      </c>
    </row>
    <row r="766" spans="1:2" x14ac:dyDescent="0.3">
      <c r="A766" s="56">
        <v>42232378</v>
      </c>
      <c r="B766" s="56" t="s">
        <v>1804</v>
      </c>
    </row>
    <row r="767" spans="1:2" x14ac:dyDescent="0.3">
      <c r="A767" s="60" t="s">
        <v>1918</v>
      </c>
      <c r="B767" s="59" t="s">
        <v>1903</v>
      </c>
    </row>
    <row r="768" spans="1:2" x14ac:dyDescent="0.3">
      <c r="A768" s="59">
        <v>42419633</v>
      </c>
      <c r="B768" s="59" t="s">
        <v>1914</v>
      </c>
    </row>
    <row r="769" spans="1:2" x14ac:dyDescent="0.3">
      <c r="A769" s="59">
        <v>42419633</v>
      </c>
      <c r="B769" s="59" t="s">
        <v>1914</v>
      </c>
    </row>
    <row r="770" spans="1:2" x14ac:dyDescent="0.3">
      <c r="A770" s="59">
        <v>42438168</v>
      </c>
      <c r="B770" s="59" t="s">
        <v>1800</v>
      </c>
    </row>
    <row r="771" spans="1:2" x14ac:dyDescent="0.3">
      <c r="A771" s="59">
        <v>42438168</v>
      </c>
      <c r="B771" s="59" t="s">
        <v>1800</v>
      </c>
    </row>
    <row r="772" spans="1:2" x14ac:dyDescent="0.3">
      <c r="A772" s="59" t="s">
        <v>1918</v>
      </c>
      <c r="B772" s="58" t="s">
        <v>1903</v>
      </c>
    </row>
    <row r="773" spans="1:2" x14ac:dyDescent="0.3">
      <c r="A773" s="59" t="s">
        <v>1918</v>
      </c>
      <c r="B773" s="58" t="s">
        <v>1903</v>
      </c>
    </row>
    <row r="774" spans="1:2" x14ac:dyDescent="0.3">
      <c r="A774" s="59">
        <v>42315471</v>
      </c>
      <c r="B774" s="59" t="s">
        <v>1804</v>
      </c>
    </row>
    <row r="775" spans="1:2" x14ac:dyDescent="0.3">
      <c r="A775" s="59">
        <v>42315471</v>
      </c>
      <c r="B775" s="59" t="s">
        <v>1804</v>
      </c>
    </row>
    <row r="776" spans="1:2" x14ac:dyDescent="0.3">
      <c r="A776" s="59">
        <v>42328993</v>
      </c>
      <c r="B776" s="59" t="s">
        <v>1808</v>
      </c>
    </row>
    <row r="777" spans="1:2" x14ac:dyDescent="0.3">
      <c r="A777" s="59">
        <v>42328993</v>
      </c>
      <c r="B777" s="59" t="s">
        <v>1808</v>
      </c>
    </row>
    <row r="778" spans="1:2" x14ac:dyDescent="0.3">
      <c r="A778" s="59">
        <v>42335209</v>
      </c>
      <c r="B778" s="59" t="s">
        <v>1808</v>
      </c>
    </row>
    <row r="779" spans="1:2" x14ac:dyDescent="0.3">
      <c r="A779" s="59">
        <v>42335209</v>
      </c>
      <c r="B779" s="59" t="s">
        <v>1808</v>
      </c>
    </row>
    <row r="780" spans="1:2" x14ac:dyDescent="0.3">
      <c r="A780" s="59">
        <v>42335209</v>
      </c>
      <c r="B780" s="59" t="s">
        <v>1808</v>
      </c>
    </row>
    <row r="781" spans="1:2" x14ac:dyDescent="0.3">
      <c r="A781" s="59">
        <v>42343105</v>
      </c>
      <c r="B781" s="59" t="s">
        <v>1804</v>
      </c>
    </row>
    <row r="782" spans="1:2" x14ac:dyDescent="0.3">
      <c r="A782" s="59">
        <v>42343105</v>
      </c>
      <c r="B782" s="59" t="s">
        <v>1804</v>
      </c>
    </row>
    <row r="783" spans="1:2" x14ac:dyDescent="0.3">
      <c r="A783" s="59">
        <v>42406396</v>
      </c>
      <c r="B783" s="56" t="s">
        <v>1867</v>
      </c>
    </row>
    <row r="784" spans="1:2" x14ac:dyDescent="0.3">
      <c r="A784" s="59">
        <v>42406396</v>
      </c>
      <c r="B784" s="56" t="s">
        <v>1867</v>
      </c>
    </row>
    <row r="785" spans="1:2" x14ac:dyDescent="0.3">
      <c r="A785" s="59">
        <v>42406396</v>
      </c>
      <c r="B785" s="56" t="s">
        <v>1867</v>
      </c>
    </row>
    <row r="786" spans="1:2" x14ac:dyDescent="0.3">
      <c r="A786" s="59">
        <v>42406396</v>
      </c>
      <c r="B786" s="56" t="s">
        <v>1867</v>
      </c>
    </row>
    <row r="787" spans="1:2" x14ac:dyDescent="0.3">
      <c r="A787" s="59">
        <v>42406396</v>
      </c>
      <c r="B787" s="56" t="s">
        <v>1867</v>
      </c>
    </row>
    <row r="788" spans="1:2" x14ac:dyDescent="0.3">
      <c r="A788" s="59">
        <v>42406396</v>
      </c>
      <c r="B788" s="56" t="s">
        <v>1867</v>
      </c>
    </row>
    <row r="789" spans="1:2" x14ac:dyDescent="0.3">
      <c r="A789" s="59">
        <v>42406517</v>
      </c>
      <c r="B789" s="56" t="s">
        <v>1867</v>
      </c>
    </row>
    <row r="790" spans="1:2" x14ac:dyDescent="0.3">
      <c r="A790" s="59">
        <v>42406517</v>
      </c>
      <c r="B790" s="56" t="s">
        <v>1867</v>
      </c>
    </row>
    <row r="791" spans="1:2" x14ac:dyDescent="0.3">
      <c r="A791" s="59">
        <v>42406517</v>
      </c>
      <c r="B791" s="56" t="s">
        <v>1867</v>
      </c>
    </row>
    <row r="792" spans="1:2" x14ac:dyDescent="0.3">
      <c r="A792" s="59">
        <v>42406517</v>
      </c>
      <c r="B792" s="56" t="s">
        <v>1867</v>
      </c>
    </row>
    <row r="793" spans="1:2" x14ac:dyDescent="0.3">
      <c r="A793" s="59">
        <v>42406517</v>
      </c>
      <c r="B793" s="56" t="s">
        <v>1867</v>
      </c>
    </row>
    <row r="794" spans="1:2" x14ac:dyDescent="0.3">
      <c r="A794" s="59">
        <v>42406517</v>
      </c>
      <c r="B794" s="56" t="s">
        <v>1867</v>
      </c>
    </row>
    <row r="795" spans="1:2" x14ac:dyDescent="0.3">
      <c r="A795" s="59">
        <v>42406524</v>
      </c>
      <c r="B795" s="56" t="s">
        <v>1867</v>
      </c>
    </row>
    <row r="796" spans="1:2" x14ac:dyDescent="0.3">
      <c r="A796" s="59">
        <v>42406524</v>
      </c>
      <c r="B796" s="56" t="s">
        <v>1867</v>
      </c>
    </row>
    <row r="797" spans="1:2" x14ac:dyDescent="0.3">
      <c r="A797" s="59">
        <v>42406524</v>
      </c>
      <c r="B797" s="56" t="s">
        <v>1867</v>
      </c>
    </row>
    <row r="798" spans="1:2" x14ac:dyDescent="0.3">
      <c r="A798" s="59">
        <v>42406524</v>
      </c>
      <c r="B798" s="56" t="s">
        <v>1867</v>
      </c>
    </row>
    <row r="799" spans="1:2" x14ac:dyDescent="0.3">
      <c r="A799" s="59">
        <v>42406524</v>
      </c>
      <c r="B799" s="56" t="s">
        <v>1867</v>
      </c>
    </row>
    <row r="800" spans="1:2" x14ac:dyDescent="0.3">
      <c r="A800" s="59">
        <v>42406524</v>
      </c>
      <c r="B800" s="56" t="s">
        <v>1867</v>
      </c>
    </row>
    <row r="801" spans="1:2" x14ac:dyDescent="0.3">
      <c r="A801" s="59">
        <v>42415022</v>
      </c>
      <c r="B801" s="59" t="s">
        <v>1914</v>
      </c>
    </row>
    <row r="802" spans="1:2" x14ac:dyDescent="0.3">
      <c r="A802" s="59">
        <v>42415024</v>
      </c>
      <c r="B802" s="59" t="s">
        <v>1914</v>
      </c>
    </row>
    <row r="803" spans="1:2" x14ac:dyDescent="0.3">
      <c r="A803" s="59">
        <v>42441549</v>
      </c>
      <c r="B803" s="59" t="s">
        <v>1914</v>
      </c>
    </row>
    <row r="804" spans="1:2" x14ac:dyDescent="0.3">
      <c r="A804" s="59">
        <v>42441549</v>
      </c>
      <c r="B804" s="59" t="s">
        <v>1914</v>
      </c>
    </row>
    <row r="805" spans="1:2" x14ac:dyDescent="0.3">
      <c r="A805" s="59">
        <v>42446603</v>
      </c>
      <c r="B805" s="59" t="s">
        <v>1804</v>
      </c>
    </row>
    <row r="806" spans="1:2" x14ac:dyDescent="0.3">
      <c r="A806" s="59">
        <v>42446603</v>
      </c>
      <c r="B806" s="59" t="s">
        <v>1804</v>
      </c>
    </row>
    <row r="807" spans="1:2" x14ac:dyDescent="0.3">
      <c r="A807" s="59">
        <v>42453340</v>
      </c>
      <c r="B807" s="59" t="s">
        <v>1808</v>
      </c>
    </row>
    <row r="808" spans="1:2" x14ac:dyDescent="0.3">
      <c r="A808" s="59">
        <v>42453340</v>
      </c>
      <c r="B808" s="59" t="s">
        <v>1808</v>
      </c>
    </row>
    <row r="809" spans="1:2" x14ac:dyDescent="0.3">
      <c r="A809" s="59">
        <v>42453340</v>
      </c>
      <c r="B809" s="59" t="s">
        <v>1808</v>
      </c>
    </row>
    <row r="810" spans="1:2" x14ac:dyDescent="0.3">
      <c r="A810" s="59">
        <v>42453340</v>
      </c>
      <c r="B810" s="59" t="s">
        <v>1808</v>
      </c>
    </row>
    <row r="811" spans="1:2" x14ac:dyDescent="0.3">
      <c r="A811" s="59">
        <v>42467777</v>
      </c>
      <c r="B811" s="59" t="s">
        <v>1808</v>
      </c>
    </row>
    <row r="812" spans="1:2" x14ac:dyDescent="0.3">
      <c r="A812" s="59">
        <v>42467777</v>
      </c>
      <c r="B812" s="59" t="s">
        <v>1808</v>
      </c>
    </row>
    <row r="813" spans="1:2" x14ac:dyDescent="0.3">
      <c r="A813" s="59">
        <v>42467777</v>
      </c>
      <c r="B813" s="59" t="s">
        <v>1808</v>
      </c>
    </row>
    <row r="814" spans="1:2" x14ac:dyDescent="0.3">
      <c r="A814" s="59">
        <v>42467777</v>
      </c>
      <c r="B814" s="59" t="s">
        <v>1808</v>
      </c>
    </row>
    <row r="815" spans="1:2" x14ac:dyDescent="0.3">
      <c r="A815" s="59">
        <v>42335243</v>
      </c>
      <c r="B815" s="59" t="s">
        <v>1804</v>
      </c>
    </row>
    <row r="816" spans="1:2" x14ac:dyDescent="0.3">
      <c r="A816" s="59">
        <v>42356872</v>
      </c>
      <c r="B816" s="59" t="s">
        <v>1914</v>
      </c>
    </row>
    <row r="817" spans="1:2" x14ac:dyDescent="0.3">
      <c r="A817" s="59">
        <v>42287326</v>
      </c>
      <c r="B817" s="59" t="s">
        <v>1914</v>
      </c>
    </row>
    <row r="818" spans="1:2" x14ac:dyDescent="0.3">
      <c r="A818" s="59">
        <v>42314379</v>
      </c>
      <c r="B818" s="59" t="s">
        <v>1914</v>
      </c>
    </row>
    <row r="819" spans="1:2" x14ac:dyDescent="0.3">
      <c r="A819" s="59">
        <v>42334854</v>
      </c>
      <c r="B819" s="59" t="s">
        <v>1914</v>
      </c>
    </row>
    <row r="820" spans="1:2" x14ac:dyDescent="0.3">
      <c r="A820" s="59">
        <v>42349235</v>
      </c>
      <c r="B820" s="59" t="s">
        <v>1914</v>
      </c>
    </row>
    <row r="821" spans="1:2" x14ac:dyDescent="0.3">
      <c r="A821" s="59">
        <v>42349236</v>
      </c>
      <c r="B821" s="59" t="s">
        <v>1914</v>
      </c>
    </row>
    <row r="822" spans="1:2" x14ac:dyDescent="0.3">
      <c r="A822" s="59">
        <v>42301340</v>
      </c>
      <c r="B822" s="59" t="s">
        <v>1914</v>
      </c>
    </row>
    <row r="823" spans="1:2" x14ac:dyDescent="0.3">
      <c r="A823" s="59">
        <v>42312484</v>
      </c>
      <c r="B823" s="61" t="s">
        <v>1808</v>
      </c>
    </row>
    <row r="824" spans="1:2" x14ac:dyDescent="0.3">
      <c r="A824" s="59">
        <v>42330815</v>
      </c>
      <c r="B824" s="61" t="s">
        <v>1808</v>
      </c>
    </row>
    <row r="825" spans="1:2" x14ac:dyDescent="0.3">
      <c r="A825" s="59">
        <v>42425529</v>
      </c>
      <c r="B825" s="61" t="s">
        <v>1808</v>
      </c>
    </row>
    <row r="826" spans="1:2" x14ac:dyDescent="0.3">
      <c r="A826" s="59">
        <v>42498483</v>
      </c>
      <c r="B826" s="61" t="s">
        <v>1808</v>
      </c>
    </row>
    <row r="827" spans="1:2" x14ac:dyDescent="0.3">
      <c r="A827" s="59">
        <v>42499337</v>
      </c>
      <c r="B827" s="61" t="s">
        <v>1881</v>
      </c>
    </row>
    <row r="828" spans="1:2" x14ac:dyDescent="0.3">
      <c r="A828" s="62">
        <v>42181540</v>
      </c>
      <c r="B828" s="56" t="s">
        <v>1800</v>
      </c>
    </row>
    <row r="829" spans="1:2" x14ac:dyDescent="0.3">
      <c r="A829" s="63">
        <v>42498483</v>
      </c>
      <c r="B829" s="63" t="s">
        <v>1808</v>
      </c>
    </row>
    <row r="830" spans="1:2" x14ac:dyDescent="0.3">
      <c r="A830" s="63">
        <v>42498483</v>
      </c>
      <c r="B830" s="63" t="s">
        <v>1808</v>
      </c>
    </row>
    <row r="831" spans="1:2" x14ac:dyDescent="0.3">
      <c r="A831" s="63">
        <v>42499331</v>
      </c>
      <c r="B831" s="63" t="s">
        <v>1808</v>
      </c>
    </row>
    <row r="832" spans="1:2" x14ac:dyDescent="0.3">
      <c r="A832" s="63">
        <v>42499331</v>
      </c>
      <c r="B832" s="63" t="s">
        <v>1808</v>
      </c>
    </row>
    <row r="833" spans="1:2" x14ac:dyDescent="0.3">
      <c r="A833" s="63">
        <v>42499331</v>
      </c>
      <c r="B833" s="63" t="s">
        <v>1808</v>
      </c>
    </row>
    <row r="834" spans="1:2" x14ac:dyDescent="0.3">
      <c r="A834" s="63">
        <v>42499337</v>
      </c>
      <c r="B834" s="63" t="s">
        <v>1881</v>
      </c>
    </row>
    <row r="835" spans="1:2" x14ac:dyDescent="0.3">
      <c r="A835" s="63">
        <v>42499337</v>
      </c>
      <c r="B835" s="63" t="s">
        <v>1881</v>
      </c>
    </row>
    <row r="836" spans="1:2" x14ac:dyDescent="0.3">
      <c r="A836" s="63">
        <v>42499337</v>
      </c>
      <c r="B836" s="63" t="s">
        <v>1881</v>
      </c>
    </row>
    <row r="837" spans="1:2" x14ac:dyDescent="0.3">
      <c r="A837" s="63">
        <v>42499337</v>
      </c>
      <c r="B837" s="63" t="s">
        <v>1881</v>
      </c>
    </row>
    <row r="838" spans="1:2" x14ac:dyDescent="0.3">
      <c r="A838" s="63">
        <v>42515320</v>
      </c>
      <c r="B838" s="63" t="s">
        <v>1808</v>
      </c>
    </row>
    <row r="839" spans="1:2" x14ac:dyDescent="0.3">
      <c r="A839" s="63">
        <v>42515320</v>
      </c>
      <c r="B839" s="63" t="s">
        <v>1808</v>
      </c>
    </row>
    <row r="840" spans="1:2" x14ac:dyDescent="0.3">
      <c r="A840" s="56">
        <v>42356875</v>
      </c>
      <c r="B840" s="56" t="s">
        <v>1808</v>
      </c>
    </row>
    <row r="841" spans="1:2" x14ac:dyDescent="0.3">
      <c r="A841" s="56">
        <v>42356875</v>
      </c>
      <c r="B841" s="56" t="s">
        <v>1808</v>
      </c>
    </row>
    <row r="842" spans="1:2" x14ac:dyDescent="0.3">
      <c r="A842" s="56">
        <v>42397609</v>
      </c>
      <c r="B842" s="56" t="s">
        <v>1808</v>
      </c>
    </row>
    <row r="843" spans="1:2" x14ac:dyDescent="0.3">
      <c r="A843" s="56">
        <v>42397609</v>
      </c>
      <c r="B843" s="56" t="s">
        <v>1808</v>
      </c>
    </row>
    <row r="844" spans="1:2" x14ac:dyDescent="0.3">
      <c r="A844" s="56">
        <v>42399920</v>
      </c>
      <c r="B844" s="56" t="s">
        <v>1808</v>
      </c>
    </row>
    <row r="845" spans="1:2" x14ac:dyDescent="0.3">
      <c r="A845" s="56">
        <v>42399920</v>
      </c>
      <c r="B845" s="56" t="s">
        <v>1808</v>
      </c>
    </row>
    <row r="846" spans="1:2" x14ac:dyDescent="0.3">
      <c r="A846" s="56">
        <v>42399920</v>
      </c>
      <c r="B846" s="56" t="s">
        <v>1808</v>
      </c>
    </row>
    <row r="847" spans="1:2" x14ac:dyDescent="0.3">
      <c r="A847" s="56">
        <v>42425529</v>
      </c>
      <c r="B847" s="56" t="s">
        <v>1808</v>
      </c>
    </row>
    <row r="848" spans="1:2" x14ac:dyDescent="0.3">
      <c r="A848" s="62">
        <v>42266532</v>
      </c>
      <c r="B848" s="56" t="s">
        <v>1919</v>
      </c>
    </row>
    <row r="849" spans="1:2" x14ac:dyDescent="0.3">
      <c r="A849" s="56">
        <v>42315471</v>
      </c>
      <c r="B849" s="56" t="s">
        <v>1919</v>
      </c>
    </row>
    <row r="850" spans="1:2" x14ac:dyDescent="0.3">
      <c r="A850" s="56">
        <v>42315471</v>
      </c>
      <c r="B850" s="56" t="s">
        <v>1919</v>
      </c>
    </row>
    <row r="851" spans="1:2" x14ac:dyDescent="0.3">
      <c r="A851" s="56">
        <v>42328993</v>
      </c>
      <c r="B851" s="56" t="s">
        <v>1808</v>
      </c>
    </row>
    <row r="852" spans="1:2" x14ac:dyDescent="0.3">
      <c r="A852" s="56">
        <v>42328993</v>
      </c>
      <c r="B852" s="56" t="s">
        <v>1808</v>
      </c>
    </row>
    <row r="853" spans="1:2" x14ac:dyDescent="0.3">
      <c r="A853" s="56">
        <v>42335209</v>
      </c>
      <c r="B853" s="56" t="s">
        <v>1808</v>
      </c>
    </row>
    <row r="854" spans="1:2" x14ac:dyDescent="0.3">
      <c r="A854" s="56">
        <v>42335209</v>
      </c>
      <c r="B854" s="56" t="s">
        <v>1808</v>
      </c>
    </row>
    <row r="855" spans="1:2" x14ac:dyDescent="0.3">
      <c r="A855" s="56">
        <v>42335209</v>
      </c>
      <c r="B855" s="56" t="s">
        <v>1808</v>
      </c>
    </row>
    <row r="856" spans="1:2" x14ac:dyDescent="0.3">
      <c r="A856" s="56">
        <v>42343105</v>
      </c>
      <c r="B856" s="56" t="s">
        <v>1919</v>
      </c>
    </row>
    <row r="857" spans="1:2" x14ac:dyDescent="0.3">
      <c r="A857" s="56">
        <v>42343105</v>
      </c>
      <c r="B857" s="56" t="s">
        <v>1919</v>
      </c>
    </row>
    <row r="858" spans="1:2" x14ac:dyDescent="0.3">
      <c r="A858" s="56">
        <v>42406396</v>
      </c>
      <c r="B858" s="56" t="s">
        <v>1803</v>
      </c>
    </row>
    <row r="859" spans="1:2" x14ac:dyDescent="0.3">
      <c r="A859" s="56">
        <v>42406396</v>
      </c>
      <c r="B859" s="56" t="s">
        <v>1803</v>
      </c>
    </row>
    <row r="860" spans="1:2" x14ac:dyDescent="0.3">
      <c r="A860" s="56">
        <v>42406396</v>
      </c>
      <c r="B860" s="56" t="s">
        <v>1803</v>
      </c>
    </row>
    <row r="861" spans="1:2" x14ac:dyDescent="0.3">
      <c r="A861" s="56">
        <v>42406396</v>
      </c>
      <c r="B861" s="56" t="s">
        <v>1803</v>
      </c>
    </row>
    <row r="862" spans="1:2" x14ac:dyDescent="0.3">
      <c r="A862" s="56">
        <v>42406396</v>
      </c>
      <c r="B862" s="56" t="s">
        <v>1803</v>
      </c>
    </row>
    <row r="863" spans="1:2" x14ac:dyDescent="0.3">
      <c r="A863" s="56">
        <v>42406396</v>
      </c>
      <c r="B863" s="56" t="s">
        <v>1803</v>
      </c>
    </row>
    <row r="864" spans="1:2" x14ac:dyDescent="0.3">
      <c r="A864" s="56">
        <v>42406517</v>
      </c>
      <c r="B864" s="56" t="s">
        <v>1803</v>
      </c>
    </row>
    <row r="865" spans="1:2" x14ac:dyDescent="0.3">
      <c r="A865" s="56">
        <v>42406517</v>
      </c>
      <c r="B865" s="56" t="s">
        <v>1803</v>
      </c>
    </row>
    <row r="866" spans="1:2" x14ac:dyDescent="0.3">
      <c r="A866" s="56">
        <v>42406517</v>
      </c>
      <c r="B866" s="56" t="s">
        <v>1803</v>
      </c>
    </row>
    <row r="867" spans="1:2" x14ac:dyDescent="0.3">
      <c r="A867" s="56">
        <v>42406517</v>
      </c>
      <c r="B867" s="56" t="s">
        <v>1803</v>
      </c>
    </row>
    <row r="868" spans="1:2" x14ac:dyDescent="0.3">
      <c r="A868" s="56">
        <v>42406517</v>
      </c>
      <c r="B868" s="56" t="s">
        <v>1803</v>
      </c>
    </row>
    <row r="869" spans="1:2" x14ac:dyDescent="0.3">
      <c r="A869" s="56">
        <v>42406517</v>
      </c>
      <c r="B869" s="56" t="s">
        <v>1803</v>
      </c>
    </row>
    <row r="870" spans="1:2" x14ac:dyDescent="0.3">
      <c r="A870" s="56">
        <v>42406524</v>
      </c>
      <c r="B870" s="56" t="s">
        <v>1803</v>
      </c>
    </row>
    <row r="871" spans="1:2" x14ac:dyDescent="0.3">
      <c r="A871" s="56">
        <v>42406524</v>
      </c>
      <c r="B871" s="56" t="s">
        <v>1803</v>
      </c>
    </row>
    <row r="872" spans="1:2" x14ac:dyDescent="0.3">
      <c r="A872" s="56">
        <v>42406524</v>
      </c>
      <c r="B872" s="56" t="s">
        <v>1803</v>
      </c>
    </row>
    <row r="873" spans="1:2" x14ac:dyDescent="0.3">
      <c r="A873" s="56">
        <v>42406524</v>
      </c>
      <c r="B873" s="56" t="s">
        <v>1803</v>
      </c>
    </row>
    <row r="874" spans="1:2" x14ac:dyDescent="0.3">
      <c r="A874" s="56">
        <v>42406524</v>
      </c>
      <c r="B874" s="56" t="s">
        <v>1803</v>
      </c>
    </row>
    <row r="875" spans="1:2" x14ac:dyDescent="0.3">
      <c r="A875" s="56">
        <v>42406524</v>
      </c>
      <c r="B875" s="56" t="s">
        <v>1803</v>
      </c>
    </row>
    <row r="876" spans="1:2" x14ac:dyDescent="0.3">
      <c r="A876" s="56">
        <v>42415022</v>
      </c>
      <c r="B876" s="56" t="s">
        <v>1801</v>
      </c>
    </row>
    <row r="877" spans="1:2" x14ac:dyDescent="0.3">
      <c r="A877" s="56">
        <v>42415022</v>
      </c>
      <c r="B877" s="56" t="s">
        <v>1801</v>
      </c>
    </row>
    <row r="878" spans="1:2" x14ac:dyDescent="0.3">
      <c r="A878" s="56">
        <v>42415022</v>
      </c>
      <c r="B878" s="56" t="s">
        <v>1801</v>
      </c>
    </row>
    <row r="879" spans="1:2" x14ac:dyDescent="0.3">
      <c r="A879" s="56">
        <v>42415022</v>
      </c>
      <c r="B879" s="56" t="s">
        <v>1801</v>
      </c>
    </row>
    <row r="880" spans="1:2" x14ac:dyDescent="0.3">
      <c r="A880" s="56">
        <v>42415022</v>
      </c>
      <c r="B880" s="56" t="s">
        <v>1801</v>
      </c>
    </row>
    <row r="881" spans="1:2" x14ac:dyDescent="0.3">
      <c r="A881" s="56">
        <v>42415022</v>
      </c>
      <c r="B881" s="56" t="s">
        <v>1801</v>
      </c>
    </row>
    <row r="882" spans="1:2" x14ac:dyDescent="0.3">
      <c r="A882" s="56">
        <v>42415022</v>
      </c>
      <c r="B882" s="56" t="s">
        <v>1801</v>
      </c>
    </row>
    <row r="883" spans="1:2" x14ac:dyDescent="0.3">
      <c r="A883" s="56">
        <v>42415024</v>
      </c>
      <c r="B883" s="56" t="s">
        <v>1801</v>
      </c>
    </row>
    <row r="884" spans="1:2" x14ac:dyDescent="0.3">
      <c r="A884" s="56">
        <v>42415024</v>
      </c>
      <c r="B884" s="56" t="s">
        <v>1801</v>
      </c>
    </row>
    <row r="885" spans="1:2" x14ac:dyDescent="0.3">
      <c r="A885" s="56">
        <v>42415024</v>
      </c>
      <c r="B885" s="56" t="s">
        <v>1801</v>
      </c>
    </row>
    <row r="886" spans="1:2" x14ac:dyDescent="0.3">
      <c r="A886" s="56">
        <v>42415024</v>
      </c>
      <c r="B886" s="56" t="s">
        <v>1801</v>
      </c>
    </row>
    <row r="887" spans="1:2" x14ac:dyDescent="0.3">
      <c r="A887" s="56">
        <v>42415024</v>
      </c>
      <c r="B887" s="56" t="s">
        <v>1801</v>
      </c>
    </row>
    <row r="888" spans="1:2" x14ac:dyDescent="0.3">
      <c r="A888" s="56">
        <v>42415024</v>
      </c>
      <c r="B888" s="56" t="s">
        <v>1801</v>
      </c>
    </row>
    <row r="889" spans="1:2" x14ac:dyDescent="0.3">
      <c r="A889" s="56">
        <v>42415024</v>
      </c>
      <c r="B889" s="56" t="s">
        <v>1801</v>
      </c>
    </row>
    <row r="890" spans="1:2" x14ac:dyDescent="0.3">
      <c r="A890" s="56">
        <v>42441549</v>
      </c>
      <c r="B890" s="56" t="s">
        <v>1801</v>
      </c>
    </row>
    <row r="891" spans="1:2" x14ac:dyDescent="0.3">
      <c r="A891" s="56">
        <v>42441549</v>
      </c>
      <c r="B891" s="56" t="s">
        <v>1801</v>
      </c>
    </row>
    <row r="892" spans="1:2" x14ac:dyDescent="0.3">
      <c r="A892" s="56">
        <v>42446603</v>
      </c>
      <c r="B892" s="63" t="s">
        <v>1811</v>
      </c>
    </row>
    <row r="893" spans="1:2" x14ac:dyDescent="0.3">
      <c r="A893" s="56">
        <v>42446603</v>
      </c>
      <c r="B893" s="63" t="s">
        <v>1811</v>
      </c>
    </row>
    <row r="894" spans="1:2" x14ac:dyDescent="0.3">
      <c r="A894" s="56">
        <v>42453340</v>
      </c>
      <c r="B894" s="56" t="s">
        <v>1808</v>
      </c>
    </row>
    <row r="895" spans="1:2" x14ac:dyDescent="0.3">
      <c r="A895" s="56">
        <v>42453340</v>
      </c>
      <c r="B895" s="56" t="s">
        <v>1808</v>
      </c>
    </row>
    <row r="896" spans="1:2" x14ac:dyDescent="0.3">
      <c r="A896" s="56">
        <v>42453340</v>
      </c>
      <c r="B896" s="56" t="s">
        <v>1808</v>
      </c>
    </row>
    <row r="897" spans="1:2" x14ac:dyDescent="0.3">
      <c r="A897" s="56">
        <v>42453340</v>
      </c>
      <c r="B897" s="56" t="s">
        <v>1808</v>
      </c>
    </row>
    <row r="898" spans="1:2" x14ac:dyDescent="0.3">
      <c r="A898" s="56">
        <v>42467777</v>
      </c>
      <c r="B898" s="56" t="s">
        <v>1808</v>
      </c>
    </row>
    <row r="899" spans="1:2" x14ac:dyDescent="0.3">
      <c r="A899" s="56">
        <v>42467777</v>
      </c>
      <c r="B899" s="56" t="s">
        <v>1808</v>
      </c>
    </row>
    <row r="900" spans="1:2" x14ac:dyDescent="0.3">
      <c r="A900" s="56">
        <v>42467777</v>
      </c>
      <c r="B900" s="56" t="s">
        <v>1808</v>
      </c>
    </row>
    <row r="901" spans="1:2" x14ac:dyDescent="0.3">
      <c r="A901" s="56">
        <v>42467777</v>
      </c>
      <c r="B901" s="56" t="s">
        <v>1808</v>
      </c>
    </row>
    <row r="902" spans="1:2" x14ac:dyDescent="0.3">
      <c r="A902" s="60">
        <v>42356361</v>
      </c>
      <c r="B902" s="56" t="s">
        <v>1808</v>
      </c>
    </row>
    <row r="903" spans="1:2" x14ac:dyDescent="0.3">
      <c r="A903" s="60">
        <v>42356875</v>
      </c>
      <c r="B903" s="56" t="s">
        <v>1808</v>
      </c>
    </row>
    <row r="904" spans="1:2" x14ac:dyDescent="0.3">
      <c r="A904" s="60">
        <v>42397609</v>
      </c>
      <c r="B904" s="56" t="s">
        <v>1808</v>
      </c>
    </row>
    <row r="905" spans="1:2" x14ac:dyDescent="0.3">
      <c r="A905" s="60">
        <v>42399920</v>
      </c>
      <c r="B905" s="56" t="s">
        <v>1808</v>
      </c>
    </row>
    <row r="906" spans="1:2" x14ac:dyDescent="0.3">
      <c r="A906" s="60">
        <v>42499331</v>
      </c>
      <c r="B906" s="56" t="s">
        <v>1808</v>
      </c>
    </row>
    <row r="907" spans="1:2" x14ac:dyDescent="0.3">
      <c r="A907" s="60">
        <v>42507845</v>
      </c>
      <c r="B907" s="56" t="s">
        <v>1808</v>
      </c>
    </row>
    <row r="908" spans="1:2" x14ac:dyDescent="0.3">
      <c r="A908" s="60">
        <v>42515320</v>
      </c>
      <c r="B908" s="56" t="s">
        <v>1808</v>
      </c>
    </row>
    <row r="909" spans="1:2" x14ac:dyDescent="0.3">
      <c r="A909" s="60">
        <v>42534827</v>
      </c>
      <c r="B909" s="56" t="s">
        <v>1808</v>
      </c>
    </row>
    <row r="910" spans="1:2" x14ac:dyDescent="0.3">
      <c r="A910" s="60">
        <v>42535820</v>
      </c>
      <c r="B910" s="56" t="s">
        <v>1881</v>
      </c>
    </row>
    <row r="911" spans="1:2" x14ac:dyDescent="0.3">
      <c r="A911" s="56">
        <v>42163185</v>
      </c>
      <c r="B911" s="64" t="s">
        <v>1808</v>
      </c>
    </row>
    <row r="912" spans="1:2" x14ac:dyDescent="0.3">
      <c r="A912" s="56">
        <v>42163185</v>
      </c>
      <c r="B912" s="64" t="s">
        <v>1808</v>
      </c>
    </row>
    <row r="913" spans="1:2" x14ac:dyDescent="0.3">
      <c r="A913" s="56">
        <v>42163185</v>
      </c>
      <c r="B913" s="64" t="s">
        <v>1808</v>
      </c>
    </row>
    <row r="914" spans="1:2" x14ac:dyDescent="0.3">
      <c r="A914" s="56">
        <v>42163185</v>
      </c>
      <c r="B914" s="64" t="s">
        <v>1808</v>
      </c>
    </row>
    <row r="915" spans="1:2" x14ac:dyDescent="0.3">
      <c r="A915" s="56">
        <v>42163185</v>
      </c>
      <c r="B915" s="64" t="s">
        <v>1808</v>
      </c>
    </row>
    <row r="916" spans="1:2" x14ac:dyDescent="0.3">
      <c r="A916" s="56">
        <v>42163185</v>
      </c>
      <c r="B916" s="64" t="s">
        <v>1808</v>
      </c>
    </row>
    <row r="917" spans="1:2" x14ac:dyDescent="0.3">
      <c r="A917" s="56">
        <v>42163185</v>
      </c>
      <c r="B917" s="64" t="s">
        <v>1808</v>
      </c>
    </row>
    <row r="918" spans="1:2" x14ac:dyDescent="0.3">
      <c r="A918" s="56">
        <v>42163185</v>
      </c>
      <c r="B918" s="64" t="s">
        <v>1808</v>
      </c>
    </row>
    <row r="919" spans="1:2" x14ac:dyDescent="0.3">
      <c r="A919" s="56">
        <v>42343102</v>
      </c>
      <c r="B919" s="64" t="s">
        <v>1808</v>
      </c>
    </row>
    <row r="920" spans="1:2" x14ac:dyDescent="0.3">
      <c r="A920" s="56">
        <v>42343102</v>
      </c>
      <c r="B920" s="64" t="s">
        <v>1808</v>
      </c>
    </row>
    <row r="921" spans="1:2" x14ac:dyDescent="0.3">
      <c r="A921" s="56">
        <v>42343102</v>
      </c>
      <c r="B921" s="64" t="s">
        <v>1808</v>
      </c>
    </row>
    <row r="922" spans="1:2" x14ac:dyDescent="0.3">
      <c r="A922" s="56">
        <v>42368064</v>
      </c>
      <c r="B922" s="64" t="s">
        <v>1808</v>
      </c>
    </row>
    <row r="923" spans="1:2" x14ac:dyDescent="0.3">
      <c r="A923" s="56">
        <v>42368064</v>
      </c>
      <c r="B923" s="64" t="s">
        <v>1808</v>
      </c>
    </row>
    <row r="924" spans="1:2" x14ac:dyDescent="0.3">
      <c r="A924" s="56">
        <v>42368064</v>
      </c>
      <c r="B924" s="64" t="s">
        <v>1808</v>
      </c>
    </row>
    <row r="925" spans="1:2" x14ac:dyDescent="0.3">
      <c r="A925" s="56">
        <v>42368064</v>
      </c>
      <c r="B925" s="64" t="s">
        <v>1808</v>
      </c>
    </row>
    <row r="926" spans="1:2" x14ac:dyDescent="0.3">
      <c r="A926" s="56">
        <v>42368064</v>
      </c>
      <c r="B926" s="64" t="s">
        <v>1808</v>
      </c>
    </row>
    <row r="927" spans="1:2" x14ac:dyDescent="0.3">
      <c r="A927" s="56">
        <v>42368064</v>
      </c>
      <c r="B927" s="64" t="s">
        <v>1808</v>
      </c>
    </row>
    <row r="928" spans="1:2" x14ac:dyDescent="0.3">
      <c r="A928" s="56">
        <v>42487873</v>
      </c>
      <c r="B928" s="59" t="s">
        <v>1804</v>
      </c>
    </row>
    <row r="929" spans="1:2" x14ac:dyDescent="0.3">
      <c r="A929" s="56">
        <v>42487873</v>
      </c>
      <c r="B929" s="59" t="s">
        <v>1804</v>
      </c>
    </row>
    <row r="930" spans="1:2" x14ac:dyDescent="0.3">
      <c r="A930" s="56">
        <v>42487873</v>
      </c>
      <c r="B930" s="59" t="s">
        <v>1804</v>
      </c>
    </row>
    <row r="931" spans="1:2" x14ac:dyDescent="0.3">
      <c r="A931" s="56">
        <v>42511093</v>
      </c>
      <c r="B931" s="59" t="s">
        <v>1804</v>
      </c>
    </row>
    <row r="932" spans="1:2" x14ac:dyDescent="0.3">
      <c r="A932" s="56">
        <v>42534810</v>
      </c>
      <c r="B932" s="59" t="s">
        <v>1804</v>
      </c>
    </row>
    <row r="933" spans="1:2" x14ac:dyDescent="0.3">
      <c r="A933" s="56">
        <v>42534810</v>
      </c>
      <c r="B933" s="59" t="s">
        <v>1804</v>
      </c>
    </row>
    <row r="934" spans="1:2" x14ac:dyDescent="0.3">
      <c r="A934" s="56">
        <v>42534810</v>
      </c>
      <c r="B934" s="59" t="s">
        <v>1804</v>
      </c>
    </row>
    <row r="935" spans="1:2" x14ac:dyDescent="0.3">
      <c r="A935" s="56">
        <v>42534810</v>
      </c>
      <c r="B935" s="59" t="s">
        <v>1804</v>
      </c>
    </row>
    <row r="936" spans="1:2" x14ac:dyDescent="0.3">
      <c r="A936" s="56">
        <v>42536818</v>
      </c>
      <c r="B936" s="59" t="s">
        <v>1804</v>
      </c>
    </row>
    <row r="937" spans="1:2" x14ac:dyDescent="0.3">
      <c r="A937" s="56">
        <v>42536818</v>
      </c>
      <c r="B937" s="59" t="s">
        <v>1804</v>
      </c>
    </row>
    <row r="938" spans="1:2" x14ac:dyDescent="0.3">
      <c r="A938" s="56">
        <v>42537553</v>
      </c>
      <c r="B938" s="59" t="s">
        <v>1804</v>
      </c>
    </row>
    <row r="939" spans="1:2" x14ac:dyDescent="0.3">
      <c r="A939" s="56">
        <v>42537553</v>
      </c>
      <c r="B939" s="59" t="s">
        <v>1804</v>
      </c>
    </row>
    <row r="940" spans="1:2" x14ac:dyDescent="0.3">
      <c r="A940" s="56">
        <v>42541275</v>
      </c>
      <c r="B940" s="64" t="s">
        <v>1800</v>
      </c>
    </row>
    <row r="941" spans="1:2" x14ac:dyDescent="0.3">
      <c r="A941" s="56">
        <v>42541275</v>
      </c>
      <c r="B941" s="64" t="s">
        <v>1800</v>
      </c>
    </row>
    <row r="942" spans="1:2" x14ac:dyDescent="0.3">
      <c r="A942" s="56">
        <v>42555114</v>
      </c>
      <c r="B942" s="59" t="s">
        <v>1804</v>
      </c>
    </row>
    <row r="943" spans="1:2" x14ac:dyDescent="0.3">
      <c r="A943" s="56">
        <v>42555114</v>
      </c>
      <c r="B943" s="59" t="s">
        <v>1804</v>
      </c>
    </row>
    <row r="944" spans="1:2" x14ac:dyDescent="0.3">
      <c r="A944" s="65">
        <v>42276639</v>
      </c>
      <c r="B944" s="56" t="s">
        <v>1808</v>
      </c>
    </row>
    <row r="945" spans="1:2" x14ac:dyDescent="0.3">
      <c r="A945" s="65">
        <v>42268306</v>
      </c>
      <c r="B945" s="56" t="s">
        <v>1800</v>
      </c>
    </row>
    <row r="946" spans="1:2" x14ac:dyDescent="0.3">
      <c r="A946" s="65">
        <v>42264531</v>
      </c>
      <c r="B946" s="56" t="s">
        <v>1808</v>
      </c>
    </row>
    <row r="947" spans="1:2" x14ac:dyDescent="0.3">
      <c r="A947" s="65">
        <v>42413526</v>
      </c>
      <c r="B947" s="56" t="s">
        <v>1808</v>
      </c>
    </row>
    <row r="948" spans="1:2" x14ac:dyDescent="0.3">
      <c r="A948" s="65">
        <v>42346625</v>
      </c>
      <c r="B948" s="56" t="s">
        <v>1808</v>
      </c>
    </row>
    <row r="949" spans="1:2" x14ac:dyDescent="0.3">
      <c r="A949" s="65">
        <v>42480300</v>
      </c>
      <c r="B949" s="56" t="s">
        <v>1808</v>
      </c>
    </row>
    <row r="950" spans="1:2" x14ac:dyDescent="0.3">
      <c r="A950" s="65">
        <v>42386785</v>
      </c>
      <c r="B950" s="56" t="s">
        <v>1808</v>
      </c>
    </row>
    <row r="951" spans="1:2" x14ac:dyDescent="0.3">
      <c r="A951" s="65">
        <v>42346620</v>
      </c>
      <c r="B951" s="56" t="s">
        <v>1808</v>
      </c>
    </row>
    <row r="952" spans="1:2" x14ac:dyDescent="0.3">
      <c r="A952" s="65">
        <v>42433332</v>
      </c>
      <c r="B952" s="56" t="s">
        <v>1808</v>
      </c>
    </row>
    <row r="953" spans="1:2" x14ac:dyDescent="0.3">
      <c r="A953" s="65">
        <v>42349233</v>
      </c>
      <c r="B953" s="56" t="s">
        <v>1808</v>
      </c>
    </row>
    <row r="954" spans="1:2" x14ac:dyDescent="0.3">
      <c r="A954" s="65">
        <v>42349234</v>
      </c>
      <c r="B954" s="56" t="s">
        <v>1808</v>
      </c>
    </row>
    <row r="955" spans="1:2" x14ac:dyDescent="0.3">
      <c r="A955" s="65">
        <v>42537553</v>
      </c>
      <c r="B955" s="59" t="s">
        <v>1804</v>
      </c>
    </row>
    <row r="956" spans="1:2" x14ac:dyDescent="0.3">
      <c r="A956" s="65">
        <v>42536818</v>
      </c>
      <c r="B956" s="59" t="s">
        <v>1804</v>
      </c>
    </row>
    <row r="957" spans="1:2" x14ac:dyDescent="0.3">
      <c r="A957" s="65">
        <v>42541275</v>
      </c>
      <c r="B957" s="56" t="s">
        <v>1800</v>
      </c>
    </row>
    <row r="958" spans="1:2" x14ac:dyDescent="0.3">
      <c r="A958" s="65">
        <v>42550262</v>
      </c>
      <c r="B958" s="56" t="s">
        <v>1808</v>
      </c>
    </row>
    <row r="959" spans="1:2" x14ac:dyDescent="0.3">
      <c r="A959" s="65">
        <v>42299345</v>
      </c>
      <c r="B959" s="56" t="s">
        <v>1804</v>
      </c>
    </row>
    <row r="960" spans="1:2" x14ac:dyDescent="0.3">
      <c r="A960" s="60">
        <v>42570595</v>
      </c>
      <c r="B960" s="56" t="s">
        <v>1809</v>
      </c>
    </row>
    <row r="961" spans="1:2" x14ac:dyDescent="0.3">
      <c r="A961" s="60">
        <v>42570595</v>
      </c>
      <c r="B961" s="56" t="s">
        <v>1809</v>
      </c>
    </row>
    <row r="962" spans="1:2" x14ac:dyDescent="0.3">
      <c r="A962" s="60">
        <v>42570595</v>
      </c>
      <c r="B962" s="56" t="s">
        <v>1809</v>
      </c>
    </row>
    <row r="963" spans="1:2" x14ac:dyDescent="0.3">
      <c r="A963" s="60">
        <v>42570595</v>
      </c>
      <c r="B963" s="56" t="s">
        <v>1809</v>
      </c>
    </row>
    <row r="964" spans="1:2" x14ac:dyDescent="0.3">
      <c r="A964" s="66">
        <v>42570595</v>
      </c>
      <c r="B964" s="67" t="s">
        <v>1809</v>
      </c>
    </row>
    <row r="965" spans="1:2" x14ac:dyDescent="0.3">
      <c r="A965" s="68">
        <v>42594770</v>
      </c>
      <c r="B965" s="67" t="s">
        <v>1808</v>
      </c>
    </row>
    <row r="966" spans="1:2" x14ac:dyDescent="0.3">
      <c r="A966" s="67" t="s">
        <v>1920</v>
      </c>
      <c r="B966" s="67" t="s">
        <v>1804</v>
      </c>
    </row>
    <row r="967" spans="1:2" x14ac:dyDescent="0.3">
      <c r="A967" s="68">
        <v>42522192</v>
      </c>
      <c r="B967" s="69" t="s">
        <v>1801</v>
      </c>
    </row>
    <row r="968" spans="1:2" x14ac:dyDescent="0.3">
      <c r="A968" s="68">
        <v>42595985</v>
      </c>
      <c r="B968" s="67" t="s">
        <v>1808</v>
      </c>
    </row>
    <row r="969" spans="1:2" x14ac:dyDescent="0.3">
      <c r="A969" s="69">
        <v>42604626</v>
      </c>
      <c r="B969" s="69" t="s">
        <v>1808</v>
      </c>
    </row>
    <row r="970" spans="1:2" x14ac:dyDescent="0.3">
      <c r="A970" s="69">
        <v>42606692</v>
      </c>
      <c r="B970" s="69" t="s">
        <v>1808</v>
      </c>
    </row>
    <row r="971" spans="1:2" x14ac:dyDescent="0.3">
      <c r="A971" s="69">
        <v>42600711</v>
      </c>
      <c r="B971" s="69" t="s">
        <v>1811</v>
      </c>
    </row>
    <row r="972" spans="1:2" x14ac:dyDescent="0.3">
      <c r="A972" s="69">
        <v>42600721</v>
      </c>
      <c r="B972" s="69" t="s">
        <v>1811</v>
      </c>
    </row>
    <row r="973" spans="1:2" x14ac:dyDescent="0.3">
      <c r="A973" s="69">
        <v>42600733</v>
      </c>
      <c r="B973" s="69" t="s">
        <v>1811</v>
      </c>
    </row>
    <row r="974" spans="1:2" x14ac:dyDescent="0.3">
      <c r="A974" s="69">
        <v>42600738</v>
      </c>
      <c r="B974" s="69" t="s">
        <v>1811</v>
      </c>
    </row>
    <row r="975" spans="1:2" x14ac:dyDescent="0.3">
      <c r="A975" s="69">
        <v>42600754</v>
      </c>
      <c r="B975" s="69" t="s">
        <v>1811</v>
      </c>
    </row>
    <row r="976" spans="1:2" x14ac:dyDescent="0.3">
      <c r="A976" s="69">
        <v>42606146</v>
      </c>
      <c r="B976" s="69" t="s">
        <v>1804</v>
      </c>
    </row>
    <row r="977" spans="1:2" x14ac:dyDescent="0.3">
      <c r="A977" s="69">
        <v>42644086</v>
      </c>
      <c r="B977" s="69" t="s">
        <v>1808</v>
      </c>
    </row>
    <row r="978" spans="1:2" x14ac:dyDescent="0.3">
      <c r="A978" s="69">
        <v>42625854</v>
      </c>
      <c r="B978" s="69" t="s">
        <v>1881</v>
      </c>
    </row>
    <row r="979" spans="1:2" x14ac:dyDescent="0.3">
      <c r="A979" s="69">
        <v>42617555</v>
      </c>
      <c r="B979" s="69" t="s">
        <v>1808</v>
      </c>
    </row>
    <row r="980" spans="1:2" x14ac:dyDescent="0.3">
      <c r="A980" s="69">
        <v>42616052</v>
      </c>
      <c r="B980" s="69" t="s">
        <v>1801</v>
      </c>
    </row>
    <row r="981" spans="1:2" x14ac:dyDescent="0.3">
      <c r="A981" s="69">
        <v>42616082</v>
      </c>
      <c r="B981" s="69" t="s">
        <v>1801</v>
      </c>
    </row>
    <row r="982" spans="1:2" x14ac:dyDescent="0.3">
      <c r="A982" s="69">
        <v>42604176</v>
      </c>
      <c r="B982" s="69" t="s">
        <v>1808</v>
      </c>
    </row>
    <row r="983" spans="1:2" x14ac:dyDescent="0.3">
      <c r="A983" s="69">
        <v>42592006</v>
      </c>
      <c r="B983" s="69" t="s">
        <v>1801</v>
      </c>
    </row>
    <row r="984" spans="1:2" x14ac:dyDescent="0.3">
      <c r="A984" s="69">
        <v>42599373</v>
      </c>
      <c r="B984" s="69" t="s">
        <v>1808</v>
      </c>
    </row>
    <row r="985" spans="1:2" x14ac:dyDescent="0.3">
      <c r="A985" s="69">
        <v>42583104</v>
      </c>
      <c r="B985" s="69" t="s">
        <v>1801</v>
      </c>
    </row>
    <row r="986" spans="1:2" x14ac:dyDescent="0.3">
      <c r="A986" s="69">
        <v>42626159</v>
      </c>
      <c r="B986" s="69" t="s">
        <v>1808</v>
      </c>
    </row>
    <row r="987" spans="1:2" x14ac:dyDescent="0.3">
      <c r="A987" s="69">
        <v>42478216</v>
      </c>
      <c r="B987" s="69" t="s">
        <v>1808</v>
      </c>
    </row>
    <row r="988" spans="1:2" x14ac:dyDescent="0.3">
      <c r="A988" s="69">
        <v>42522192</v>
      </c>
      <c r="B988" s="69" t="s">
        <v>1801</v>
      </c>
    </row>
    <row r="989" spans="1:2" x14ac:dyDescent="0.3">
      <c r="A989" s="69">
        <v>42600212</v>
      </c>
      <c r="B989" s="69" t="s">
        <v>1808</v>
      </c>
    </row>
    <row r="990" spans="1:2" x14ac:dyDescent="0.3">
      <c r="A990" s="69">
        <v>42600695</v>
      </c>
      <c r="B990" s="69" t="s">
        <v>1808</v>
      </c>
    </row>
    <row r="991" spans="1:2" x14ac:dyDescent="0.3">
      <c r="A991" s="69">
        <v>42615895</v>
      </c>
      <c r="B991" s="69" t="s">
        <v>1808</v>
      </c>
    </row>
    <row r="992" spans="1:2" x14ac:dyDescent="0.3">
      <c r="A992" s="69">
        <v>42616537</v>
      </c>
      <c r="B992" s="69" t="s">
        <v>1808</v>
      </c>
    </row>
    <row r="993" spans="1:2" x14ac:dyDescent="0.3">
      <c r="A993" s="69">
        <v>42421718</v>
      </c>
      <c r="B993" s="69" t="s">
        <v>1802</v>
      </c>
    </row>
    <row r="994" spans="1:2" x14ac:dyDescent="0.3">
      <c r="A994" s="69">
        <v>42444638</v>
      </c>
      <c r="B994" s="59" t="s">
        <v>1804</v>
      </c>
    </row>
    <row r="995" spans="1:2" x14ac:dyDescent="0.3">
      <c r="A995" s="69">
        <v>42638306</v>
      </c>
      <c r="B995" s="69" t="s">
        <v>1808</v>
      </c>
    </row>
    <row r="996" spans="1:2" x14ac:dyDescent="0.3">
      <c r="A996" s="69">
        <v>42498902</v>
      </c>
      <c r="B996" s="69" t="s">
        <v>1808</v>
      </c>
    </row>
    <row r="997" spans="1:2" x14ac:dyDescent="0.3">
      <c r="A997" s="69">
        <v>42543785</v>
      </c>
      <c r="B997" s="59" t="s">
        <v>1804</v>
      </c>
    </row>
    <row r="998" spans="1:2" x14ac:dyDescent="0.3">
      <c r="A998" s="66">
        <v>42604150</v>
      </c>
      <c r="B998" s="59" t="s">
        <v>1804</v>
      </c>
    </row>
    <row r="999" spans="1:2" x14ac:dyDescent="0.3">
      <c r="A999" s="66">
        <v>42604159</v>
      </c>
      <c r="B999" s="59" t="s">
        <v>1804</v>
      </c>
    </row>
    <row r="1000" spans="1:2" x14ac:dyDescent="0.3">
      <c r="A1000" s="66">
        <v>42617561</v>
      </c>
      <c r="B1000" s="67" t="s">
        <v>1808</v>
      </c>
    </row>
    <row r="1001" spans="1:2" x14ac:dyDescent="0.3">
      <c r="A1001" s="66">
        <v>42625711</v>
      </c>
      <c r="B1001" s="67" t="s">
        <v>1808</v>
      </c>
    </row>
    <row r="1002" spans="1:2" x14ac:dyDescent="0.3">
      <c r="A1002" s="69">
        <v>42635375</v>
      </c>
      <c r="B1002" s="69" t="s">
        <v>1808</v>
      </c>
    </row>
    <row r="1003" spans="1:2" x14ac:dyDescent="0.3">
      <c r="A1003" s="69">
        <v>42639651</v>
      </c>
      <c r="B1003" s="69" t="s">
        <v>1808</v>
      </c>
    </row>
    <row r="1004" spans="1:2" x14ac:dyDescent="0.3">
      <c r="A1004" s="69">
        <v>42659677</v>
      </c>
      <c r="B1004" s="69" t="s">
        <v>1808</v>
      </c>
    </row>
    <row r="1005" spans="1:2" x14ac:dyDescent="0.3">
      <c r="A1005" s="66">
        <v>42571377</v>
      </c>
      <c r="B1005" s="59" t="s">
        <v>1804</v>
      </c>
    </row>
    <row r="1006" spans="1:2" x14ac:dyDescent="0.3">
      <c r="A1006" s="66">
        <v>42624700</v>
      </c>
      <c r="B1006" s="59" t="s">
        <v>1804</v>
      </c>
    </row>
    <row r="1007" spans="1:2" x14ac:dyDescent="0.3">
      <c r="A1007" s="66">
        <v>42660130</v>
      </c>
      <c r="B1007" s="69" t="s">
        <v>1801</v>
      </c>
    </row>
    <row r="1008" spans="1:2" x14ac:dyDescent="0.3">
      <c r="A1008" s="66">
        <v>42635384</v>
      </c>
      <c r="B1008" s="69" t="s">
        <v>1808</v>
      </c>
    </row>
    <row r="1009" spans="1:2" x14ac:dyDescent="0.3">
      <c r="A1009" s="69">
        <v>42409294</v>
      </c>
      <c r="B1009" s="69" t="s">
        <v>1810</v>
      </c>
    </row>
    <row r="1010" spans="1:2" x14ac:dyDescent="0.3">
      <c r="A1010" s="69">
        <v>42452864</v>
      </c>
      <c r="B1010" s="69" t="s">
        <v>1801</v>
      </c>
    </row>
    <row r="1011" spans="1:2" x14ac:dyDescent="0.3">
      <c r="A1011" s="69">
        <v>42672380</v>
      </c>
      <c r="B1011" s="69" t="s">
        <v>1921</v>
      </c>
    </row>
    <row r="1012" spans="1:2" x14ac:dyDescent="0.3">
      <c r="A1012" s="69">
        <v>42673266</v>
      </c>
      <c r="B1012" s="69" t="s">
        <v>1808</v>
      </c>
    </row>
    <row r="1013" spans="1:2" x14ac:dyDescent="0.3">
      <c r="A1013" s="69">
        <v>42673266</v>
      </c>
      <c r="B1013" s="69" t="s">
        <v>1808</v>
      </c>
    </row>
    <row r="1014" spans="1:2" x14ac:dyDescent="0.3">
      <c r="A1014" s="69">
        <v>42674546</v>
      </c>
      <c r="B1014" s="69" t="s">
        <v>1802</v>
      </c>
    </row>
    <row r="1015" spans="1:2" x14ac:dyDescent="0.3">
      <c r="A1015" s="69">
        <v>42681212</v>
      </c>
      <c r="B1015" s="69" t="s">
        <v>1810</v>
      </c>
    </row>
    <row r="1016" spans="1:2" x14ac:dyDescent="0.3">
      <c r="A1016" s="69">
        <v>42682675</v>
      </c>
      <c r="B1016" s="69" t="s">
        <v>1808</v>
      </c>
    </row>
    <row r="1017" spans="1:2" x14ac:dyDescent="0.3">
      <c r="A1017" s="69">
        <v>42683812</v>
      </c>
      <c r="B1017" s="69" t="s">
        <v>1801</v>
      </c>
    </row>
    <row r="1018" spans="1:2" x14ac:dyDescent="0.3">
      <c r="A1018" s="69">
        <v>42693676</v>
      </c>
      <c r="B1018" s="69" t="s">
        <v>1812</v>
      </c>
    </row>
    <row r="1019" spans="1:2" x14ac:dyDescent="0.3">
      <c r="A1019" s="69">
        <v>42695971</v>
      </c>
      <c r="B1019" s="59" t="s">
        <v>1804</v>
      </c>
    </row>
    <row r="1020" spans="1:2" x14ac:dyDescent="0.3">
      <c r="A1020" s="69">
        <v>42701585</v>
      </c>
      <c r="B1020" s="69" t="s">
        <v>1808</v>
      </c>
    </row>
    <row r="1021" spans="1:2" x14ac:dyDescent="0.3">
      <c r="A1021" s="69">
        <v>42702937</v>
      </c>
      <c r="B1021" s="69" t="s">
        <v>1881</v>
      </c>
    </row>
    <row r="1022" spans="1:2" x14ac:dyDescent="0.3">
      <c r="A1022" s="69" t="s">
        <v>1922</v>
      </c>
      <c r="B1022" s="69" t="s">
        <v>1810</v>
      </c>
    </row>
    <row r="1023" spans="1:2" x14ac:dyDescent="0.3">
      <c r="A1023" s="67">
        <v>42624700</v>
      </c>
      <c r="B1023" s="67"/>
    </row>
    <row r="1024" spans="1:2" x14ac:dyDescent="0.3">
      <c r="A1024" s="66">
        <v>42635384</v>
      </c>
      <c r="B1024" s="67"/>
    </row>
    <row r="1025" spans="1:2" x14ac:dyDescent="0.3">
      <c r="A1025" s="69">
        <v>42556585</v>
      </c>
      <c r="B1025" s="69" t="s">
        <v>1808</v>
      </c>
    </row>
    <row r="1026" spans="1:2" x14ac:dyDescent="0.3">
      <c r="A1026" s="69">
        <v>42624706</v>
      </c>
      <c r="B1026" s="69" t="s">
        <v>1808</v>
      </c>
    </row>
    <row r="1027" spans="1:2" x14ac:dyDescent="0.3">
      <c r="A1027" s="69">
        <v>42628174</v>
      </c>
      <c r="B1027" s="69" t="s">
        <v>1808</v>
      </c>
    </row>
    <row r="1028" spans="1:2" x14ac:dyDescent="0.3">
      <c r="A1028" s="69">
        <v>42699708</v>
      </c>
      <c r="B1028" s="69" t="s">
        <v>1811</v>
      </c>
    </row>
    <row r="1029" spans="1:2" x14ac:dyDescent="0.3">
      <c r="A1029" s="70">
        <v>42568251</v>
      </c>
      <c r="B1029" s="59" t="s">
        <v>1804</v>
      </c>
    </row>
    <row r="1030" spans="1:2" x14ac:dyDescent="0.3">
      <c r="A1030" s="70">
        <v>42584018</v>
      </c>
      <c r="B1030" s="69" t="s">
        <v>1810</v>
      </c>
    </row>
    <row r="1031" spans="1:2" x14ac:dyDescent="0.3">
      <c r="A1031" s="70">
        <v>42586177</v>
      </c>
      <c r="B1031" s="69" t="s">
        <v>1808</v>
      </c>
    </row>
    <row r="1032" spans="1:2" x14ac:dyDescent="0.3">
      <c r="A1032" s="70">
        <v>42599312</v>
      </c>
      <c r="B1032" s="69" t="s">
        <v>1808</v>
      </c>
    </row>
    <row r="1033" spans="1:2" x14ac:dyDescent="0.3">
      <c r="A1033" s="56">
        <v>42646718</v>
      </c>
      <c r="B1033" s="56" t="s">
        <v>1808</v>
      </c>
    </row>
    <row r="1034" spans="1:2" x14ac:dyDescent="0.3">
      <c r="A1034" s="56">
        <v>42703699</v>
      </c>
      <c r="B1034" s="59" t="s">
        <v>1804</v>
      </c>
    </row>
    <row r="1035" spans="1:2" x14ac:dyDescent="0.3">
      <c r="A1035" s="56">
        <v>42721629</v>
      </c>
      <c r="B1035" s="56" t="s">
        <v>1808</v>
      </c>
    </row>
    <row r="1036" spans="1:2" x14ac:dyDescent="0.3">
      <c r="A1036" s="56">
        <v>42725139</v>
      </c>
      <c r="B1036" s="56" t="s">
        <v>1809</v>
      </c>
    </row>
    <row r="1037" spans="1:2" x14ac:dyDescent="0.3">
      <c r="A1037" s="56">
        <v>42736785</v>
      </c>
      <c r="B1037" s="56" t="s">
        <v>1808</v>
      </c>
    </row>
    <row r="1038" spans="1:2" x14ac:dyDescent="0.3">
      <c r="A1038" s="56">
        <v>42738969</v>
      </c>
      <c r="B1038" s="56" t="s">
        <v>1808</v>
      </c>
    </row>
    <row r="1039" spans="1:2" x14ac:dyDescent="0.3">
      <c r="A1039" s="56">
        <v>42739565</v>
      </c>
      <c r="B1039" s="56" t="s">
        <v>1808</v>
      </c>
    </row>
    <row r="1040" spans="1:2" x14ac:dyDescent="0.3">
      <c r="A1040" s="56">
        <v>42757311</v>
      </c>
      <c r="B1040" s="56" t="s">
        <v>1803</v>
      </c>
    </row>
    <row r="1041" spans="1:2" x14ac:dyDescent="0.3">
      <c r="A1041" s="56">
        <v>42628091</v>
      </c>
      <c r="B1041" s="56" t="s">
        <v>1808</v>
      </c>
    </row>
    <row r="1042" spans="1:2" x14ac:dyDescent="0.3">
      <c r="A1042" s="56">
        <v>42737907</v>
      </c>
      <c r="B1042" s="56" t="s">
        <v>1808</v>
      </c>
    </row>
    <row r="1043" spans="1:2" x14ac:dyDescent="0.3">
      <c r="A1043" s="56">
        <v>42739575</v>
      </c>
      <c r="B1043" s="69" t="s">
        <v>1801</v>
      </c>
    </row>
    <row r="1044" spans="1:2" x14ac:dyDescent="0.3">
      <c r="A1044" s="56">
        <v>42744090</v>
      </c>
      <c r="B1044" s="56" t="s">
        <v>1808</v>
      </c>
    </row>
    <row r="1045" spans="1:2" x14ac:dyDescent="0.3">
      <c r="A1045" s="56">
        <v>42760432</v>
      </c>
      <c r="B1045" s="69" t="s">
        <v>1801</v>
      </c>
    </row>
    <row r="1046" spans="1:2" x14ac:dyDescent="0.3">
      <c r="A1046" s="56">
        <v>42775124</v>
      </c>
      <c r="B1046" s="59" t="s">
        <v>1804</v>
      </c>
    </row>
    <row r="1047" spans="1:2" x14ac:dyDescent="0.3">
      <c r="A1047" s="56">
        <v>42684198</v>
      </c>
      <c r="B1047" s="56" t="s">
        <v>1800</v>
      </c>
    </row>
    <row r="1048" spans="1:2" x14ac:dyDescent="0.3">
      <c r="A1048" s="56">
        <v>42684200</v>
      </c>
      <c r="B1048" s="56" t="s">
        <v>1800</v>
      </c>
    </row>
    <row r="1049" spans="1:2" x14ac:dyDescent="0.3">
      <c r="A1049" s="56">
        <v>42710127</v>
      </c>
      <c r="B1049" s="56" t="s">
        <v>1808</v>
      </c>
    </row>
    <row r="1050" spans="1:2" x14ac:dyDescent="0.3">
      <c r="A1050" s="56">
        <v>42719374</v>
      </c>
      <c r="B1050" s="56" t="s">
        <v>1804</v>
      </c>
    </row>
    <row r="1051" spans="1:2" x14ac:dyDescent="0.3">
      <c r="A1051" s="56">
        <v>42735025</v>
      </c>
      <c r="B1051" s="56" t="s">
        <v>1808</v>
      </c>
    </row>
    <row r="1052" spans="1:2" x14ac:dyDescent="0.3">
      <c r="A1052" s="56">
        <v>42736322</v>
      </c>
      <c r="B1052" s="56" t="s">
        <v>1808</v>
      </c>
    </row>
    <row r="1053" spans="1:2" x14ac:dyDescent="0.3">
      <c r="A1053" s="56">
        <v>42773162</v>
      </c>
      <c r="B1053" s="56" t="s">
        <v>1804</v>
      </c>
    </row>
    <row r="1054" spans="1:2" x14ac:dyDescent="0.3">
      <c r="A1054" s="56">
        <v>42773174</v>
      </c>
      <c r="B1054" s="56" t="s">
        <v>1804</v>
      </c>
    </row>
    <row r="1055" spans="1:2" x14ac:dyDescent="0.3">
      <c r="A1055" s="71">
        <v>42680106</v>
      </c>
      <c r="B1055" s="71" t="s">
        <v>1808</v>
      </c>
    </row>
    <row r="1056" spans="1:2" x14ac:dyDescent="0.3">
      <c r="A1056" s="71">
        <v>42683845</v>
      </c>
      <c r="B1056" s="71" t="s">
        <v>1808</v>
      </c>
    </row>
    <row r="1057" spans="1:2" x14ac:dyDescent="0.3">
      <c r="A1057" s="71">
        <v>42763525</v>
      </c>
      <c r="B1057" s="71" t="s">
        <v>1808</v>
      </c>
    </row>
    <row r="1058" spans="1:2" x14ac:dyDescent="0.3">
      <c r="A1058" s="71">
        <v>42810741</v>
      </c>
      <c r="B1058" s="71" t="s">
        <v>1808</v>
      </c>
    </row>
    <row r="1059" spans="1:2" x14ac:dyDescent="0.3">
      <c r="A1059" s="71">
        <v>42817029</v>
      </c>
      <c r="B1059" s="71" t="s">
        <v>1804</v>
      </c>
    </row>
    <row r="1060" spans="1:2" x14ac:dyDescent="0.3">
      <c r="A1060" s="71">
        <v>42817158</v>
      </c>
      <c r="B1060" s="71" t="s">
        <v>1808</v>
      </c>
    </row>
    <row r="1061" spans="1:2" x14ac:dyDescent="0.3">
      <c r="A1061" s="56">
        <v>42765379</v>
      </c>
      <c r="B1061" s="56" t="s">
        <v>1808</v>
      </c>
    </row>
    <row r="1062" spans="1:2" x14ac:dyDescent="0.3">
      <c r="A1062" s="60">
        <v>42819644</v>
      </c>
      <c r="B1062" s="56" t="s">
        <v>1808</v>
      </c>
    </row>
    <row r="1063" spans="1:2" x14ac:dyDescent="0.3">
      <c r="A1063" s="56">
        <v>42628190</v>
      </c>
      <c r="B1063" s="56" t="s">
        <v>1808</v>
      </c>
    </row>
    <row r="1064" spans="1:2" x14ac:dyDescent="0.3">
      <c r="A1064" s="56">
        <v>42628192</v>
      </c>
      <c r="B1064" s="56" t="s">
        <v>1808</v>
      </c>
    </row>
    <row r="1065" spans="1:2" x14ac:dyDescent="0.3">
      <c r="A1065" s="56">
        <v>42634548</v>
      </c>
      <c r="B1065" s="56" t="s">
        <v>1801</v>
      </c>
    </row>
    <row r="1066" spans="1:2" x14ac:dyDescent="0.3">
      <c r="A1066" s="56">
        <v>42720159</v>
      </c>
      <c r="B1066" s="56" t="s">
        <v>1808</v>
      </c>
    </row>
    <row r="1067" spans="1:2" x14ac:dyDescent="0.3">
      <c r="A1067" s="56">
        <v>42739280</v>
      </c>
      <c r="B1067" s="56" t="s">
        <v>1802</v>
      </c>
    </row>
    <row r="1068" spans="1:2" x14ac:dyDescent="0.3">
      <c r="A1068" s="56">
        <v>42761705</v>
      </c>
      <c r="B1068" s="71" t="s">
        <v>1804</v>
      </c>
    </row>
    <row r="1069" spans="1:2" x14ac:dyDescent="0.3">
      <c r="A1069" s="56">
        <v>42765373</v>
      </c>
      <c r="B1069" s="56" t="s">
        <v>1808</v>
      </c>
    </row>
    <row r="1070" spans="1:2" x14ac:dyDescent="0.3">
      <c r="A1070" s="56">
        <v>42771973</v>
      </c>
      <c r="B1070" s="56" t="s">
        <v>1801</v>
      </c>
    </row>
    <row r="1071" spans="1:2" x14ac:dyDescent="0.3">
      <c r="A1071" s="56">
        <v>42803603</v>
      </c>
      <c r="B1071" s="56" t="s">
        <v>1808</v>
      </c>
    </row>
    <row r="1072" spans="1:2" x14ac:dyDescent="0.3">
      <c r="A1072" s="56">
        <v>42812509</v>
      </c>
      <c r="B1072" s="56" t="s">
        <v>1808</v>
      </c>
    </row>
    <row r="1073" spans="1:2" x14ac:dyDescent="0.3">
      <c r="A1073" s="56">
        <v>42814813</v>
      </c>
      <c r="B1073" s="71" t="s">
        <v>1804</v>
      </c>
    </row>
    <row r="1074" spans="1:2" x14ac:dyDescent="0.3">
      <c r="A1074" s="56">
        <v>42845069</v>
      </c>
      <c r="B1074" s="56" t="s">
        <v>1808</v>
      </c>
    </row>
    <row r="1075" spans="1:2" x14ac:dyDescent="0.3">
      <c r="A1075" s="56">
        <v>42775072</v>
      </c>
      <c r="B1075" s="56" t="s">
        <v>1808</v>
      </c>
    </row>
    <row r="1076" spans="1:2" x14ac:dyDescent="0.3">
      <c r="A1076" s="56">
        <v>42628190</v>
      </c>
      <c r="B1076" s="56" t="s">
        <v>1808</v>
      </c>
    </row>
    <row r="1077" spans="1:2" x14ac:dyDescent="0.3">
      <c r="A1077" s="56">
        <v>42628192</v>
      </c>
      <c r="B1077" s="56" t="s">
        <v>1808</v>
      </c>
    </row>
    <row r="1078" spans="1:2" x14ac:dyDescent="0.3">
      <c r="A1078" s="56">
        <v>42634548</v>
      </c>
      <c r="B1078" s="56" t="s">
        <v>1801</v>
      </c>
    </row>
    <row r="1079" spans="1:2" x14ac:dyDescent="0.3">
      <c r="A1079" s="56">
        <v>42720159</v>
      </c>
      <c r="B1079" s="56" t="s">
        <v>1808</v>
      </c>
    </row>
    <row r="1080" spans="1:2" x14ac:dyDescent="0.3">
      <c r="A1080" s="56">
        <v>42739280</v>
      </c>
      <c r="B1080" s="56" t="s">
        <v>1802</v>
      </c>
    </row>
    <row r="1081" spans="1:2" x14ac:dyDescent="0.3">
      <c r="A1081" s="56">
        <v>42761705</v>
      </c>
      <c r="B1081" s="71" t="s">
        <v>1804</v>
      </c>
    </row>
    <row r="1082" spans="1:2" x14ac:dyDescent="0.3">
      <c r="A1082" s="56">
        <v>42765373</v>
      </c>
      <c r="B1082" s="56" t="s">
        <v>1808</v>
      </c>
    </row>
    <row r="1083" spans="1:2" x14ac:dyDescent="0.3">
      <c r="A1083" s="56">
        <v>42771973</v>
      </c>
      <c r="B1083" s="56" t="s">
        <v>1801</v>
      </c>
    </row>
    <row r="1084" spans="1:2" x14ac:dyDescent="0.3">
      <c r="A1084" s="56">
        <v>42803603</v>
      </c>
      <c r="B1084" s="56" t="s">
        <v>1808</v>
      </c>
    </row>
    <row r="1085" spans="1:2" x14ac:dyDescent="0.3">
      <c r="A1085" s="56">
        <v>42812509</v>
      </c>
      <c r="B1085" s="56" t="s">
        <v>1808</v>
      </c>
    </row>
    <row r="1086" spans="1:2" x14ac:dyDescent="0.3">
      <c r="A1086" s="56">
        <v>42814813</v>
      </c>
      <c r="B1086" s="71" t="s">
        <v>1804</v>
      </c>
    </row>
    <row r="1087" spans="1:2" x14ac:dyDescent="0.3">
      <c r="A1087" s="56">
        <v>42845069</v>
      </c>
      <c r="B1087" s="56" t="s">
        <v>1808</v>
      </c>
    </row>
    <row r="1088" spans="1:2" x14ac:dyDescent="0.3">
      <c r="A1088" s="56">
        <v>42836200</v>
      </c>
      <c r="B1088" s="56" t="s">
        <v>1914</v>
      </c>
    </row>
    <row r="1089" spans="1:2" x14ac:dyDescent="0.3">
      <c r="A1089" s="56">
        <v>42855498</v>
      </c>
      <c r="B1089" s="56" t="s">
        <v>1808</v>
      </c>
    </row>
    <row r="1090" spans="1:2" x14ac:dyDescent="0.3">
      <c r="A1090" s="56">
        <v>42893506</v>
      </c>
      <c r="B1090" s="56" t="s">
        <v>1802</v>
      </c>
    </row>
    <row r="1091" spans="1:2" x14ac:dyDescent="0.3">
      <c r="A1091" s="56">
        <v>42836919</v>
      </c>
      <c r="B1091" s="56" t="s">
        <v>1808</v>
      </c>
    </row>
    <row r="1092" spans="1:2" x14ac:dyDescent="0.3">
      <c r="A1092" s="56">
        <v>42836919</v>
      </c>
      <c r="B1092" s="56" t="s">
        <v>1808</v>
      </c>
    </row>
    <row r="1093" spans="1:2" x14ac:dyDescent="0.3">
      <c r="A1093" s="56">
        <v>42805311</v>
      </c>
      <c r="B1093" s="56" t="s">
        <v>1808</v>
      </c>
    </row>
    <row r="1094" spans="1:2" x14ac:dyDescent="0.3">
      <c r="A1094" s="56">
        <v>42847611</v>
      </c>
      <c r="B1094" s="56" t="s">
        <v>1808</v>
      </c>
    </row>
    <row r="1095" spans="1:2" x14ac:dyDescent="0.3">
      <c r="A1095" s="56">
        <v>42848646</v>
      </c>
      <c r="B1095" s="56" t="s">
        <v>1800</v>
      </c>
    </row>
    <row r="1096" spans="1:2" x14ac:dyDescent="0.3">
      <c r="A1096" s="56">
        <v>42207324</v>
      </c>
      <c r="B1096" s="56" t="s">
        <v>1808</v>
      </c>
    </row>
    <row r="1097" spans="1:2" x14ac:dyDescent="0.3">
      <c r="A1097" s="56">
        <v>42891839</v>
      </c>
      <c r="B1097" s="56" t="s">
        <v>1808</v>
      </c>
    </row>
    <row r="1098" spans="1:2" x14ac:dyDescent="0.3">
      <c r="A1098" s="56">
        <v>42891839</v>
      </c>
      <c r="B1098" s="56" t="s">
        <v>1808</v>
      </c>
    </row>
    <row r="1099" spans="1:2" x14ac:dyDescent="0.3">
      <c r="A1099" s="56">
        <v>42891839</v>
      </c>
      <c r="B1099" s="56" t="s">
        <v>1808</v>
      </c>
    </row>
    <row r="1100" spans="1:2" x14ac:dyDescent="0.3">
      <c r="A1100" s="56">
        <v>42892252</v>
      </c>
      <c r="B1100" s="56" t="s">
        <v>1808</v>
      </c>
    </row>
    <row r="1101" spans="1:2" x14ac:dyDescent="0.3">
      <c r="A1101" s="56">
        <v>42892252</v>
      </c>
      <c r="B1101" s="56" t="s">
        <v>1808</v>
      </c>
    </row>
    <row r="1102" spans="1:2" x14ac:dyDescent="0.3">
      <c r="A1102" s="56">
        <v>42892252</v>
      </c>
      <c r="B1102" s="56" t="s">
        <v>1808</v>
      </c>
    </row>
    <row r="1103" spans="1:2" x14ac:dyDescent="0.3">
      <c r="A1103" s="56">
        <v>42892252</v>
      </c>
      <c r="B1103" s="56" t="s">
        <v>1808</v>
      </c>
    </row>
    <row r="1104" spans="1:2" x14ac:dyDescent="0.3">
      <c r="A1104" s="56">
        <v>42892252</v>
      </c>
      <c r="B1104" s="56" t="s">
        <v>1808</v>
      </c>
    </row>
    <row r="1105" spans="1:2" x14ac:dyDescent="0.3">
      <c r="A1105" s="56">
        <v>42892252</v>
      </c>
      <c r="B1105" s="56" t="s">
        <v>1808</v>
      </c>
    </row>
    <row r="1106" spans="1:2" x14ac:dyDescent="0.3">
      <c r="A1106" s="56">
        <v>42892252</v>
      </c>
      <c r="B1106" s="56" t="s">
        <v>1808</v>
      </c>
    </row>
    <row r="1107" spans="1:2" x14ac:dyDescent="0.3">
      <c r="A1107" s="56">
        <v>42892252</v>
      </c>
      <c r="B1107" s="56" t="s">
        <v>1808</v>
      </c>
    </row>
    <row r="1108" spans="1:2" x14ac:dyDescent="0.3">
      <c r="A1108" s="56">
        <v>42892252</v>
      </c>
      <c r="B1108" s="56" t="s">
        <v>1808</v>
      </c>
    </row>
    <row r="1109" spans="1:2" x14ac:dyDescent="0.3">
      <c r="A1109" s="56">
        <v>42892252</v>
      </c>
      <c r="B1109" s="56" t="s">
        <v>1808</v>
      </c>
    </row>
    <row r="1110" spans="1:2" x14ac:dyDescent="0.3">
      <c r="A1110" s="56">
        <v>42892252</v>
      </c>
      <c r="B1110" s="56" t="s">
        <v>1808</v>
      </c>
    </row>
    <row r="1111" spans="1:2" x14ac:dyDescent="0.3">
      <c r="A1111" s="56">
        <v>42892252</v>
      </c>
      <c r="B1111" s="56" t="s">
        <v>1808</v>
      </c>
    </row>
    <row r="1112" spans="1:2" x14ac:dyDescent="0.3">
      <c r="A1112" s="56">
        <v>42907800</v>
      </c>
      <c r="B1112" s="56" t="s">
        <v>1808</v>
      </c>
    </row>
    <row r="1113" spans="1:2" x14ac:dyDescent="0.3">
      <c r="A1113" s="56">
        <v>42907800</v>
      </c>
      <c r="B1113" s="56" t="s">
        <v>1808</v>
      </c>
    </row>
    <row r="1114" spans="1:2" x14ac:dyDescent="0.3">
      <c r="A1114" s="56">
        <v>42929431</v>
      </c>
      <c r="B1114" s="59" t="s">
        <v>1804</v>
      </c>
    </row>
    <row r="1115" spans="1:2" x14ac:dyDescent="0.3">
      <c r="A1115" s="56">
        <v>42929431</v>
      </c>
      <c r="B1115" s="59" t="s">
        <v>1804</v>
      </c>
    </row>
    <row r="1116" spans="1:2" x14ac:dyDescent="0.3">
      <c r="A1116" s="56">
        <v>42929431</v>
      </c>
      <c r="B1116" s="59" t="s">
        <v>1804</v>
      </c>
    </row>
    <row r="1117" spans="1:2" x14ac:dyDescent="0.3">
      <c r="A1117" s="56">
        <v>42929431</v>
      </c>
      <c r="B1117" s="59" t="s">
        <v>1804</v>
      </c>
    </row>
    <row r="1118" spans="1:2" x14ac:dyDescent="0.3">
      <c r="A1118" s="56">
        <v>42802785</v>
      </c>
      <c r="B1118" s="56" t="s">
        <v>1808</v>
      </c>
    </row>
    <row r="1119" spans="1:2" x14ac:dyDescent="0.3">
      <c r="A1119" s="56">
        <v>42859315</v>
      </c>
      <c r="B1119" s="56" t="s">
        <v>1811</v>
      </c>
    </row>
    <row r="1120" spans="1:2" x14ac:dyDescent="0.3">
      <c r="A1120" s="56">
        <v>42870945</v>
      </c>
      <c r="B1120" s="56" t="s">
        <v>1811</v>
      </c>
    </row>
    <row r="1121" spans="1:2" x14ac:dyDescent="0.3">
      <c r="A1121" s="56">
        <v>42874994</v>
      </c>
      <c r="B1121" s="56" t="s">
        <v>1808</v>
      </c>
    </row>
    <row r="1122" spans="1:2" x14ac:dyDescent="0.3">
      <c r="A1122" s="56">
        <v>42895994</v>
      </c>
      <c r="B1122" s="56" t="s">
        <v>1811</v>
      </c>
    </row>
    <row r="1123" spans="1:2" x14ac:dyDescent="0.3">
      <c r="A1123" s="56">
        <v>42896376</v>
      </c>
      <c r="B1123" s="56" t="s">
        <v>1811</v>
      </c>
    </row>
    <row r="1124" spans="1:2" x14ac:dyDescent="0.3">
      <c r="A1124" s="56">
        <v>42896379</v>
      </c>
      <c r="B1124" s="56" t="s">
        <v>1811</v>
      </c>
    </row>
    <row r="1125" spans="1:2" x14ac:dyDescent="0.3">
      <c r="A1125" s="56">
        <v>42902297</v>
      </c>
      <c r="B1125" s="56" t="s">
        <v>1801</v>
      </c>
    </row>
    <row r="1126" spans="1:2" x14ac:dyDescent="0.3">
      <c r="A1126" s="56">
        <v>42907165</v>
      </c>
      <c r="B1126" s="56" t="s">
        <v>1808</v>
      </c>
    </row>
    <row r="1127" spans="1:2" x14ac:dyDescent="0.3">
      <c r="A1127" s="56">
        <v>42915744</v>
      </c>
      <c r="B1127" s="56" t="s">
        <v>1811</v>
      </c>
    </row>
    <row r="1128" spans="1:2" x14ac:dyDescent="0.3">
      <c r="A1128" s="56">
        <v>42916509</v>
      </c>
      <c r="B1128" s="56" t="s">
        <v>1808</v>
      </c>
    </row>
    <row r="1129" spans="1:2" x14ac:dyDescent="0.3">
      <c r="A1129" s="56">
        <v>42916865</v>
      </c>
      <c r="B1129" s="56" t="s">
        <v>1811</v>
      </c>
    </row>
    <row r="1130" spans="1:2" x14ac:dyDescent="0.3">
      <c r="A1130" s="56">
        <v>42916866</v>
      </c>
      <c r="B1130" s="56" t="s">
        <v>1811</v>
      </c>
    </row>
    <row r="1131" spans="1:2" x14ac:dyDescent="0.3">
      <c r="A1131" s="56">
        <v>42921258</v>
      </c>
      <c r="B1131" s="56" t="s">
        <v>1808</v>
      </c>
    </row>
    <row r="1132" spans="1:2" x14ac:dyDescent="0.3">
      <c r="A1132" s="56">
        <v>42677749</v>
      </c>
      <c r="B1132" s="56" t="s">
        <v>1801</v>
      </c>
    </row>
    <row r="1133" spans="1:2" x14ac:dyDescent="0.3">
      <c r="A1133" s="56">
        <v>42737990</v>
      </c>
      <c r="B1133" s="56" t="s">
        <v>1808</v>
      </c>
    </row>
    <row r="1134" spans="1:2" x14ac:dyDescent="0.3">
      <c r="A1134" s="56">
        <v>42824095</v>
      </c>
      <c r="B1134" s="56" t="s">
        <v>1801</v>
      </c>
    </row>
    <row r="1135" spans="1:2" x14ac:dyDescent="0.3">
      <c r="A1135" s="56">
        <v>42886934</v>
      </c>
      <c r="B1135" s="56" t="s">
        <v>1808</v>
      </c>
    </row>
    <row r="1136" spans="1:2" x14ac:dyDescent="0.3">
      <c r="A1136" s="56">
        <v>42892538</v>
      </c>
      <c r="B1136" s="56" t="s">
        <v>1808</v>
      </c>
    </row>
    <row r="1137" spans="1:2" x14ac:dyDescent="0.3">
      <c r="A1137" s="56">
        <v>42894377</v>
      </c>
      <c r="B1137" s="56" t="s">
        <v>1802</v>
      </c>
    </row>
    <row r="1138" spans="1:2" x14ac:dyDescent="0.3">
      <c r="A1138" s="56">
        <v>42902645</v>
      </c>
      <c r="B1138" s="56" t="s">
        <v>1808</v>
      </c>
    </row>
    <row r="1139" spans="1:2" x14ac:dyDescent="0.3">
      <c r="A1139" s="56">
        <v>42903220</v>
      </c>
      <c r="B1139" s="56" t="s">
        <v>1808</v>
      </c>
    </row>
    <row r="1140" spans="1:2" x14ac:dyDescent="0.3">
      <c r="A1140" s="56">
        <v>42912835</v>
      </c>
      <c r="B1140" s="56" t="s">
        <v>1811</v>
      </c>
    </row>
    <row r="1141" spans="1:2" x14ac:dyDescent="0.3">
      <c r="A1141" s="56">
        <v>42917881</v>
      </c>
      <c r="B1141" s="56" t="s">
        <v>1808</v>
      </c>
    </row>
    <row r="1142" spans="1:2" x14ac:dyDescent="0.3">
      <c r="A1142" s="56">
        <v>42929413</v>
      </c>
      <c r="B1142" s="56" t="s">
        <v>1808</v>
      </c>
    </row>
    <row r="1143" spans="1:2" x14ac:dyDescent="0.3">
      <c r="A1143" s="56">
        <v>42957869</v>
      </c>
      <c r="B1143" s="56" t="s">
        <v>1808</v>
      </c>
    </row>
    <row r="1144" spans="1:2" x14ac:dyDescent="0.3">
      <c r="A1144" s="56">
        <v>42907874</v>
      </c>
      <c r="B1144" s="56" t="s">
        <v>1804</v>
      </c>
    </row>
    <row r="1145" spans="1:2" x14ac:dyDescent="0.3">
      <c r="A1145" s="56">
        <v>42953874</v>
      </c>
      <c r="B1145" s="56" t="s">
        <v>1808</v>
      </c>
    </row>
    <row r="1146" spans="1:2" x14ac:dyDescent="0.3">
      <c r="A1146" s="56">
        <v>42872871</v>
      </c>
      <c r="B1146" s="56" t="s">
        <v>1808</v>
      </c>
    </row>
    <row r="1147" spans="1:2" x14ac:dyDescent="0.3">
      <c r="A1147" s="56">
        <v>42884218</v>
      </c>
      <c r="B1147" s="56" t="s">
        <v>1808</v>
      </c>
    </row>
    <row r="1148" spans="1:2" x14ac:dyDescent="0.3">
      <c r="A1148" s="56">
        <v>42894670</v>
      </c>
      <c r="B1148" s="56" t="s">
        <v>1802</v>
      </c>
    </row>
    <row r="1149" spans="1:2" x14ac:dyDescent="0.3">
      <c r="A1149" s="56">
        <v>42907876</v>
      </c>
      <c r="B1149" s="56" t="s">
        <v>1804</v>
      </c>
    </row>
    <row r="1150" spans="1:2" x14ac:dyDescent="0.3">
      <c r="A1150" s="56">
        <v>42939948</v>
      </c>
      <c r="B1150" s="56" t="s">
        <v>1808</v>
      </c>
    </row>
    <row r="1151" spans="1:2" x14ac:dyDescent="0.3">
      <c r="A1151" s="56">
        <v>42940940</v>
      </c>
      <c r="B1151" s="56" t="s">
        <v>1808</v>
      </c>
    </row>
    <row r="1152" spans="1:2" x14ac:dyDescent="0.3">
      <c r="A1152" s="56">
        <v>42949117</v>
      </c>
      <c r="B1152" s="56" t="s">
        <v>1811</v>
      </c>
    </row>
    <row r="1153" spans="1:2" x14ac:dyDescent="0.3">
      <c r="A1153" s="56">
        <v>42949166</v>
      </c>
      <c r="B1153" s="56" t="s">
        <v>1811</v>
      </c>
    </row>
    <row r="1154" spans="1:2" x14ac:dyDescent="0.3">
      <c r="A1154" s="56">
        <v>42949176</v>
      </c>
      <c r="B1154" s="56" t="s">
        <v>1811</v>
      </c>
    </row>
    <row r="1155" spans="1:2" x14ac:dyDescent="0.3">
      <c r="A1155" s="56">
        <v>42949496</v>
      </c>
      <c r="B1155" s="56" t="s">
        <v>1811</v>
      </c>
    </row>
    <row r="1156" spans="1:2" x14ac:dyDescent="0.3">
      <c r="A1156" s="56">
        <v>42950256</v>
      </c>
      <c r="B1156" s="56" t="s">
        <v>1811</v>
      </c>
    </row>
    <row r="1157" spans="1:2" x14ac:dyDescent="0.3">
      <c r="A1157" s="56">
        <v>42953580</v>
      </c>
      <c r="B1157" s="56" t="s">
        <v>1811</v>
      </c>
    </row>
    <row r="1158" spans="1:2" x14ac:dyDescent="0.3">
      <c r="A1158" s="56">
        <v>42955452</v>
      </c>
      <c r="B1158" s="56" t="s">
        <v>1804</v>
      </c>
    </row>
    <row r="1159" spans="1:2" x14ac:dyDescent="0.3">
      <c r="A1159" s="56" t="s">
        <v>1923</v>
      </c>
      <c r="B1159" s="56" t="s">
        <v>1809</v>
      </c>
    </row>
    <row r="1160" spans="1:2" x14ac:dyDescent="0.3">
      <c r="A1160" s="56">
        <v>42902178</v>
      </c>
      <c r="B1160" s="56" t="s">
        <v>1808</v>
      </c>
    </row>
    <row r="1161" spans="1:2" x14ac:dyDescent="0.3">
      <c r="A1161" s="56">
        <v>42907871</v>
      </c>
      <c r="B1161" s="56" t="s">
        <v>1914</v>
      </c>
    </row>
    <row r="1162" spans="1:2" x14ac:dyDescent="0.3">
      <c r="A1162" s="56">
        <v>42963922</v>
      </c>
      <c r="B1162" s="56" t="s">
        <v>1924</v>
      </c>
    </row>
    <row r="1163" spans="1:2" x14ac:dyDescent="0.3">
      <c r="A1163" s="56">
        <v>42965621</v>
      </c>
      <c r="B1163" s="56" t="s">
        <v>1808</v>
      </c>
    </row>
    <row r="1164" spans="1:2" x14ac:dyDescent="0.3">
      <c r="A1164" s="56">
        <v>42967049</v>
      </c>
      <c r="B1164" s="56" t="s">
        <v>1800</v>
      </c>
    </row>
    <row r="1165" spans="1:2" x14ac:dyDescent="0.3">
      <c r="A1165" s="56">
        <v>42984177</v>
      </c>
      <c r="B1165" s="56" t="s">
        <v>1914</v>
      </c>
    </row>
    <row r="1166" spans="1:2" x14ac:dyDescent="0.3">
      <c r="A1166" s="56">
        <v>42677747</v>
      </c>
      <c r="B1166" s="56" t="s">
        <v>1914</v>
      </c>
    </row>
    <row r="1167" spans="1:2" x14ac:dyDescent="0.3">
      <c r="A1167" s="56">
        <v>42904267</v>
      </c>
      <c r="B1167" s="56" t="s">
        <v>1800</v>
      </c>
    </row>
    <row r="1168" spans="1:2" x14ac:dyDescent="0.3">
      <c r="A1168" s="56">
        <v>42907449</v>
      </c>
      <c r="B1168" s="56" t="s">
        <v>1800</v>
      </c>
    </row>
    <row r="1169" spans="1:2" x14ac:dyDescent="0.3">
      <c r="A1169" s="56">
        <v>42955461</v>
      </c>
      <c r="B1169" s="56" t="s">
        <v>1800</v>
      </c>
    </row>
    <row r="1170" spans="1:2" x14ac:dyDescent="0.3">
      <c r="A1170" s="56">
        <v>42955884</v>
      </c>
      <c r="B1170" s="56" t="s">
        <v>1924</v>
      </c>
    </row>
    <row r="1171" spans="1:2" x14ac:dyDescent="0.3">
      <c r="A1171" s="56">
        <v>42974893</v>
      </c>
      <c r="B1171" s="56" t="s">
        <v>1811</v>
      </c>
    </row>
    <row r="1172" spans="1:2" x14ac:dyDescent="0.3">
      <c r="A1172" s="56">
        <v>42975428</v>
      </c>
      <c r="B1172" s="56" t="s">
        <v>1808</v>
      </c>
    </row>
    <row r="1173" spans="1:2" x14ac:dyDescent="0.3">
      <c r="A1173" s="56">
        <v>42976844</v>
      </c>
      <c r="B1173" s="56" t="s">
        <v>1808</v>
      </c>
    </row>
    <row r="1174" spans="1:2" x14ac:dyDescent="0.3">
      <c r="A1174" s="56">
        <v>42979997</v>
      </c>
      <c r="B1174" s="56" t="s">
        <v>1808</v>
      </c>
    </row>
    <row r="1175" spans="1:2" x14ac:dyDescent="0.3">
      <c r="A1175" s="56">
        <v>42983652</v>
      </c>
      <c r="B1175" s="56" t="s">
        <v>1808</v>
      </c>
    </row>
    <row r="1176" spans="1:2" x14ac:dyDescent="0.3">
      <c r="A1176" s="56">
        <v>42985542</v>
      </c>
      <c r="B1176" s="56" t="s">
        <v>1808</v>
      </c>
    </row>
    <row r="1177" spans="1:2" x14ac:dyDescent="0.3">
      <c r="A1177" s="56">
        <v>42987111</v>
      </c>
      <c r="B1177" s="56" t="s">
        <v>1808</v>
      </c>
    </row>
    <row r="1178" spans="1:2" x14ac:dyDescent="0.3">
      <c r="A1178" s="56">
        <v>42989525</v>
      </c>
      <c r="B1178" s="56" t="s">
        <v>1808</v>
      </c>
    </row>
    <row r="1179" spans="1:2" x14ac:dyDescent="0.3">
      <c r="A1179" s="56">
        <v>42989576</v>
      </c>
      <c r="B1179" s="56" t="s">
        <v>1808</v>
      </c>
    </row>
    <row r="1180" spans="1:2" x14ac:dyDescent="0.3">
      <c r="A1180" s="56">
        <v>42999757</v>
      </c>
      <c r="B1180" s="56" t="s">
        <v>1808</v>
      </c>
    </row>
    <row r="1181" spans="1:2" x14ac:dyDescent="0.3">
      <c r="A1181" s="56">
        <v>43004673</v>
      </c>
      <c r="B1181" s="56" t="s">
        <v>1808</v>
      </c>
    </row>
    <row r="1182" spans="1:2" x14ac:dyDescent="0.3">
      <c r="A1182" s="56">
        <v>43011253</v>
      </c>
      <c r="B1182" s="56" t="s">
        <v>1811</v>
      </c>
    </row>
    <row r="1183" spans="1:2" x14ac:dyDescent="0.3">
      <c r="A1183" s="56" t="s">
        <v>1925</v>
      </c>
      <c r="B1183" s="56" t="s">
        <v>1811</v>
      </c>
    </row>
    <row r="1184" spans="1:2" x14ac:dyDescent="0.3">
      <c r="A1184" s="56">
        <v>42868673</v>
      </c>
      <c r="B1184" s="56" t="s">
        <v>1808</v>
      </c>
    </row>
    <row r="1185" spans="1:2" x14ac:dyDescent="0.3">
      <c r="A1185" s="56">
        <v>42903876</v>
      </c>
      <c r="B1185" s="56" t="s">
        <v>1800</v>
      </c>
    </row>
    <row r="1186" spans="1:2" x14ac:dyDescent="0.3">
      <c r="A1186" s="56">
        <v>42903878</v>
      </c>
      <c r="B1186" s="56" t="s">
        <v>1800</v>
      </c>
    </row>
    <row r="1187" spans="1:2" x14ac:dyDescent="0.3">
      <c r="A1187" s="56">
        <v>42911817</v>
      </c>
      <c r="B1187" s="56" t="s">
        <v>1808</v>
      </c>
    </row>
    <row r="1188" spans="1:2" x14ac:dyDescent="0.3">
      <c r="A1188" s="56">
        <v>42922705</v>
      </c>
      <c r="B1188" s="56" t="s">
        <v>1800</v>
      </c>
    </row>
    <row r="1189" spans="1:2" x14ac:dyDescent="0.3">
      <c r="A1189" s="56">
        <v>42944720</v>
      </c>
      <c r="B1189" s="56" t="s">
        <v>1808</v>
      </c>
    </row>
    <row r="1190" spans="1:2" x14ac:dyDescent="0.3">
      <c r="A1190" s="56">
        <v>43000833</v>
      </c>
      <c r="B1190" s="56" t="s">
        <v>1808</v>
      </c>
    </row>
    <row r="1191" spans="1:2" x14ac:dyDescent="0.3">
      <c r="A1191" s="56">
        <v>43005919</v>
      </c>
      <c r="B1191" s="56" t="s">
        <v>1808</v>
      </c>
    </row>
    <row r="1192" spans="1:2" x14ac:dyDescent="0.3">
      <c r="A1192" s="56" t="s">
        <v>1926</v>
      </c>
      <c r="B1192" s="56" t="s">
        <v>1808</v>
      </c>
    </row>
    <row r="1193" spans="1:2" x14ac:dyDescent="0.3">
      <c r="A1193" s="56" t="s">
        <v>1927</v>
      </c>
      <c r="B1193" s="56" t="s">
        <v>1808</v>
      </c>
    </row>
    <row r="1194" spans="1:2" x14ac:dyDescent="0.3">
      <c r="A1194" s="56" t="s">
        <v>1928</v>
      </c>
      <c r="B1194" s="56" t="s">
        <v>1808</v>
      </c>
    </row>
    <row r="1195" spans="1:2" x14ac:dyDescent="0.3">
      <c r="A1195" s="56" t="s">
        <v>1929</v>
      </c>
      <c r="B1195" s="56" t="s">
        <v>1808</v>
      </c>
    </row>
    <row r="1196" spans="1:2" x14ac:dyDescent="0.3">
      <c r="A1196" s="56" t="s">
        <v>1930</v>
      </c>
      <c r="B1196" s="56" t="s">
        <v>1808</v>
      </c>
    </row>
    <row r="1197" spans="1:2" x14ac:dyDescent="0.3">
      <c r="A1197" s="56" t="s">
        <v>1931</v>
      </c>
      <c r="B1197" s="56" t="s">
        <v>1808</v>
      </c>
    </row>
    <row r="1198" spans="1:2" x14ac:dyDescent="0.3">
      <c r="A1198" s="56" t="s">
        <v>1932</v>
      </c>
      <c r="B1198" s="56" t="s">
        <v>1808</v>
      </c>
    </row>
    <row r="1199" spans="1:2" x14ac:dyDescent="0.3">
      <c r="A1199" s="56" t="s">
        <v>1933</v>
      </c>
      <c r="B1199" s="56" t="s">
        <v>1808</v>
      </c>
    </row>
    <row r="1200" spans="1:2" x14ac:dyDescent="0.3">
      <c r="A1200" s="56" t="s">
        <v>1934</v>
      </c>
      <c r="B1200" s="56" t="s">
        <v>1808</v>
      </c>
    </row>
    <row r="1201" spans="1:2" x14ac:dyDescent="0.3">
      <c r="A1201" s="56" t="s">
        <v>1935</v>
      </c>
      <c r="B1201" s="56" t="s">
        <v>1808</v>
      </c>
    </row>
    <row r="1202" spans="1:2" x14ac:dyDescent="0.3">
      <c r="A1202" s="56" t="s">
        <v>1936</v>
      </c>
      <c r="B1202" s="56" t="s">
        <v>1808</v>
      </c>
    </row>
    <row r="1203" spans="1:2" x14ac:dyDescent="0.3">
      <c r="A1203" s="56" t="s">
        <v>1937</v>
      </c>
      <c r="B1203" s="56" t="s">
        <v>1808</v>
      </c>
    </row>
    <row r="1204" spans="1:2" x14ac:dyDescent="0.3">
      <c r="A1204" s="56" t="s">
        <v>1938</v>
      </c>
      <c r="B1204" s="56" t="s">
        <v>1808</v>
      </c>
    </row>
    <row r="1205" spans="1:2" x14ac:dyDescent="0.3">
      <c r="A1205" s="56" t="s">
        <v>1939</v>
      </c>
      <c r="B1205" s="56" t="s">
        <v>1804</v>
      </c>
    </row>
    <row r="1206" spans="1:2" x14ac:dyDescent="0.3">
      <c r="A1206" s="56" t="s">
        <v>1940</v>
      </c>
      <c r="B1206" s="56" t="s">
        <v>1801</v>
      </c>
    </row>
    <row r="1207" spans="1:2" x14ac:dyDescent="0.3">
      <c r="A1207" s="56">
        <v>42974028</v>
      </c>
      <c r="B1207" s="56" t="s">
        <v>1808</v>
      </c>
    </row>
    <row r="1208" spans="1:2" x14ac:dyDescent="0.3">
      <c r="A1208" s="56" t="s">
        <v>1941</v>
      </c>
      <c r="B1208" s="56" t="s">
        <v>1808</v>
      </c>
    </row>
    <row r="1209" spans="1:2" x14ac:dyDescent="0.3">
      <c r="A1209" s="56">
        <v>42892864</v>
      </c>
      <c r="B1209" s="56" t="s">
        <v>1800</v>
      </c>
    </row>
    <row r="1210" spans="1:2" x14ac:dyDescent="0.3">
      <c r="A1210" s="56">
        <v>43017790</v>
      </c>
      <c r="B1210" s="56" t="s">
        <v>1810</v>
      </c>
    </row>
    <row r="1211" spans="1:2" x14ac:dyDescent="0.3">
      <c r="A1211" s="56" t="s">
        <v>1942</v>
      </c>
      <c r="B1211" s="56" t="s">
        <v>1810</v>
      </c>
    </row>
    <row r="1212" spans="1:2" x14ac:dyDescent="0.3">
      <c r="A1212" s="56" t="s">
        <v>1943</v>
      </c>
      <c r="B1212" s="56" t="s">
        <v>1808</v>
      </c>
    </row>
    <row r="1213" spans="1:2" x14ac:dyDescent="0.3">
      <c r="A1213" s="56" t="s">
        <v>1944</v>
      </c>
      <c r="B1213" s="56" t="s">
        <v>1801</v>
      </c>
    </row>
    <row r="1214" spans="1:2" x14ac:dyDescent="0.3">
      <c r="A1214" s="56" t="s">
        <v>1945</v>
      </c>
      <c r="B1214" s="56" t="s">
        <v>1801</v>
      </c>
    </row>
    <row r="1215" spans="1:2" x14ac:dyDescent="0.3">
      <c r="A1215" s="56" t="s">
        <v>1946</v>
      </c>
      <c r="B1215" s="56" t="s">
        <v>1801</v>
      </c>
    </row>
    <row r="1216" spans="1:2" x14ac:dyDescent="0.3">
      <c r="A1216" s="56" t="s">
        <v>1947</v>
      </c>
      <c r="B1216" s="56" t="s">
        <v>1801</v>
      </c>
    </row>
    <row r="1217" spans="1:2" x14ac:dyDescent="0.3">
      <c r="A1217" s="56" t="s">
        <v>1948</v>
      </c>
      <c r="B1217" s="56" t="s">
        <v>1808</v>
      </c>
    </row>
    <row r="1218" spans="1:2" x14ac:dyDescent="0.3">
      <c r="A1218" s="56" t="s">
        <v>1949</v>
      </c>
      <c r="B1218" s="56" t="s">
        <v>1804</v>
      </c>
    </row>
    <row r="1219" spans="1:2" x14ac:dyDescent="0.3">
      <c r="A1219" s="56" t="s">
        <v>1950</v>
      </c>
      <c r="B1219" s="56" t="s">
        <v>1808</v>
      </c>
    </row>
    <row r="1220" spans="1:2" x14ac:dyDescent="0.3">
      <c r="A1220" s="56" t="s">
        <v>1951</v>
      </c>
      <c r="B1220" s="56" t="s">
        <v>1808</v>
      </c>
    </row>
    <row r="1221" spans="1:2" x14ac:dyDescent="0.3">
      <c r="A1221" s="56" t="s">
        <v>1952</v>
      </c>
      <c r="B1221" s="56" t="s">
        <v>1808</v>
      </c>
    </row>
    <row r="1222" spans="1:2" x14ac:dyDescent="0.3">
      <c r="A1222" s="56" t="s">
        <v>1953</v>
      </c>
      <c r="B1222" s="56" t="s">
        <v>1808</v>
      </c>
    </row>
    <row r="1223" spans="1:2" x14ac:dyDescent="0.3">
      <c r="A1223" s="56">
        <v>42891875</v>
      </c>
      <c r="B1223" s="56" t="s">
        <v>1808</v>
      </c>
    </row>
    <row r="1224" spans="1:2" x14ac:dyDescent="0.3">
      <c r="A1224" s="56">
        <v>42965005</v>
      </c>
      <c r="B1224" s="56" t="s">
        <v>1803</v>
      </c>
    </row>
    <row r="1225" spans="1:2" x14ac:dyDescent="0.3">
      <c r="A1225" s="56">
        <v>42997870</v>
      </c>
      <c r="B1225" s="56" t="s">
        <v>1808</v>
      </c>
    </row>
    <row r="1226" spans="1:2" x14ac:dyDescent="0.3">
      <c r="A1226" s="56">
        <v>43005498</v>
      </c>
      <c r="B1226" s="56" t="s">
        <v>1804</v>
      </c>
    </row>
    <row r="1227" spans="1:2" x14ac:dyDescent="0.3">
      <c r="A1227" s="56">
        <v>43010128</v>
      </c>
      <c r="B1227" s="56" t="s">
        <v>1808</v>
      </c>
    </row>
    <row r="1228" spans="1:2" x14ac:dyDescent="0.3">
      <c r="A1228" s="56" t="s">
        <v>1954</v>
      </c>
      <c r="B1228" s="56" t="s">
        <v>1808</v>
      </c>
    </row>
    <row r="1229" spans="1:2" x14ac:dyDescent="0.3">
      <c r="A1229" s="56" t="s">
        <v>1955</v>
      </c>
      <c r="B1229" s="56" t="s">
        <v>1808</v>
      </c>
    </row>
    <row r="1230" spans="1:2" x14ac:dyDescent="0.3">
      <c r="A1230" s="56" t="s">
        <v>1956</v>
      </c>
      <c r="B1230" s="56" t="s">
        <v>1808</v>
      </c>
    </row>
    <row r="1231" spans="1:2" x14ac:dyDescent="0.3">
      <c r="A1231" s="56" t="s">
        <v>1957</v>
      </c>
      <c r="B1231" s="56" t="s">
        <v>1808</v>
      </c>
    </row>
    <row r="1232" spans="1:2" x14ac:dyDescent="0.3">
      <c r="A1232" s="56" t="s">
        <v>1958</v>
      </c>
      <c r="B1232" s="56" t="s">
        <v>1808</v>
      </c>
    </row>
    <row r="1233" spans="1:2" x14ac:dyDescent="0.3">
      <c r="A1233" s="56" t="s">
        <v>1959</v>
      </c>
      <c r="B1233" s="56" t="s">
        <v>1804</v>
      </c>
    </row>
    <row r="1234" spans="1:2" x14ac:dyDescent="0.3">
      <c r="A1234" s="56" t="s">
        <v>1960</v>
      </c>
      <c r="B1234" s="56" t="s">
        <v>1809</v>
      </c>
    </row>
    <row r="1235" spans="1:2" x14ac:dyDescent="0.3">
      <c r="A1235" s="56" t="s">
        <v>1961</v>
      </c>
      <c r="B1235" s="56" t="s">
        <v>1800</v>
      </c>
    </row>
    <row r="1236" spans="1:2" x14ac:dyDescent="0.3">
      <c r="A1236" s="56" t="s">
        <v>1962</v>
      </c>
      <c r="B1236" s="56" t="s">
        <v>1800</v>
      </c>
    </row>
    <row r="1237" spans="1:2" x14ac:dyDescent="0.3">
      <c r="A1237" s="56" t="s">
        <v>1963</v>
      </c>
      <c r="B1237" s="56" t="s">
        <v>1810</v>
      </c>
    </row>
    <row r="1238" spans="1:2" x14ac:dyDescent="0.3">
      <c r="A1238" s="56" t="s">
        <v>1964</v>
      </c>
      <c r="B1238" s="56" t="s">
        <v>1808</v>
      </c>
    </row>
    <row r="1239" spans="1:2" x14ac:dyDescent="0.3">
      <c r="A1239" s="56" t="s">
        <v>1965</v>
      </c>
      <c r="B1239" s="56" t="s">
        <v>1808</v>
      </c>
    </row>
    <row r="1240" spans="1:2" x14ac:dyDescent="0.3">
      <c r="A1240" s="56" t="s">
        <v>1966</v>
      </c>
      <c r="B1240" s="56" t="s">
        <v>1804</v>
      </c>
    </row>
    <row r="1241" spans="1:2" x14ac:dyDescent="0.3">
      <c r="A1241" s="56" t="s">
        <v>1967</v>
      </c>
      <c r="B1241" s="56" t="s">
        <v>1804</v>
      </c>
    </row>
    <row r="1242" spans="1:2" x14ac:dyDescent="0.3">
      <c r="A1242" s="56" t="s">
        <v>1968</v>
      </c>
      <c r="B1242" s="56" t="s">
        <v>1808</v>
      </c>
    </row>
    <row r="1243" spans="1:2" x14ac:dyDescent="0.3">
      <c r="A1243" s="56">
        <v>42943177</v>
      </c>
      <c r="B1243" s="56" t="s">
        <v>1808</v>
      </c>
    </row>
    <row r="1244" spans="1:2" x14ac:dyDescent="0.3">
      <c r="A1244" s="56">
        <v>42954365</v>
      </c>
      <c r="B1244" s="56" t="s">
        <v>1808</v>
      </c>
    </row>
    <row r="1245" spans="1:2" x14ac:dyDescent="0.3">
      <c r="A1245" s="56">
        <v>43005479</v>
      </c>
      <c r="B1245" s="56" t="s">
        <v>1800</v>
      </c>
    </row>
    <row r="1246" spans="1:2" x14ac:dyDescent="0.3">
      <c r="A1246" s="56" t="s">
        <v>1969</v>
      </c>
      <c r="B1246" s="56" t="s">
        <v>1808</v>
      </c>
    </row>
    <row r="1247" spans="1:2" x14ac:dyDescent="0.3">
      <c r="A1247" s="56" t="s">
        <v>1970</v>
      </c>
      <c r="B1247" s="56" t="s">
        <v>1810</v>
      </c>
    </row>
    <row r="1248" spans="1:2" x14ac:dyDescent="0.3">
      <c r="A1248" s="56" t="s">
        <v>1971</v>
      </c>
      <c r="B1248" s="56" t="s">
        <v>1808</v>
      </c>
    </row>
    <row r="1249" spans="1:2" x14ac:dyDescent="0.3">
      <c r="A1249" s="56" t="s">
        <v>1972</v>
      </c>
      <c r="B1249" s="56" t="s">
        <v>1808</v>
      </c>
    </row>
    <row r="1250" spans="1:2" x14ac:dyDescent="0.3">
      <c r="A1250" s="56" t="s">
        <v>1973</v>
      </c>
      <c r="B1250" s="56" t="s">
        <v>1808</v>
      </c>
    </row>
    <row r="1251" spans="1:2" x14ac:dyDescent="0.3">
      <c r="A1251" s="56" t="s">
        <v>1974</v>
      </c>
      <c r="B1251" s="56" t="s">
        <v>1808</v>
      </c>
    </row>
    <row r="1252" spans="1:2" x14ac:dyDescent="0.3">
      <c r="A1252" s="56" t="s">
        <v>1975</v>
      </c>
      <c r="B1252" s="56" t="s">
        <v>1808</v>
      </c>
    </row>
    <row r="1253" spans="1:2" x14ac:dyDescent="0.3">
      <c r="A1253" s="56" t="s">
        <v>1976</v>
      </c>
      <c r="B1253" s="56" t="s">
        <v>1801</v>
      </c>
    </row>
    <row r="1254" spans="1:2" x14ac:dyDescent="0.3">
      <c r="A1254" s="56" t="s">
        <v>1977</v>
      </c>
      <c r="B1254" s="56" t="s">
        <v>1808</v>
      </c>
    </row>
    <row r="1255" spans="1:2" x14ac:dyDescent="0.3">
      <c r="A1255" s="56" t="s">
        <v>1978</v>
      </c>
      <c r="B1255" s="56" t="s">
        <v>1808</v>
      </c>
    </row>
    <row r="1256" spans="1:2" x14ac:dyDescent="0.3">
      <c r="A1256" s="56" t="s">
        <v>1979</v>
      </c>
      <c r="B1256" s="56" t="s">
        <v>1804</v>
      </c>
    </row>
    <row r="1257" spans="1:2" x14ac:dyDescent="0.3">
      <c r="A1257" s="56" t="s">
        <v>1980</v>
      </c>
      <c r="B1257" s="56" t="s">
        <v>1808</v>
      </c>
    </row>
    <row r="1258" spans="1:2" x14ac:dyDescent="0.3">
      <c r="A1258" s="56">
        <v>42731958</v>
      </c>
      <c r="B1258" s="56" t="s">
        <v>1804</v>
      </c>
    </row>
    <row r="1259" spans="1:2" x14ac:dyDescent="0.3">
      <c r="A1259" s="56">
        <v>43014506</v>
      </c>
      <c r="B1259" s="56" t="s">
        <v>1804</v>
      </c>
    </row>
    <row r="1260" spans="1:2" x14ac:dyDescent="0.3">
      <c r="A1260" s="56" t="s">
        <v>1981</v>
      </c>
      <c r="B1260" s="56" t="s">
        <v>1808</v>
      </c>
    </row>
    <row r="1261" spans="1:2" x14ac:dyDescent="0.3">
      <c r="A1261" s="56" t="s">
        <v>1982</v>
      </c>
      <c r="B1261" s="56" t="s">
        <v>1804</v>
      </c>
    </row>
    <row r="1262" spans="1:2" x14ac:dyDescent="0.3">
      <c r="A1262" s="56" t="s">
        <v>1983</v>
      </c>
      <c r="B1262" s="56" t="s">
        <v>1809</v>
      </c>
    </row>
    <row r="1263" spans="1:2" x14ac:dyDescent="0.3">
      <c r="A1263" s="56" t="s">
        <v>1984</v>
      </c>
      <c r="B1263" s="56" t="s">
        <v>1808</v>
      </c>
    </row>
    <row r="1264" spans="1:2" x14ac:dyDescent="0.3">
      <c r="A1264" s="56" t="s">
        <v>1985</v>
      </c>
      <c r="B1264" s="56" t="s">
        <v>1800</v>
      </c>
    </row>
    <row r="1265" spans="1:2" x14ac:dyDescent="0.3">
      <c r="A1265" s="56" t="s">
        <v>1986</v>
      </c>
      <c r="B1265" s="56" t="s">
        <v>1800</v>
      </c>
    </row>
    <row r="1266" spans="1:2" x14ac:dyDescent="0.3">
      <c r="A1266" s="56" t="s">
        <v>1987</v>
      </c>
      <c r="B1266" s="56" t="s">
        <v>1802</v>
      </c>
    </row>
    <row r="1267" spans="1:2" x14ac:dyDescent="0.3">
      <c r="A1267" s="56" t="s">
        <v>1988</v>
      </c>
      <c r="B1267" s="56" t="s">
        <v>1808</v>
      </c>
    </row>
    <row r="1268" spans="1:2" x14ac:dyDescent="0.3">
      <c r="A1268" s="56" t="s">
        <v>1989</v>
      </c>
      <c r="B1268" s="56" t="s">
        <v>1804</v>
      </c>
    </row>
    <row r="1269" spans="1:2" x14ac:dyDescent="0.3">
      <c r="A1269" s="56" t="s">
        <v>1990</v>
      </c>
      <c r="B1269" s="56" t="s">
        <v>1808</v>
      </c>
    </row>
    <row r="1270" spans="1:2" x14ac:dyDescent="0.3">
      <c r="A1270" s="56" t="s">
        <v>1991</v>
      </c>
      <c r="B1270" s="56" t="s">
        <v>1803</v>
      </c>
    </row>
    <row r="1271" spans="1:2" x14ac:dyDescent="0.3">
      <c r="A1271" s="56" t="s">
        <v>1992</v>
      </c>
      <c r="B1271" s="56" t="s">
        <v>1810</v>
      </c>
    </row>
    <row r="1272" spans="1:2" x14ac:dyDescent="0.3">
      <c r="A1272" s="56" t="s">
        <v>1993</v>
      </c>
      <c r="B1272" s="56" t="s">
        <v>1800</v>
      </c>
    </row>
    <row r="1273" spans="1:2" x14ac:dyDescent="0.3">
      <c r="A1273" s="56" t="s">
        <v>1994</v>
      </c>
      <c r="B1273" s="56" t="s">
        <v>1808</v>
      </c>
    </row>
    <row r="1274" spans="1:2" x14ac:dyDescent="0.3">
      <c r="A1274" s="56" t="s">
        <v>1995</v>
      </c>
      <c r="B1274" s="56" t="s">
        <v>1808</v>
      </c>
    </row>
    <row r="1275" spans="1:2" x14ac:dyDescent="0.3">
      <c r="A1275" s="56" t="s">
        <v>1996</v>
      </c>
      <c r="B1275" s="56" t="s">
        <v>1802</v>
      </c>
    </row>
    <row r="1276" spans="1:2" x14ac:dyDescent="0.3">
      <c r="A1276" s="56" t="s">
        <v>1997</v>
      </c>
      <c r="B1276" s="56" t="s">
        <v>1801</v>
      </c>
    </row>
    <row r="1277" spans="1:2" x14ac:dyDescent="0.3">
      <c r="A1277" s="56" t="s">
        <v>1998</v>
      </c>
      <c r="B1277" s="56" t="s">
        <v>1801</v>
      </c>
    </row>
    <row r="1278" spans="1:2" x14ac:dyDescent="0.3">
      <c r="A1278" s="56" t="s">
        <v>1999</v>
      </c>
      <c r="B1278" s="56" t="s">
        <v>1801</v>
      </c>
    </row>
    <row r="1279" spans="1:2" x14ac:dyDescent="0.3">
      <c r="A1279" s="56" t="s">
        <v>2000</v>
      </c>
      <c r="B1279" s="56" t="s">
        <v>1808</v>
      </c>
    </row>
    <row r="1280" spans="1:2" x14ac:dyDescent="0.3">
      <c r="A1280" s="56" t="s">
        <v>2001</v>
      </c>
      <c r="B1280" s="56" t="s">
        <v>1808</v>
      </c>
    </row>
    <row r="1281" spans="1:2" x14ac:dyDescent="0.3">
      <c r="A1281" s="56" t="s">
        <v>2002</v>
      </c>
      <c r="B1281" s="56" t="s">
        <v>1881</v>
      </c>
    </row>
    <row r="1282" spans="1:2" x14ac:dyDescent="0.3">
      <c r="A1282" s="56" t="s">
        <v>2003</v>
      </c>
      <c r="B1282" s="56" t="s">
        <v>1800</v>
      </c>
    </row>
    <row r="1283" spans="1:2" x14ac:dyDescent="0.3">
      <c r="A1283" s="56" t="s">
        <v>2004</v>
      </c>
      <c r="B1283" s="56" t="s">
        <v>1808</v>
      </c>
    </row>
    <row r="1284" spans="1:2" x14ac:dyDescent="0.3">
      <c r="A1284" s="56">
        <v>42904266</v>
      </c>
      <c r="B1284" s="56" t="s">
        <v>1800</v>
      </c>
    </row>
    <row r="1285" spans="1:2" x14ac:dyDescent="0.3">
      <c r="A1285" s="56">
        <v>42998738</v>
      </c>
      <c r="B1285" s="56" t="s">
        <v>1808</v>
      </c>
    </row>
    <row r="1286" spans="1:2" x14ac:dyDescent="0.3">
      <c r="A1286" s="56" t="s">
        <v>2005</v>
      </c>
      <c r="B1286" s="56" t="s">
        <v>1808</v>
      </c>
    </row>
    <row r="1287" spans="1:2" x14ac:dyDescent="0.3">
      <c r="A1287" s="56" t="s">
        <v>2006</v>
      </c>
      <c r="B1287" s="56" t="s">
        <v>1804</v>
      </c>
    </row>
    <row r="1288" spans="1:2" x14ac:dyDescent="0.3">
      <c r="A1288" s="56" t="s">
        <v>2007</v>
      </c>
      <c r="B1288" s="56" t="s">
        <v>1808</v>
      </c>
    </row>
    <row r="1289" spans="1:2" x14ac:dyDescent="0.3">
      <c r="A1289" s="56" t="s">
        <v>2008</v>
      </c>
      <c r="B1289" s="56" t="s">
        <v>1808</v>
      </c>
    </row>
    <row r="1290" spans="1:2" x14ac:dyDescent="0.3">
      <c r="A1290" s="56" t="s">
        <v>2009</v>
      </c>
      <c r="B1290" s="56" t="s">
        <v>1808</v>
      </c>
    </row>
    <row r="1291" spans="1:2" x14ac:dyDescent="0.3">
      <c r="A1291" s="56" t="s">
        <v>2010</v>
      </c>
      <c r="B1291" s="56" t="s">
        <v>1808</v>
      </c>
    </row>
    <row r="1292" spans="1:2" x14ac:dyDescent="0.3">
      <c r="A1292" s="56" t="s">
        <v>2011</v>
      </c>
      <c r="B1292" s="56" t="s">
        <v>1808</v>
      </c>
    </row>
    <row r="1293" spans="1:2" x14ac:dyDescent="0.3">
      <c r="A1293" s="56" t="s">
        <v>2012</v>
      </c>
      <c r="B1293" s="56" t="s">
        <v>1810</v>
      </c>
    </row>
    <row r="1294" spans="1:2" x14ac:dyDescent="0.3">
      <c r="A1294" s="56" t="s">
        <v>2013</v>
      </c>
      <c r="B1294" s="56" t="s">
        <v>1804</v>
      </c>
    </row>
    <row r="1295" spans="1:2" x14ac:dyDescent="0.3">
      <c r="A1295" s="56" t="s">
        <v>2014</v>
      </c>
      <c r="B1295" s="56" t="s">
        <v>1808</v>
      </c>
    </row>
    <row r="1296" spans="1:2" x14ac:dyDescent="0.3">
      <c r="A1296" s="56" t="s">
        <v>2015</v>
      </c>
      <c r="B1296" s="56" t="s">
        <v>1808</v>
      </c>
    </row>
    <row r="1297" spans="1:2" x14ac:dyDescent="0.3">
      <c r="A1297" s="56" t="s">
        <v>2016</v>
      </c>
      <c r="B1297" s="56" t="s">
        <v>1808</v>
      </c>
    </row>
    <row r="1298" spans="1:2" x14ac:dyDescent="0.3">
      <c r="A1298" s="56" t="s">
        <v>2017</v>
      </c>
      <c r="B1298" s="56" t="s">
        <v>1808</v>
      </c>
    </row>
    <row r="1299" spans="1:2" x14ac:dyDescent="0.3">
      <c r="A1299" s="56" t="s">
        <v>2018</v>
      </c>
      <c r="B1299" s="56" t="s">
        <v>1809</v>
      </c>
    </row>
    <row r="1300" spans="1:2" x14ac:dyDescent="0.3">
      <c r="A1300" s="56" t="s">
        <v>2019</v>
      </c>
      <c r="B1300" s="56" t="s">
        <v>1808</v>
      </c>
    </row>
    <row r="1301" spans="1:2" x14ac:dyDescent="0.3">
      <c r="A1301" s="56" t="s">
        <v>2020</v>
      </c>
      <c r="B1301" s="56" t="s">
        <v>1808</v>
      </c>
    </row>
    <row r="1302" spans="1:2" x14ac:dyDescent="0.3">
      <c r="A1302" s="56" t="s">
        <v>2021</v>
      </c>
      <c r="B1302" s="56" t="s">
        <v>1808</v>
      </c>
    </row>
    <row r="1303" spans="1:2" x14ac:dyDescent="0.3">
      <c r="A1303" s="56" t="s">
        <v>2022</v>
      </c>
      <c r="B1303" s="56" t="s">
        <v>1811</v>
      </c>
    </row>
    <row r="1304" spans="1:2" x14ac:dyDescent="0.3">
      <c r="A1304" s="56" t="s">
        <v>2023</v>
      </c>
      <c r="B1304" s="56" t="s">
        <v>1804</v>
      </c>
    </row>
    <row r="1305" spans="1:2" x14ac:dyDescent="0.3">
      <c r="A1305" s="56" t="s">
        <v>2024</v>
      </c>
      <c r="B1305" s="56" t="s">
        <v>1808</v>
      </c>
    </row>
    <row r="1306" spans="1:2" x14ac:dyDescent="0.3">
      <c r="A1306" s="56" t="s">
        <v>2025</v>
      </c>
      <c r="B1306" s="56" t="s">
        <v>1810</v>
      </c>
    </row>
    <row r="1307" spans="1:2" x14ac:dyDescent="0.3">
      <c r="A1307" s="56" t="s">
        <v>2026</v>
      </c>
      <c r="B1307" s="56" t="s">
        <v>1808</v>
      </c>
    </row>
    <row r="1308" spans="1:2" x14ac:dyDescent="0.3">
      <c r="A1308" s="56" t="s">
        <v>2027</v>
      </c>
      <c r="B1308" s="56" t="s">
        <v>1808</v>
      </c>
    </row>
    <row r="1309" spans="1:2" x14ac:dyDescent="0.3">
      <c r="A1309" s="56" t="s">
        <v>2028</v>
      </c>
      <c r="B1309" s="56" t="s">
        <v>1804</v>
      </c>
    </row>
    <row r="1310" spans="1:2" x14ac:dyDescent="0.3">
      <c r="A1310" s="56" t="s">
        <v>2029</v>
      </c>
      <c r="B1310" s="56" t="s">
        <v>1808</v>
      </c>
    </row>
    <row r="1311" spans="1:2" x14ac:dyDescent="0.3">
      <c r="A1311" s="56" t="s">
        <v>2030</v>
      </c>
      <c r="B1311" s="56" t="s">
        <v>1808</v>
      </c>
    </row>
    <row r="1312" spans="1:2" x14ac:dyDescent="0.3">
      <c r="A1312" s="56" t="s">
        <v>2031</v>
      </c>
      <c r="B1312" s="56" t="s">
        <v>1808</v>
      </c>
    </row>
    <row r="1313" spans="1:2" x14ac:dyDescent="0.3">
      <c r="A1313" s="56" t="s">
        <v>2032</v>
      </c>
      <c r="B1313" s="56" t="s">
        <v>1808</v>
      </c>
    </row>
    <row r="1314" spans="1:2" x14ac:dyDescent="0.3">
      <c r="A1314" s="56" t="s">
        <v>2033</v>
      </c>
      <c r="B1314" s="56" t="s">
        <v>1808</v>
      </c>
    </row>
    <row r="1315" spans="1:2" x14ac:dyDescent="0.3">
      <c r="A1315" s="56" t="s">
        <v>2034</v>
      </c>
      <c r="B1315" s="56" t="s">
        <v>1808</v>
      </c>
    </row>
    <row r="1316" spans="1:2" x14ac:dyDescent="0.3">
      <c r="A1316" s="56" t="s">
        <v>2035</v>
      </c>
      <c r="B1316" s="56" t="s">
        <v>1811</v>
      </c>
    </row>
    <row r="1317" spans="1:2" x14ac:dyDescent="0.3">
      <c r="A1317" s="56" t="s">
        <v>2036</v>
      </c>
      <c r="B1317" s="56" t="s">
        <v>1804</v>
      </c>
    </row>
    <row r="1318" spans="1:2" x14ac:dyDescent="0.3">
      <c r="A1318" s="56" t="s">
        <v>2037</v>
      </c>
      <c r="B1318" s="56" t="s">
        <v>1808</v>
      </c>
    </row>
    <row r="1319" spans="1:2" x14ac:dyDescent="0.3">
      <c r="A1319" s="56" t="s">
        <v>2038</v>
      </c>
      <c r="B1319" s="56" t="s">
        <v>1804</v>
      </c>
    </row>
    <row r="1320" spans="1:2" x14ac:dyDescent="0.3">
      <c r="A1320" s="56" t="s">
        <v>2039</v>
      </c>
      <c r="B1320" s="56" t="s">
        <v>1804</v>
      </c>
    </row>
    <row r="1321" spans="1:2" x14ac:dyDescent="0.3">
      <c r="A1321" s="56" t="s">
        <v>2040</v>
      </c>
      <c r="B1321" s="56" t="s">
        <v>1811</v>
      </c>
    </row>
    <row r="1322" spans="1:2" x14ac:dyDescent="0.3">
      <c r="A1322" s="56" t="s">
        <v>2041</v>
      </c>
      <c r="B1322" s="56" t="s">
        <v>1804</v>
      </c>
    </row>
    <row r="1323" spans="1:2" x14ac:dyDescent="0.3">
      <c r="A1323" s="56" t="s">
        <v>2042</v>
      </c>
      <c r="B1323" s="56" t="s">
        <v>1808</v>
      </c>
    </row>
    <row r="1324" spans="1:2" x14ac:dyDescent="0.3">
      <c r="A1324" s="56" t="s">
        <v>2043</v>
      </c>
      <c r="B1324" s="56" t="s">
        <v>1804</v>
      </c>
    </row>
    <row r="1325" spans="1:2" x14ac:dyDescent="0.3">
      <c r="A1325" s="56" t="s">
        <v>2044</v>
      </c>
      <c r="B1325" s="56" t="s">
        <v>1808</v>
      </c>
    </row>
    <row r="1326" spans="1:2" x14ac:dyDescent="0.3">
      <c r="A1326" s="56" t="s">
        <v>2045</v>
      </c>
      <c r="B1326" s="56" t="s">
        <v>1808</v>
      </c>
    </row>
    <row r="1327" spans="1:2" x14ac:dyDescent="0.3">
      <c r="A1327" s="56" t="s">
        <v>2046</v>
      </c>
      <c r="B1327" s="56" t="s">
        <v>1808</v>
      </c>
    </row>
    <row r="1328" spans="1:2" x14ac:dyDescent="0.3">
      <c r="A1328" s="56" t="s">
        <v>2047</v>
      </c>
      <c r="B1328" s="56" t="s">
        <v>1804</v>
      </c>
    </row>
    <row r="1329" spans="1:2" x14ac:dyDescent="0.3">
      <c r="A1329" s="56" t="s">
        <v>2048</v>
      </c>
      <c r="B1329" s="56" t="s">
        <v>1810</v>
      </c>
    </row>
    <row r="1330" spans="1:2" x14ac:dyDescent="0.3">
      <c r="A1330" s="56" t="s">
        <v>2049</v>
      </c>
      <c r="B1330" s="56" t="s">
        <v>1804</v>
      </c>
    </row>
    <row r="1331" spans="1:2" x14ac:dyDescent="0.3">
      <c r="A1331" s="56" t="s">
        <v>2050</v>
      </c>
      <c r="B1331" s="56" t="s">
        <v>1808</v>
      </c>
    </row>
    <row r="1332" spans="1:2" x14ac:dyDescent="0.3">
      <c r="A1332" s="56" t="s">
        <v>2051</v>
      </c>
      <c r="B1332" s="56" t="s">
        <v>1808</v>
      </c>
    </row>
    <row r="1333" spans="1:2" x14ac:dyDescent="0.3">
      <c r="A1333" s="56" t="s">
        <v>2052</v>
      </c>
      <c r="B1333" s="56" t="s">
        <v>1810</v>
      </c>
    </row>
    <row r="1334" spans="1:2" x14ac:dyDescent="0.3">
      <c r="A1334" s="56" t="s">
        <v>2053</v>
      </c>
      <c r="B1334" s="56" t="s">
        <v>1808</v>
      </c>
    </row>
    <row r="1335" spans="1:2" x14ac:dyDescent="0.3">
      <c r="A1335" s="56" t="s">
        <v>2054</v>
      </c>
      <c r="B1335" s="56" t="s">
        <v>1808</v>
      </c>
    </row>
    <row r="1336" spans="1:2" x14ac:dyDescent="0.3">
      <c r="A1336" s="56" t="s">
        <v>2055</v>
      </c>
      <c r="B1336" s="56" t="s">
        <v>1808</v>
      </c>
    </row>
    <row r="1337" spans="1:2" x14ac:dyDescent="0.3">
      <c r="A1337" s="56" t="s">
        <v>2056</v>
      </c>
      <c r="B1337" s="56" t="s">
        <v>1808</v>
      </c>
    </row>
    <row r="1338" spans="1:2" x14ac:dyDescent="0.3">
      <c r="A1338" s="56" t="s">
        <v>2057</v>
      </c>
      <c r="B1338" s="56" t="s">
        <v>1800</v>
      </c>
    </row>
    <row r="1339" spans="1:2" x14ac:dyDescent="0.3">
      <c r="A1339" s="56" t="s">
        <v>2058</v>
      </c>
      <c r="B1339" s="56" t="s">
        <v>1801</v>
      </c>
    </row>
    <row r="1340" spans="1:2" x14ac:dyDescent="0.3">
      <c r="A1340" s="56" t="s">
        <v>2059</v>
      </c>
      <c r="B1340" s="56" t="s">
        <v>1804</v>
      </c>
    </row>
    <row r="1341" spans="1:2" x14ac:dyDescent="0.3">
      <c r="A1341" s="56" t="s">
        <v>2060</v>
      </c>
      <c r="B1341" s="56" t="s">
        <v>1810</v>
      </c>
    </row>
    <row r="1342" spans="1:2" x14ac:dyDescent="0.3">
      <c r="A1342" s="56" t="s">
        <v>2061</v>
      </c>
      <c r="B1342" s="56" t="s">
        <v>1800</v>
      </c>
    </row>
    <row r="1343" spans="1:2" x14ac:dyDescent="0.3">
      <c r="A1343" s="56" t="s">
        <v>2062</v>
      </c>
      <c r="B1343" s="56" t="s">
        <v>1800</v>
      </c>
    </row>
    <row r="1344" spans="1:2" x14ac:dyDescent="0.3">
      <c r="A1344" s="56" t="s">
        <v>2063</v>
      </c>
      <c r="B1344" s="56" t="s">
        <v>1808</v>
      </c>
    </row>
    <row r="1345" spans="1:2" x14ac:dyDescent="0.3">
      <c r="A1345" s="56" t="s">
        <v>2064</v>
      </c>
      <c r="B1345" s="56" t="s">
        <v>1804</v>
      </c>
    </row>
    <row r="1346" spans="1:2" x14ac:dyDescent="0.3">
      <c r="A1346" s="56" t="s">
        <v>2065</v>
      </c>
      <c r="B1346" s="56" t="s">
        <v>1809</v>
      </c>
    </row>
    <row r="1347" spans="1:2" x14ac:dyDescent="0.3">
      <c r="A1347" s="56" t="s">
        <v>2066</v>
      </c>
      <c r="B1347" s="56" t="s">
        <v>1808</v>
      </c>
    </row>
    <row r="1348" spans="1:2" x14ac:dyDescent="0.3">
      <c r="A1348" s="56" t="s">
        <v>2067</v>
      </c>
      <c r="B1348" s="56" t="s">
        <v>1808</v>
      </c>
    </row>
    <row r="1349" spans="1:2" x14ac:dyDescent="0.3">
      <c r="A1349" s="56" t="s">
        <v>2068</v>
      </c>
      <c r="B1349" s="56" t="s">
        <v>1811</v>
      </c>
    </row>
    <row r="1350" spans="1:2" x14ac:dyDescent="0.3">
      <c r="A1350" s="56" t="s">
        <v>2069</v>
      </c>
      <c r="B1350" s="56" t="s">
        <v>1809</v>
      </c>
    </row>
    <row r="1351" spans="1:2" x14ac:dyDescent="0.3">
      <c r="A1351" s="56" t="s">
        <v>2070</v>
      </c>
      <c r="B1351" s="56" t="s">
        <v>1808</v>
      </c>
    </row>
    <row r="1352" spans="1:2" x14ac:dyDescent="0.3">
      <c r="A1352" s="56" t="s">
        <v>2071</v>
      </c>
      <c r="B1352" s="56" t="s">
        <v>1808</v>
      </c>
    </row>
    <row r="1353" spans="1:2" x14ac:dyDescent="0.3">
      <c r="A1353" s="56" t="s">
        <v>2072</v>
      </c>
      <c r="B1353" s="56" t="s">
        <v>1802</v>
      </c>
    </row>
    <row r="1354" spans="1:2" x14ac:dyDescent="0.3">
      <c r="A1354" s="56" t="s">
        <v>2073</v>
      </c>
      <c r="B1354" s="56" t="s">
        <v>1808</v>
      </c>
    </row>
    <row r="1355" spans="1:2" x14ac:dyDescent="0.3">
      <c r="A1355" s="56" t="s">
        <v>2074</v>
      </c>
      <c r="B1355" s="56" t="s">
        <v>1808</v>
      </c>
    </row>
    <row r="1356" spans="1:2" x14ac:dyDescent="0.3">
      <c r="A1356" s="56" t="s">
        <v>2075</v>
      </c>
      <c r="B1356" s="56" t="s">
        <v>1801</v>
      </c>
    </row>
    <row r="1357" spans="1:2" x14ac:dyDescent="0.3">
      <c r="A1357" s="56" t="s">
        <v>2076</v>
      </c>
      <c r="B1357" s="56" t="s">
        <v>1808</v>
      </c>
    </row>
    <row r="1358" spans="1:2" x14ac:dyDescent="0.3">
      <c r="A1358" s="56" t="s">
        <v>2077</v>
      </c>
      <c r="B1358" s="56" t="s">
        <v>1808</v>
      </c>
    </row>
    <row r="1359" spans="1:2" x14ac:dyDescent="0.3">
      <c r="A1359" s="56" t="s">
        <v>2078</v>
      </c>
      <c r="B1359" s="56" t="s">
        <v>1808</v>
      </c>
    </row>
    <row r="1360" spans="1:2" x14ac:dyDescent="0.3">
      <c r="A1360" s="56" t="s">
        <v>2079</v>
      </c>
      <c r="B1360" s="56" t="s">
        <v>1810</v>
      </c>
    </row>
    <row r="1361" spans="1:2" x14ac:dyDescent="0.3">
      <c r="A1361" s="56" t="s">
        <v>2080</v>
      </c>
      <c r="B1361" s="56" t="s">
        <v>1801</v>
      </c>
    </row>
    <row r="1362" spans="1:2" x14ac:dyDescent="0.3">
      <c r="A1362" s="56" t="s">
        <v>2081</v>
      </c>
      <c r="B1362" s="56" t="s">
        <v>1808</v>
      </c>
    </row>
    <row r="1363" spans="1:2" x14ac:dyDescent="0.3">
      <c r="A1363" s="56" t="s">
        <v>2082</v>
      </c>
      <c r="B1363" s="56" t="s">
        <v>1808</v>
      </c>
    </row>
    <row r="1364" spans="1:2" x14ac:dyDescent="0.3">
      <c r="A1364" s="56" t="s">
        <v>2083</v>
      </c>
      <c r="B1364" s="56" t="s">
        <v>1808</v>
      </c>
    </row>
    <row r="1365" spans="1:2" x14ac:dyDescent="0.3">
      <c r="A1365" s="56" t="s">
        <v>2084</v>
      </c>
      <c r="B1365" s="56" t="s">
        <v>1800</v>
      </c>
    </row>
    <row r="1366" spans="1:2" x14ac:dyDescent="0.3">
      <c r="A1366" s="56" t="s">
        <v>2085</v>
      </c>
      <c r="B1366" s="56" t="s">
        <v>1804</v>
      </c>
    </row>
    <row r="1367" spans="1:2" x14ac:dyDescent="0.3">
      <c r="A1367" s="56" t="s">
        <v>2086</v>
      </c>
      <c r="B1367" s="56" t="s">
        <v>1808</v>
      </c>
    </row>
    <row r="1368" spans="1:2" x14ac:dyDescent="0.3">
      <c r="A1368" s="56" t="s">
        <v>2087</v>
      </c>
      <c r="B1368" s="56" t="s">
        <v>1801</v>
      </c>
    </row>
    <row r="1369" spans="1:2" x14ac:dyDescent="0.3">
      <c r="A1369" s="56" t="s">
        <v>2088</v>
      </c>
      <c r="B1369" s="56" t="s">
        <v>1808</v>
      </c>
    </row>
    <row r="1370" spans="1:2" x14ac:dyDescent="0.3">
      <c r="A1370" s="56" t="s">
        <v>2089</v>
      </c>
      <c r="B1370" s="56" t="s">
        <v>1808</v>
      </c>
    </row>
    <row r="1371" spans="1:2" x14ac:dyDescent="0.3">
      <c r="A1371" s="56" t="s">
        <v>2090</v>
      </c>
      <c r="B1371" s="56" t="s">
        <v>1804</v>
      </c>
    </row>
    <row r="1372" spans="1:2" x14ac:dyDescent="0.3">
      <c r="A1372" s="56" t="s">
        <v>2091</v>
      </c>
      <c r="B1372" s="56" t="s">
        <v>1804</v>
      </c>
    </row>
    <row r="1373" spans="1:2" x14ac:dyDescent="0.3">
      <c r="A1373" s="56" t="s">
        <v>2092</v>
      </c>
      <c r="B1373" s="56" t="s">
        <v>1808</v>
      </c>
    </row>
    <row r="1374" spans="1:2" x14ac:dyDescent="0.3">
      <c r="A1374" s="56" t="s">
        <v>2093</v>
      </c>
      <c r="B1374" s="56" t="s">
        <v>1810</v>
      </c>
    </row>
    <row r="1375" spans="1:2" x14ac:dyDescent="0.3">
      <c r="A1375" s="56" t="s">
        <v>2094</v>
      </c>
      <c r="B1375" s="56" t="s">
        <v>1808</v>
      </c>
    </row>
    <row r="1376" spans="1:2" x14ac:dyDescent="0.3">
      <c r="A1376" s="56" t="s">
        <v>2095</v>
      </c>
      <c r="B1376" s="56" t="s">
        <v>1800</v>
      </c>
    </row>
    <row r="1377" spans="1:2" x14ac:dyDescent="0.3">
      <c r="A1377" s="56" t="s">
        <v>2096</v>
      </c>
      <c r="B1377" s="56" t="s">
        <v>1809</v>
      </c>
    </row>
    <row r="1378" spans="1:2" x14ac:dyDescent="0.3">
      <c r="A1378" s="56" t="s">
        <v>2097</v>
      </c>
      <c r="B1378" s="56" t="s">
        <v>1800</v>
      </c>
    </row>
    <row r="1379" spans="1:2" x14ac:dyDescent="0.3">
      <c r="A1379" s="56" t="s">
        <v>2098</v>
      </c>
      <c r="B1379" s="56" t="s">
        <v>1808</v>
      </c>
    </row>
    <row r="1380" spans="1:2" x14ac:dyDescent="0.3">
      <c r="A1380" s="56" t="s">
        <v>2099</v>
      </c>
      <c r="B1380" s="56" t="s">
        <v>2100</v>
      </c>
    </row>
    <row r="1381" spans="1:2" x14ac:dyDescent="0.3">
      <c r="A1381" s="56" t="s">
        <v>2101</v>
      </c>
      <c r="B1381" s="56" t="s">
        <v>1801</v>
      </c>
    </row>
    <row r="1382" spans="1:2" x14ac:dyDescent="0.3">
      <c r="A1382" s="56" t="s">
        <v>2102</v>
      </c>
      <c r="B1382" s="56" t="s">
        <v>1809</v>
      </c>
    </row>
    <row r="1383" spans="1:2" x14ac:dyDescent="0.3">
      <c r="A1383" s="56" t="s">
        <v>2103</v>
      </c>
      <c r="B1383" s="56" t="s">
        <v>1810</v>
      </c>
    </row>
    <row r="1384" spans="1:2" x14ac:dyDescent="0.3">
      <c r="A1384" s="56" t="s">
        <v>2104</v>
      </c>
      <c r="B1384" s="56" t="s">
        <v>1808</v>
      </c>
    </row>
    <row r="1385" spans="1:2" x14ac:dyDescent="0.3">
      <c r="A1385" s="56" t="s">
        <v>2105</v>
      </c>
      <c r="B1385" s="56" t="s">
        <v>1808</v>
      </c>
    </row>
    <row r="1386" spans="1:2" x14ac:dyDescent="0.3">
      <c r="A1386" s="56" t="s">
        <v>2106</v>
      </c>
      <c r="B1386" s="56" t="s">
        <v>1808</v>
      </c>
    </row>
    <row r="1387" spans="1:2" x14ac:dyDescent="0.3">
      <c r="A1387" s="56" t="s">
        <v>2107</v>
      </c>
      <c r="B1387" s="56" t="s">
        <v>1811</v>
      </c>
    </row>
    <row r="1388" spans="1:2" x14ac:dyDescent="0.3">
      <c r="A1388" s="56" t="s">
        <v>2108</v>
      </c>
      <c r="B1388" s="56" t="s">
        <v>1811</v>
      </c>
    </row>
    <row r="1389" spans="1:2" x14ac:dyDescent="0.3">
      <c r="A1389" s="56" t="s">
        <v>2109</v>
      </c>
      <c r="B1389" s="56" t="s">
        <v>1808</v>
      </c>
    </row>
    <row r="1390" spans="1:2" x14ac:dyDescent="0.3">
      <c r="A1390" s="56" t="s">
        <v>2110</v>
      </c>
      <c r="B1390" s="56" t="s">
        <v>1808</v>
      </c>
    </row>
    <row r="1391" spans="1:2" x14ac:dyDescent="0.3">
      <c r="A1391" s="56" t="s">
        <v>2111</v>
      </c>
      <c r="B1391" s="56" t="s">
        <v>1804</v>
      </c>
    </row>
    <row r="1392" spans="1:2" x14ac:dyDescent="0.3">
      <c r="A1392" s="56" t="s">
        <v>2112</v>
      </c>
      <c r="B1392" s="56" t="s">
        <v>1808</v>
      </c>
    </row>
    <row r="1393" spans="1:2" x14ac:dyDescent="0.3">
      <c r="A1393" s="56" t="s">
        <v>2113</v>
      </c>
      <c r="B1393" s="56" t="s">
        <v>1808</v>
      </c>
    </row>
    <row r="1394" spans="1:2" x14ac:dyDescent="0.3">
      <c r="A1394" s="56" t="s">
        <v>2114</v>
      </c>
      <c r="B1394" s="56" t="s">
        <v>1811</v>
      </c>
    </row>
    <row r="1395" spans="1:2" x14ac:dyDescent="0.3">
      <c r="A1395" s="56" t="s">
        <v>2115</v>
      </c>
      <c r="B1395" s="56" t="s">
        <v>1811</v>
      </c>
    </row>
    <row r="1396" spans="1:2" x14ac:dyDescent="0.3">
      <c r="A1396" s="56" t="s">
        <v>2116</v>
      </c>
      <c r="B1396" s="56" t="s">
        <v>1811</v>
      </c>
    </row>
    <row r="1397" spans="1:2" x14ac:dyDescent="0.3">
      <c r="A1397" s="56" t="s">
        <v>2117</v>
      </c>
      <c r="B1397" s="56" t="s">
        <v>1810</v>
      </c>
    </row>
    <row r="1398" spans="1:2" x14ac:dyDescent="0.3">
      <c r="A1398" s="56" t="s">
        <v>2118</v>
      </c>
      <c r="B1398" s="56" t="s">
        <v>1808</v>
      </c>
    </row>
    <row r="1399" spans="1:2" x14ac:dyDescent="0.3">
      <c r="A1399" s="56" t="s">
        <v>2119</v>
      </c>
      <c r="B1399" s="56" t="s">
        <v>1808</v>
      </c>
    </row>
    <row r="1400" spans="1:2" x14ac:dyDescent="0.3">
      <c r="A1400" s="56" t="s">
        <v>2120</v>
      </c>
      <c r="B1400" s="56" t="s">
        <v>1914</v>
      </c>
    </row>
    <row r="1401" spans="1:2" x14ac:dyDescent="0.3">
      <c r="A1401" s="56" t="s">
        <v>2121</v>
      </c>
      <c r="B1401" s="56" t="s">
        <v>1808</v>
      </c>
    </row>
    <row r="1402" spans="1:2" x14ac:dyDescent="0.3">
      <c r="A1402" s="56" t="s">
        <v>2122</v>
      </c>
      <c r="B1402" s="56" t="s">
        <v>1924</v>
      </c>
    </row>
    <row r="1403" spans="1:2" x14ac:dyDescent="0.3">
      <c r="A1403" s="56" t="s">
        <v>2123</v>
      </c>
      <c r="B1403" s="56" t="s">
        <v>1800</v>
      </c>
    </row>
    <row r="1404" spans="1:2" x14ac:dyDescent="0.3">
      <c r="A1404" s="56" t="s">
        <v>2124</v>
      </c>
      <c r="B1404" s="56" t="s">
        <v>1810</v>
      </c>
    </row>
    <row r="1405" spans="1:2" x14ac:dyDescent="0.3">
      <c r="A1405" s="56" t="s">
        <v>2125</v>
      </c>
      <c r="B1405" s="56" t="s">
        <v>1800</v>
      </c>
    </row>
    <row r="1406" spans="1:2" x14ac:dyDescent="0.3">
      <c r="A1406" s="56" t="s">
        <v>2126</v>
      </c>
      <c r="B1406" s="56" t="s">
        <v>1808</v>
      </c>
    </row>
    <row r="1407" spans="1:2" x14ac:dyDescent="0.3">
      <c r="A1407" s="56" t="s">
        <v>2127</v>
      </c>
      <c r="B1407" s="56" t="s">
        <v>1800</v>
      </c>
    </row>
    <row r="1408" spans="1:2" x14ac:dyDescent="0.3">
      <c r="A1408" s="56" t="s">
        <v>2128</v>
      </c>
      <c r="B1408" s="56" t="s">
        <v>1808</v>
      </c>
    </row>
    <row r="1409" spans="1:2" x14ac:dyDescent="0.3">
      <c r="A1409" s="56" t="s">
        <v>2129</v>
      </c>
      <c r="B1409" s="56" t="s">
        <v>1800</v>
      </c>
    </row>
    <row r="1410" spans="1:2" x14ac:dyDescent="0.3">
      <c r="A1410" s="56" t="s">
        <v>2130</v>
      </c>
      <c r="B1410" s="56" t="s">
        <v>1803</v>
      </c>
    </row>
    <row r="1411" spans="1:2" x14ac:dyDescent="0.3">
      <c r="A1411" s="56" t="s">
        <v>2131</v>
      </c>
      <c r="B1411" s="56" t="s">
        <v>1804</v>
      </c>
    </row>
    <row r="1412" spans="1:2" x14ac:dyDescent="0.3">
      <c r="A1412" s="56" t="s">
        <v>2132</v>
      </c>
      <c r="B1412" s="56" t="s">
        <v>1801</v>
      </c>
    </row>
    <row r="1413" spans="1:2" x14ac:dyDescent="0.3">
      <c r="A1413" s="56" t="s">
        <v>2133</v>
      </c>
      <c r="B1413" s="56" t="s">
        <v>1808</v>
      </c>
    </row>
    <row r="1414" spans="1:2" x14ac:dyDescent="0.3">
      <c r="A1414" s="56" t="s">
        <v>2134</v>
      </c>
      <c r="B1414" s="56" t="s">
        <v>1924</v>
      </c>
    </row>
    <row r="1415" spans="1:2" x14ac:dyDescent="0.3">
      <c r="A1415" s="56" t="s">
        <v>2135</v>
      </c>
      <c r="B1415" s="56" t="s">
        <v>1810</v>
      </c>
    </row>
    <row r="1416" spans="1:2" x14ac:dyDescent="0.3">
      <c r="A1416" s="56" t="s">
        <v>2136</v>
      </c>
      <c r="B1416" s="56" t="s">
        <v>1808</v>
      </c>
    </row>
    <row r="1417" spans="1:2" x14ac:dyDescent="0.3">
      <c r="A1417" s="56" t="s">
        <v>2137</v>
      </c>
      <c r="B1417" s="56" t="s">
        <v>1808</v>
      </c>
    </row>
    <row r="1418" spans="1:2" x14ac:dyDescent="0.3">
      <c r="A1418" s="56" t="s">
        <v>2138</v>
      </c>
      <c r="B1418" s="56" t="s">
        <v>1808</v>
      </c>
    </row>
    <row r="1419" spans="1:2" x14ac:dyDescent="0.3">
      <c r="A1419" s="56" t="s">
        <v>2139</v>
      </c>
      <c r="B1419" s="56" t="s">
        <v>1808</v>
      </c>
    </row>
    <row r="1420" spans="1:2" x14ac:dyDescent="0.3">
      <c r="A1420" s="56" t="s">
        <v>2140</v>
      </c>
      <c r="B1420" s="56" t="s">
        <v>1808</v>
      </c>
    </row>
    <row r="1421" spans="1:2" x14ac:dyDescent="0.3">
      <c r="A1421" s="56" t="s">
        <v>2141</v>
      </c>
      <c r="B1421" s="56" t="s">
        <v>1924</v>
      </c>
    </row>
    <row r="1422" spans="1:2" x14ac:dyDescent="0.3">
      <c r="A1422" s="56" t="s">
        <v>2142</v>
      </c>
      <c r="B1422" s="56" t="s">
        <v>1808</v>
      </c>
    </row>
    <row r="1423" spans="1:2" x14ac:dyDescent="0.3">
      <c r="A1423" s="56" t="s">
        <v>2143</v>
      </c>
      <c r="B1423" s="56" t="s">
        <v>1808</v>
      </c>
    </row>
    <row r="1424" spans="1:2" x14ac:dyDescent="0.3">
      <c r="A1424" s="56" t="s">
        <v>2144</v>
      </c>
      <c r="B1424" s="56" t="s">
        <v>1808</v>
      </c>
    </row>
    <row r="1425" spans="1:2" x14ac:dyDescent="0.3">
      <c r="A1425" s="56" t="s">
        <v>2145</v>
      </c>
      <c r="B1425" s="56" t="s">
        <v>1801</v>
      </c>
    </row>
    <row r="1426" spans="1:2" x14ac:dyDescent="0.3">
      <c r="A1426" s="56" t="s">
        <v>2146</v>
      </c>
      <c r="B1426" s="56" t="s">
        <v>1801</v>
      </c>
    </row>
    <row r="1427" spans="1:2" x14ac:dyDescent="0.3">
      <c r="A1427" s="56" t="s">
        <v>2147</v>
      </c>
      <c r="B1427" s="56" t="s">
        <v>1808</v>
      </c>
    </row>
    <row r="1428" spans="1:2" x14ac:dyDescent="0.3">
      <c r="A1428" s="56" t="s">
        <v>2148</v>
      </c>
      <c r="B1428" s="56" t="s">
        <v>1808</v>
      </c>
    </row>
    <row r="1429" spans="1:2" x14ac:dyDescent="0.3">
      <c r="A1429" s="56" t="s">
        <v>2149</v>
      </c>
      <c r="B1429" s="56" t="s">
        <v>1808</v>
      </c>
    </row>
    <row r="1430" spans="1:2" x14ac:dyDescent="0.3">
      <c r="A1430" s="56" t="s">
        <v>2150</v>
      </c>
      <c r="B1430" s="56" t="s">
        <v>1808</v>
      </c>
    </row>
    <row r="1431" spans="1:2" x14ac:dyDescent="0.3">
      <c r="A1431" s="56" t="s">
        <v>2151</v>
      </c>
      <c r="B1431" s="56" t="s">
        <v>1808</v>
      </c>
    </row>
    <row r="1432" spans="1:2" x14ac:dyDescent="0.3">
      <c r="A1432" s="56" t="s">
        <v>2152</v>
      </c>
      <c r="B1432" s="56" t="s">
        <v>1809</v>
      </c>
    </row>
    <row r="1433" spans="1:2" x14ac:dyDescent="0.3">
      <c r="A1433" s="56" t="s">
        <v>2153</v>
      </c>
      <c r="B1433" s="56" t="s">
        <v>1808</v>
      </c>
    </row>
    <row r="1434" spans="1:2" x14ac:dyDescent="0.3">
      <c r="A1434" s="56" t="s">
        <v>2154</v>
      </c>
      <c r="B1434" s="56" t="s">
        <v>1808</v>
      </c>
    </row>
    <row r="1435" spans="1:2" x14ac:dyDescent="0.3">
      <c r="A1435" s="56" t="s">
        <v>2155</v>
      </c>
      <c r="B1435" s="56" t="s">
        <v>1802</v>
      </c>
    </row>
    <row r="1436" spans="1:2" x14ac:dyDescent="0.3">
      <c r="A1436" s="56" t="s">
        <v>2156</v>
      </c>
      <c r="B1436" s="56" t="s">
        <v>1811</v>
      </c>
    </row>
    <row r="1437" spans="1:2" x14ac:dyDescent="0.3">
      <c r="A1437" s="56" t="s">
        <v>2157</v>
      </c>
      <c r="B1437" s="56" t="s">
        <v>1808</v>
      </c>
    </row>
    <row r="1438" spans="1:2" x14ac:dyDescent="0.3">
      <c r="A1438" s="56" t="s">
        <v>2158</v>
      </c>
      <c r="B1438" s="56" t="s">
        <v>1801</v>
      </c>
    </row>
    <row r="1439" spans="1:2" x14ac:dyDescent="0.3">
      <c r="A1439" s="56" t="s">
        <v>2159</v>
      </c>
      <c r="B1439" s="56" t="s">
        <v>1801</v>
      </c>
    </row>
    <row r="1440" spans="1:2" x14ac:dyDescent="0.3">
      <c r="A1440" s="56" t="s">
        <v>2160</v>
      </c>
      <c r="B1440" s="56" t="s">
        <v>1811</v>
      </c>
    </row>
    <row r="1441" spans="1:2" x14ac:dyDescent="0.3">
      <c r="A1441" s="56" t="s">
        <v>2161</v>
      </c>
      <c r="B1441" s="56" t="s">
        <v>1808</v>
      </c>
    </row>
    <row r="1442" spans="1:2" x14ac:dyDescent="0.3">
      <c r="A1442" s="56" t="s">
        <v>2162</v>
      </c>
      <c r="B1442" s="56" t="s">
        <v>1804</v>
      </c>
    </row>
    <row r="1443" spans="1:2" x14ac:dyDescent="0.3">
      <c r="A1443" s="56" t="s">
        <v>2163</v>
      </c>
      <c r="B1443" s="56" t="s">
        <v>1808</v>
      </c>
    </row>
    <row r="1444" spans="1:2" x14ac:dyDescent="0.3">
      <c r="A1444" s="56" t="s">
        <v>2164</v>
      </c>
      <c r="B1444" s="56" t="s">
        <v>1804</v>
      </c>
    </row>
    <row r="1445" spans="1:2" x14ac:dyDescent="0.3">
      <c r="A1445" s="56" t="s">
        <v>2165</v>
      </c>
      <c r="B1445" s="56" t="s">
        <v>1808</v>
      </c>
    </row>
    <row r="1446" spans="1:2" x14ac:dyDescent="0.3">
      <c r="A1446" s="56" t="s">
        <v>2166</v>
      </c>
      <c r="B1446" s="56" t="s">
        <v>1808</v>
      </c>
    </row>
    <row r="1447" spans="1:2" x14ac:dyDescent="0.3">
      <c r="A1447" s="56" t="s">
        <v>2167</v>
      </c>
      <c r="B1447" s="56" t="s">
        <v>1808</v>
      </c>
    </row>
    <row r="1448" spans="1:2" x14ac:dyDescent="0.3">
      <c r="A1448" s="56" t="s">
        <v>2168</v>
      </c>
      <c r="B1448" s="56" t="s">
        <v>1808</v>
      </c>
    </row>
    <row r="1449" spans="1:2" x14ac:dyDescent="0.3">
      <c r="A1449" s="56" t="s">
        <v>2169</v>
      </c>
      <c r="B1449" s="56" t="s">
        <v>1808</v>
      </c>
    </row>
    <row r="1450" spans="1:2" x14ac:dyDescent="0.3">
      <c r="A1450" s="56" t="s">
        <v>2170</v>
      </c>
      <c r="B1450" s="56" t="s">
        <v>1808</v>
      </c>
    </row>
    <row r="1451" spans="1:2" x14ac:dyDescent="0.3">
      <c r="A1451" s="56" t="s">
        <v>2171</v>
      </c>
      <c r="B1451" s="56" t="s">
        <v>1808</v>
      </c>
    </row>
    <row r="1452" spans="1:2" x14ac:dyDescent="0.3">
      <c r="A1452" s="56" t="s">
        <v>2172</v>
      </c>
      <c r="B1452" s="56" t="s">
        <v>1808</v>
      </c>
    </row>
    <row r="1453" spans="1:2" x14ac:dyDescent="0.3">
      <c r="A1453" s="56" t="s">
        <v>2173</v>
      </c>
      <c r="B1453" s="56" t="s">
        <v>1808</v>
      </c>
    </row>
    <row r="1454" spans="1:2" x14ac:dyDescent="0.3">
      <c r="A1454" s="56" t="s">
        <v>2174</v>
      </c>
      <c r="B1454" s="56" t="s">
        <v>1808</v>
      </c>
    </row>
    <row r="1455" spans="1:2" x14ac:dyDescent="0.3">
      <c r="A1455" s="56" t="s">
        <v>2175</v>
      </c>
      <c r="B1455" s="56" t="s">
        <v>1804</v>
      </c>
    </row>
    <row r="1456" spans="1:2" x14ac:dyDescent="0.3">
      <c r="A1456" s="56" t="s">
        <v>2176</v>
      </c>
      <c r="B1456" s="56" t="s">
        <v>1808</v>
      </c>
    </row>
    <row r="1457" spans="1:2" x14ac:dyDescent="0.3">
      <c r="A1457" s="56" t="s">
        <v>2177</v>
      </c>
      <c r="B1457" s="56" t="s">
        <v>1808</v>
      </c>
    </row>
    <row r="1458" spans="1:2" x14ac:dyDescent="0.3">
      <c r="A1458" s="56" t="s">
        <v>2178</v>
      </c>
      <c r="B1458" s="56" t="s">
        <v>1808</v>
      </c>
    </row>
    <row r="1459" spans="1:2" x14ac:dyDescent="0.3">
      <c r="A1459" s="56" t="s">
        <v>2179</v>
      </c>
      <c r="B1459" s="56" t="s">
        <v>1804</v>
      </c>
    </row>
    <row r="1460" spans="1:2" x14ac:dyDescent="0.3">
      <c r="A1460" s="56" t="s">
        <v>2180</v>
      </c>
      <c r="B1460" s="56" t="s">
        <v>1808</v>
      </c>
    </row>
    <row r="1461" spans="1:2" x14ac:dyDescent="0.3">
      <c r="A1461" s="56" t="s">
        <v>2181</v>
      </c>
      <c r="B1461" s="56" t="s">
        <v>1808</v>
      </c>
    </row>
    <row r="1462" spans="1:2" x14ac:dyDescent="0.3">
      <c r="A1462" s="56" t="s">
        <v>2182</v>
      </c>
      <c r="B1462" s="56" t="s">
        <v>1804</v>
      </c>
    </row>
    <row r="1463" spans="1:2" x14ac:dyDescent="0.3">
      <c r="A1463" s="56" t="s">
        <v>2183</v>
      </c>
      <c r="B1463" s="56" t="s">
        <v>1808</v>
      </c>
    </row>
    <row r="1464" spans="1:2" x14ac:dyDescent="0.3">
      <c r="A1464" s="56" t="s">
        <v>2184</v>
      </c>
      <c r="B1464" s="56" t="s">
        <v>1808</v>
      </c>
    </row>
    <row r="1465" spans="1:2" x14ac:dyDescent="0.3">
      <c r="A1465" s="56" t="s">
        <v>2185</v>
      </c>
      <c r="B1465" s="56" t="s">
        <v>1804</v>
      </c>
    </row>
    <row r="1466" spans="1:2" x14ac:dyDescent="0.3">
      <c r="A1466" s="56" t="s">
        <v>2186</v>
      </c>
      <c r="B1466" s="56" t="s">
        <v>1808</v>
      </c>
    </row>
    <row r="1467" spans="1:2" x14ac:dyDescent="0.3">
      <c r="A1467" s="56" t="s">
        <v>2187</v>
      </c>
      <c r="B1467" s="56" t="s">
        <v>1808</v>
      </c>
    </row>
    <row r="1468" spans="1:2" x14ac:dyDescent="0.3">
      <c r="A1468" s="56" t="s">
        <v>2188</v>
      </c>
      <c r="B1468" s="56" t="s">
        <v>1803</v>
      </c>
    </row>
    <row r="1469" spans="1:2" x14ac:dyDescent="0.3">
      <c r="A1469" s="56" t="s">
        <v>2189</v>
      </c>
      <c r="B1469" s="56" t="s">
        <v>1808</v>
      </c>
    </row>
    <row r="1470" spans="1:2" x14ac:dyDescent="0.3">
      <c r="A1470" s="56" t="s">
        <v>2190</v>
      </c>
      <c r="B1470" s="56" t="s">
        <v>1808</v>
      </c>
    </row>
    <row r="1471" spans="1:2" x14ac:dyDescent="0.3">
      <c r="A1471" s="56" t="s">
        <v>2191</v>
      </c>
      <c r="B1471" s="56" t="s">
        <v>1808</v>
      </c>
    </row>
    <row r="1472" spans="1:2" x14ac:dyDescent="0.3">
      <c r="A1472" s="56" t="s">
        <v>2192</v>
      </c>
      <c r="B1472" s="56" t="s">
        <v>1801</v>
      </c>
    </row>
    <row r="1473" spans="1:2" x14ac:dyDescent="0.3">
      <c r="A1473" s="56" t="s">
        <v>2193</v>
      </c>
      <c r="B1473" s="56" t="s">
        <v>1801</v>
      </c>
    </row>
    <row r="1474" spans="1:2" x14ac:dyDescent="0.3">
      <c r="A1474" s="56" t="s">
        <v>2194</v>
      </c>
      <c r="B1474" s="56" t="s">
        <v>1801</v>
      </c>
    </row>
    <row r="1475" spans="1:2" x14ac:dyDescent="0.3">
      <c r="A1475" s="56" t="s">
        <v>2195</v>
      </c>
      <c r="B1475" s="56" t="s">
        <v>1801</v>
      </c>
    </row>
    <row r="1476" spans="1:2" x14ac:dyDescent="0.3">
      <c r="A1476" s="56" t="s">
        <v>2196</v>
      </c>
      <c r="B1476" s="56" t="s">
        <v>1808</v>
      </c>
    </row>
    <row r="1477" spans="1:2" x14ac:dyDescent="0.3">
      <c r="A1477" s="56" t="s">
        <v>2197</v>
      </c>
      <c r="B1477" s="56" t="s">
        <v>1810</v>
      </c>
    </row>
    <row r="1478" spans="1:2" x14ac:dyDescent="0.3">
      <c r="A1478" s="56" t="s">
        <v>2198</v>
      </c>
      <c r="B1478" s="56" t="s">
        <v>1810</v>
      </c>
    </row>
    <row r="1479" spans="1:2" x14ac:dyDescent="0.3">
      <c r="A1479" s="56" t="s">
        <v>2199</v>
      </c>
      <c r="B1479" s="56" t="s">
        <v>1808</v>
      </c>
    </row>
    <row r="1480" spans="1:2" x14ac:dyDescent="0.3">
      <c r="A1480" s="56" t="s">
        <v>2200</v>
      </c>
      <c r="B1480" s="56" t="s">
        <v>1810</v>
      </c>
    </row>
    <row r="1481" spans="1:2" x14ac:dyDescent="0.3">
      <c r="A1481" s="56" t="s">
        <v>2201</v>
      </c>
      <c r="B1481" s="56" t="s">
        <v>1924</v>
      </c>
    </row>
    <row r="1482" spans="1:2" x14ac:dyDescent="0.3">
      <c r="A1482" s="56" t="s">
        <v>2202</v>
      </c>
      <c r="B1482" s="56" t="s">
        <v>1808</v>
      </c>
    </row>
    <row r="1483" spans="1:2" x14ac:dyDescent="0.3">
      <c r="A1483" s="56" t="s">
        <v>2203</v>
      </c>
      <c r="B1483" s="56" t="s">
        <v>1808</v>
      </c>
    </row>
    <row r="1484" spans="1:2" x14ac:dyDescent="0.3">
      <c r="A1484" s="56" t="s">
        <v>2204</v>
      </c>
      <c r="B1484" s="56" t="s">
        <v>1808</v>
      </c>
    </row>
    <row r="1485" spans="1:2" x14ac:dyDescent="0.3">
      <c r="A1485" s="56" t="s">
        <v>2205</v>
      </c>
      <c r="B1485" s="56" t="s">
        <v>1808</v>
      </c>
    </row>
    <row r="1486" spans="1:2" x14ac:dyDescent="0.3">
      <c r="A1486" s="56" t="s">
        <v>2206</v>
      </c>
      <c r="B1486" s="56" t="s">
        <v>1804</v>
      </c>
    </row>
    <row r="1487" spans="1:2" x14ac:dyDescent="0.3">
      <c r="A1487" s="56" t="s">
        <v>2207</v>
      </c>
      <c r="B1487" s="56" t="s">
        <v>1808</v>
      </c>
    </row>
    <row r="1488" spans="1:2" x14ac:dyDescent="0.3">
      <c r="A1488" s="56" t="s">
        <v>2208</v>
      </c>
      <c r="B1488" s="56" t="s">
        <v>1812</v>
      </c>
    </row>
    <row r="1489" spans="1:2" x14ac:dyDescent="0.3">
      <c r="A1489" s="56" t="s">
        <v>2209</v>
      </c>
      <c r="B1489" s="56" t="s">
        <v>1808</v>
      </c>
    </row>
    <row r="1490" spans="1:2" x14ac:dyDescent="0.3">
      <c r="A1490" s="56" t="s">
        <v>2210</v>
      </c>
      <c r="B1490" s="56" t="s">
        <v>1808</v>
      </c>
    </row>
    <row r="1491" spans="1:2" x14ac:dyDescent="0.3">
      <c r="A1491" s="56" t="s">
        <v>2211</v>
      </c>
      <c r="B1491" s="56" t="s">
        <v>1808</v>
      </c>
    </row>
    <row r="1492" spans="1:2" x14ac:dyDescent="0.3">
      <c r="A1492" s="56" t="s">
        <v>2212</v>
      </c>
      <c r="B1492" s="56" t="s">
        <v>1800</v>
      </c>
    </row>
    <row r="1493" spans="1:2" x14ac:dyDescent="0.3">
      <c r="A1493" s="56" t="s">
        <v>2213</v>
      </c>
      <c r="B1493" s="56" t="s">
        <v>1808</v>
      </c>
    </row>
    <row r="1494" spans="1:2" x14ac:dyDescent="0.3">
      <c r="A1494" s="56" t="s">
        <v>2214</v>
      </c>
      <c r="B1494" s="56" t="s">
        <v>1808</v>
      </c>
    </row>
    <row r="1495" spans="1:2" x14ac:dyDescent="0.3">
      <c r="A1495" s="56" t="s">
        <v>2215</v>
      </c>
      <c r="B1495" s="56" t="s">
        <v>1808</v>
      </c>
    </row>
    <row r="1496" spans="1:2" x14ac:dyDescent="0.3">
      <c r="A1496" s="56" t="s">
        <v>2216</v>
      </c>
      <c r="B1496" s="56" t="s">
        <v>1804</v>
      </c>
    </row>
    <row r="1497" spans="1:2" x14ac:dyDescent="0.3">
      <c r="A1497" s="56" t="s">
        <v>2217</v>
      </c>
      <c r="B1497" s="56" t="s">
        <v>1808</v>
      </c>
    </row>
    <row r="1498" spans="1:2" x14ac:dyDescent="0.3">
      <c r="A1498" s="56" t="s">
        <v>2218</v>
      </c>
      <c r="B1498" s="56" t="s">
        <v>1812</v>
      </c>
    </row>
    <row r="1499" spans="1:2" x14ac:dyDescent="0.3">
      <c r="A1499" s="56" t="s">
        <v>2219</v>
      </c>
      <c r="B1499" s="56" t="s">
        <v>1808</v>
      </c>
    </row>
    <row r="1500" spans="1:2" x14ac:dyDescent="0.3">
      <c r="A1500" s="56" t="s">
        <v>2220</v>
      </c>
      <c r="B1500" s="56" t="s">
        <v>1801</v>
      </c>
    </row>
    <row r="1501" spans="1:2" x14ac:dyDescent="0.3">
      <c r="A1501" s="56" t="s">
        <v>2221</v>
      </c>
      <c r="B1501" s="56" t="s">
        <v>1801</v>
      </c>
    </row>
    <row r="1502" spans="1:2" x14ac:dyDescent="0.3">
      <c r="A1502" s="56" t="s">
        <v>2222</v>
      </c>
      <c r="B1502" s="56" t="s">
        <v>1801</v>
      </c>
    </row>
    <row r="1503" spans="1:2" x14ac:dyDescent="0.3">
      <c r="A1503" s="56" t="s">
        <v>2223</v>
      </c>
      <c r="B1503" s="56" t="s">
        <v>1808</v>
      </c>
    </row>
    <row r="1504" spans="1:2" x14ac:dyDescent="0.3">
      <c r="A1504" s="56" t="s">
        <v>2224</v>
      </c>
      <c r="B1504" s="56" t="s">
        <v>1924</v>
      </c>
    </row>
    <row r="1505" spans="1:2" x14ac:dyDescent="0.3">
      <c r="A1505" s="56" t="s">
        <v>2225</v>
      </c>
      <c r="B1505" s="56" t="s">
        <v>1810</v>
      </c>
    </row>
    <row r="1506" spans="1:2" x14ac:dyDescent="0.3">
      <c r="A1506" s="56" t="s">
        <v>2226</v>
      </c>
      <c r="B1506" s="56" t="s">
        <v>1924</v>
      </c>
    </row>
    <row r="1507" spans="1:2" x14ac:dyDescent="0.3">
      <c r="A1507" s="56" t="s">
        <v>2227</v>
      </c>
      <c r="B1507" s="56" t="s">
        <v>1810</v>
      </c>
    </row>
    <row r="1508" spans="1:2" x14ac:dyDescent="0.3">
      <c r="A1508" s="56" t="s">
        <v>2228</v>
      </c>
      <c r="B1508" s="56" t="s">
        <v>1804</v>
      </c>
    </row>
    <row r="1509" spans="1:2" x14ac:dyDescent="0.3">
      <c r="A1509" s="56" t="s">
        <v>2229</v>
      </c>
      <c r="B1509" s="56" t="s">
        <v>1808</v>
      </c>
    </row>
    <row r="1510" spans="1:2" x14ac:dyDescent="0.3">
      <c r="A1510" s="56" t="s">
        <v>2230</v>
      </c>
      <c r="B1510" s="56" t="s">
        <v>1808</v>
      </c>
    </row>
    <row r="1511" spans="1:2" x14ac:dyDescent="0.3">
      <c r="A1511" s="56" t="s">
        <v>2231</v>
      </c>
      <c r="B1511" s="56" t="s">
        <v>1808</v>
      </c>
    </row>
    <row r="1512" spans="1:2" x14ac:dyDescent="0.3">
      <c r="A1512" s="56" t="s">
        <v>2232</v>
      </c>
      <c r="B1512" s="56" t="s">
        <v>1801</v>
      </c>
    </row>
    <row r="1513" spans="1:2" x14ac:dyDescent="0.3">
      <c r="A1513" s="56" t="s">
        <v>2233</v>
      </c>
      <c r="B1513" s="56" t="s">
        <v>1808</v>
      </c>
    </row>
    <row r="1514" spans="1:2" x14ac:dyDescent="0.3">
      <c r="A1514" s="56" t="s">
        <v>2234</v>
      </c>
      <c r="B1514" s="56" t="s">
        <v>1808</v>
      </c>
    </row>
    <row r="1515" spans="1:2" x14ac:dyDescent="0.3">
      <c r="A1515" s="56" t="s">
        <v>2235</v>
      </c>
      <c r="B1515" s="56" t="s">
        <v>1808</v>
      </c>
    </row>
    <row r="1516" spans="1:2" x14ac:dyDescent="0.3">
      <c r="A1516" s="56" t="s">
        <v>2236</v>
      </c>
      <c r="B1516" s="56" t="s">
        <v>1808</v>
      </c>
    </row>
    <row r="1517" spans="1:2" x14ac:dyDescent="0.3">
      <c r="A1517" s="56" t="s">
        <v>2237</v>
      </c>
      <c r="B1517" s="56" t="s">
        <v>1801</v>
      </c>
    </row>
    <row r="1518" spans="1:2" x14ac:dyDescent="0.3">
      <c r="A1518" s="56" t="s">
        <v>2238</v>
      </c>
      <c r="B1518" s="56" t="s">
        <v>1803</v>
      </c>
    </row>
    <row r="1519" spans="1:2" x14ac:dyDescent="0.3">
      <c r="A1519" s="56" t="s">
        <v>2239</v>
      </c>
      <c r="B1519" s="56" t="s">
        <v>1808</v>
      </c>
    </row>
    <row r="1520" spans="1:2" x14ac:dyDescent="0.3">
      <c r="A1520" s="56" t="s">
        <v>2240</v>
      </c>
      <c r="B1520" s="56" t="s">
        <v>1801</v>
      </c>
    </row>
    <row r="1521" spans="1:2" x14ac:dyDescent="0.3">
      <c r="A1521" s="56" t="s">
        <v>2241</v>
      </c>
      <c r="B1521" s="56" t="s">
        <v>1804</v>
      </c>
    </row>
    <row r="1522" spans="1:2" x14ac:dyDescent="0.3">
      <c r="A1522" s="56" t="s">
        <v>2242</v>
      </c>
      <c r="B1522" s="56" t="s">
        <v>1808</v>
      </c>
    </row>
    <row r="1523" spans="1:2" x14ac:dyDescent="0.3">
      <c r="A1523" s="56" t="s">
        <v>2243</v>
      </c>
      <c r="B1523" s="56" t="s">
        <v>1800</v>
      </c>
    </row>
    <row r="1524" spans="1:2" x14ac:dyDescent="0.3">
      <c r="A1524" s="56" t="s">
        <v>2244</v>
      </c>
      <c r="B1524" s="56" t="s">
        <v>1800</v>
      </c>
    </row>
    <row r="1525" spans="1:2" x14ac:dyDescent="0.3">
      <c r="A1525" s="56" t="s">
        <v>2245</v>
      </c>
      <c r="B1525" s="56" t="s">
        <v>1808</v>
      </c>
    </row>
    <row r="1526" spans="1:2" x14ac:dyDescent="0.3">
      <c r="A1526" s="56" t="s">
        <v>2246</v>
      </c>
      <c r="B1526" s="56" t="s">
        <v>1808</v>
      </c>
    </row>
    <row r="1527" spans="1:2" x14ac:dyDescent="0.3">
      <c r="A1527" s="56" t="s">
        <v>2247</v>
      </c>
      <c r="B1527" s="56" t="s">
        <v>1808</v>
      </c>
    </row>
    <row r="1528" spans="1:2" x14ac:dyDescent="0.3">
      <c r="A1528" s="56" t="s">
        <v>2248</v>
      </c>
      <c r="B1528" s="56" t="s">
        <v>1808</v>
      </c>
    </row>
    <row r="1529" spans="1:2" x14ac:dyDescent="0.3">
      <c r="A1529" s="56" t="s">
        <v>2249</v>
      </c>
      <c r="B1529" s="56" t="s">
        <v>1924</v>
      </c>
    </row>
    <row r="1530" spans="1:2" x14ac:dyDescent="0.3">
      <c r="A1530" s="56" t="s">
        <v>2250</v>
      </c>
      <c r="B1530" s="56" t="s">
        <v>1808</v>
      </c>
    </row>
    <row r="1531" spans="1:2" x14ac:dyDescent="0.3">
      <c r="A1531" s="56" t="s">
        <v>2251</v>
      </c>
      <c r="B1531" s="56" t="s">
        <v>1808</v>
      </c>
    </row>
    <row r="1532" spans="1:2" x14ac:dyDescent="0.3">
      <c r="A1532" s="56" t="s">
        <v>2252</v>
      </c>
      <c r="B1532" s="56" t="s">
        <v>1808</v>
      </c>
    </row>
    <row r="1533" spans="1:2" x14ac:dyDescent="0.3">
      <c r="A1533" s="56" t="s">
        <v>2253</v>
      </c>
      <c r="B1533" s="56" t="s">
        <v>1808</v>
      </c>
    </row>
    <row r="1534" spans="1:2" x14ac:dyDescent="0.3">
      <c r="A1534" s="56" t="s">
        <v>2254</v>
      </c>
      <c r="B1534" s="56" t="s">
        <v>1801</v>
      </c>
    </row>
    <row r="1535" spans="1:2" x14ac:dyDescent="0.3">
      <c r="A1535" s="56" t="s">
        <v>2255</v>
      </c>
      <c r="B1535" s="56" t="s">
        <v>1808</v>
      </c>
    </row>
    <row r="1536" spans="1:2" x14ac:dyDescent="0.3">
      <c r="A1536" s="56" t="s">
        <v>2256</v>
      </c>
      <c r="B1536" s="56" t="s">
        <v>1808</v>
      </c>
    </row>
    <row r="1537" spans="1:2" x14ac:dyDescent="0.3">
      <c r="A1537" s="56" t="s">
        <v>2257</v>
      </c>
      <c r="B1537" s="56" t="s">
        <v>1810</v>
      </c>
    </row>
    <row r="1538" spans="1:2" x14ac:dyDescent="0.3">
      <c r="A1538" s="56" t="s">
        <v>2258</v>
      </c>
      <c r="B1538" s="56" t="s">
        <v>1808</v>
      </c>
    </row>
    <row r="1539" spans="1:2" x14ac:dyDescent="0.3">
      <c r="A1539" s="56" t="s">
        <v>2259</v>
      </c>
      <c r="B1539" s="56" t="s">
        <v>1800</v>
      </c>
    </row>
    <row r="1540" spans="1:2" x14ac:dyDescent="0.3">
      <c r="A1540" s="56" t="s">
        <v>2260</v>
      </c>
      <c r="B1540" s="56" t="s">
        <v>1808</v>
      </c>
    </row>
    <row r="1541" spans="1:2" x14ac:dyDescent="0.3">
      <c r="A1541" s="56" t="s">
        <v>2261</v>
      </c>
      <c r="B1541" s="56" t="s">
        <v>1924</v>
      </c>
    </row>
    <row r="1542" spans="1:2" x14ac:dyDescent="0.3">
      <c r="A1542" s="56" t="s">
        <v>2262</v>
      </c>
      <c r="B1542" s="56" t="s">
        <v>1808</v>
      </c>
    </row>
    <row r="1543" spans="1:2" x14ac:dyDescent="0.3">
      <c r="A1543" s="56" t="s">
        <v>2263</v>
      </c>
      <c r="B1543" s="56" t="s">
        <v>1802</v>
      </c>
    </row>
    <row r="1544" spans="1:2" x14ac:dyDescent="0.3">
      <c r="A1544" s="56" t="s">
        <v>2264</v>
      </c>
      <c r="B1544" s="56" t="s">
        <v>1808</v>
      </c>
    </row>
    <row r="1545" spans="1:2" x14ac:dyDescent="0.3">
      <c r="A1545" s="56" t="s">
        <v>2265</v>
      </c>
      <c r="B1545" s="56" t="s">
        <v>1808</v>
      </c>
    </row>
    <row r="1546" spans="1:2" x14ac:dyDescent="0.3">
      <c r="A1546" s="56" t="s">
        <v>2266</v>
      </c>
      <c r="B1546" s="56" t="s">
        <v>1804</v>
      </c>
    </row>
    <row r="1547" spans="1:2" x14ac:dyDescent="0.3">
      <c r="A1547" s="56" t="s">
        <v>2267</v>
      </c>
      <c r="B1547" s="56" t="s">
        <v>1804</v>
      </c>
    </row>
    <row r="1548" spans="1:2" x14ac:dyDescent="0.3">
      <c r="A1548" s="56" t="s">
        <v>2268</v>
      </c>
      <c r="B1548" s="56" t="s">
        <v>1924</v>
      </c>
    </row>
    <row r="1549" spans="1:2" x14ac:dyDescent="0.3">
      <c r="A1549" s="56" t="s">
        <v>2269</v>
      </c>
      <c r="B1549" s="56" t="s">
        <v>1808</v>
      </c>
    </row>
    <row r="1550" spans="1:2" x14ac:dyDescent="0.3">
      <c r="A1550" s="56" t="s">
        <v>2270</v>
      </c>
      <c r="B1550" s="56" t="s">
        <v>1808</v>
      </c>
    </row>
    <row r="1551" spans="1:2" x14ac:dyDescent="0.3">
      <c r="A1551" s="56" t="s">
        <v>2271</v>
      </c>
      <c r="B1551" s="56" t="s">
        <v>1800</v>
      </c>
    </row>
    <row r="1552" spans="1:2" x14ac:dyDescent="0.3">
      <c r="A1552" s="56" t="s">
        <v>2272</v>
      </c>
      <c r="B1552" s="56" t="s">
        <v>1808</v>
      </c>
    </row>
    <row r="1553" spans="1:2" x14ac:dyDescent="0.3">
      <c r="A1553" s="56" t="s">
        <v>2273</v>
      </c>
      <c r="B1553" s="56" t="s">
        <v>1808</v>
      </c>
    </row>
    <row r="1554" spans="1:2" x14ac:dyDescent="0.3">
      <c r="A1554" s="56" t="s">
        <v>2274</v>
      </c>
      <c r="B1554" s="56" t="s">
        <v>1808</v>
      </c>
    </row>
    <row r="1555" spans="1:2" x14ac:dyDescent="0.3">
      <c r="A1555" s="56" t="s">
        <v>2275</v>
      </c>
      <c r="B1555" s="56" t="s">
        <v>1808</v>
      </c>
    </row>
    <row r="1556" spans="1:2" x14ac:dyDescent="0.3">
      <c r="A1556" s="56" t="s">
        <v>2276</v>
      </c>
      <c r="B1556" s="56" t="s">
        <v>1808</v>
      </c>
    </row>
    <row r="1557" spans="1:2" x14ac:dyDescent="0.3">
      <c r="A1557" s="56" t="s">
        <v>2277</v>
      </c>
      <c r="B1557" s="56" t="s">
        <v>1808</v>
      </c>
    </row>
    <row r="1558" spans="1:2" x14ac:dyDescent="0.3">
      <c r="A1558" s="56" t="s">
        <v>2278</v>
      </c>
      <c r="B1558" s="56" t="s">
        <v>1808</v>
      </c>
    </row>
    <row r="1559" spans="1:2" x14ac:dyDescent="0.3">
      <c r="A1559" s="56" t="s">
        <v>2279</v>
      </c>
      <c r="B1559" s="56" t="s">
        <v>1808</v>
      </c>
    </row>
    <row r="1560" spans="1:2" x14ac:dyDescent="0.3">
      <c r="A1560" s="56" t="s">
        <v>2280</v>
      </c>
      <c r="B1560" s="56" t="s">
        <v>1808</v>
      </c>
    </row>
    <row r="1561" spans="1:2" x14ac:dyDescent="0.3">
      <c r="A1561" s="56" t="s">
        <v>2281</v>
      </c>
      <c r="B1561" s="56" t="s">
        <v>1808</v>
      </c>
    </row>
    <row r="1562" spans="1:2" x14ac:dyDescent="0.3">
      <c r="A1562" s="56" t="s">
        <v>2282</v>
      </c>
      <c r="B1562" s="56" t="s">
        <v>1808</v>
      </c>
    </row>
    <row r="1563" spans="1:2" x14ac:dyDescent="0.3">
      <c r="A1563" s="56" t="s">
        <v>2283</v>
      </c>
      <c r="B1563" s="56" t="s">
        <v>1804</v>
      </c>
    </row>
    <row r="1564" spans="1:2" x14ac:dyDescent="0.3">
      <c r="A1564" s="56" t="s">
        <v>2284</v>
      </c>
      <c r="B1564" s="56" t="s">
        <v>1808</v>
      </c>
    </row>
    <row r="1565" spans="1:2" x14ac:dyDescent="0.3">
      <c r="A1565" s="56" t="s">
        <v>2285</v>
      </c>
      <c r="B1565" s="56" t="s">
        <v>1808</v>
      </c>
    </row>
    <row r="1566" spans="1:2" x14ac:dyDescent="0.3">
      <c r="A1566" s="56" t="s">
        <v>2286</v>
      </c>
      <c r="B1566" s="56" t="s">
        <v>1808</v>
      </c>
    </row>
    <row r="1567" spans="1:2" x14ac:dyDescent="0.3">
      <c r="A1567" s="56" t="s">
        <v>2287</v>
      </c>
      <c r="B1567" s="56" t="s">
        <v>1800</v>
      </c>
    </row>
    <row r="1568" spans="1:2" x14ac:dyDescent="0.3">
      <c r="A1568" s="56" t="s">
        <v>2288</v>
      </c>
      <c r="B1568" s="56" t="s">
        <v>2100</v>
      </c>
    </row>
    <row r="1569" spans="1:2" x14ac:dyDescent="0.3">
      <c r="A1569" s="56" t="s">
        <v>2289</v>
      </c>
      <c r="B1569" s="56" t="s">
        <v>1808</v>
      </c>
    </row>
    <row r="1570" spans="1:2" x14ac:dyDescent="0.3">
      <c r="A1570" s="56" t="s">
        <v>2290</v>
      </c>
      <c r="B1570" s="56" t="s">
        <v>1808</v>
      </c>
    </row>
    <row r="1571" spans="1:2" x14ac:dyDescent="0.3">
      <c r="A1571" s="56" t="s">
        <v>2291</v>
      </c>
      <c r="B1571" s="56" t="s">
        <v>1808</v>
      </c>
    </row>
    <row r="1572" spans="1:2" x14ac:dyDescent="0.3">
      <c r="A1572" s="56" t="s">
        <v>2292</v>
      </c>
      <c r="B1572" s="56" t="s">
        <v>1808</v>
      </c>
    </row>
    <row r="1573" spans="1:2" x14ac:dyDescent="0.3">
      <c r="A1573" s="56" t="s">
        <v>2293</v>
      </c>
      <c r="B1573" s="56" t="s">
        <v>1809</v>
      </c>
    </row>
    <row r="1574" spans="1:2" x14ac:dyDescent="0.3">
      <c r="A1574" s="56" t="s">
        <v>2294</v>
      </c>
      <c r="B1574" s="56" t="s">
        <v>1808</v>
      </c>
    </row>
    <row r="1575" spans="1:2" x14ac:dyDescent="0.3">
      <c r="A1575" s="56" t="s">
        <v>2295</v>
      </c>
      <c r="B1575" s="56" t="s">
        <v>1800</v>
      </c>
    </row>
    <row r="1576" spans="1:2" x14ac:dyDescent="0.3">
      <c r="A1576" s="56" t="s">
        <v>2296</v>
      </c>
      <c r="B1576" s="56" t="s">
        <v>2100</v>
      </c>
    </row>
    <row r="1577" spans="1:2" x14ac:dyDescent="0.3">
      <c r="A1577" s="56" t="s">
        <v>2297</v>
      </c>
      <c r="B1577" s="56" t="s">
        <v>1808</v>
      </c>
    </row>
    <row r="1578" spans="1:2" x14ac:dyDescent="0.3">
      <c r="A1578" s="56" t="s">
        <v>2298</v>
      </c>
      <c r="B1578" s="56" t="s">
        <v>1808</v>
      </c>
    </row>
    <row r="1579" spans="1:2" x14ac:dyDescent="0.3">
      <c r="A1579" s="56" t="s">
        <v>2299</v>
      </c>
      <c r="B1579" s="56" t="s">
        <v>1808</v>
      </c>
    </row>
    <row r="1580" spans="1:2" x14ac:dyDescent="0.3">
      <c r="A1580" s="56" t="s">
        <v>2300</v>
      </c>
      <c r="B1580" s="56" t="s">
        <v>1811</v>
      </c>
    </row>
    <row r="1581" spans="1:2" x14ac:dyDescent="0.3">
      <c r="A1581" s="56" t="s">
        <v>2301</v>
      </c>
      <c r="B1581" s="56" t="s">
        <v>1811</v>
      </c>
    </row>
    <row r="1582" spans="1:2" x14ac:dyDescent="0.3">
      <c r="A1582" s="56" t="s">
        <v>2302</v>
      </c>
      <c r="B1582" s="56" t="s">
        <v>1810</v>
      </c>
    </row>
    <row r="1583" spans="1:2" x14ac:dyDescent="0.3">
      <c r="A1583" s="56" t="s">
        <v>2303</v>
      </c>
      <c r="B1583" s="56" t="s">
        <v>1881</v>
      </c>
    </row>
    <row r="1584" spans="1:2" x14ac:dyDescent="0.3">
      <c r="A1584" s="56" t="s">
        <v>2304</v>
      </c>
      <c r="B1584" s="56" t="s">
        <v>1808</v>
      </c>
    </row>
    <row r="1585" spans="1:2" x14ac:dyDescent="0.3">
      <c r="A1585" s="56" t="s">
        <v>2305</v>
      </c>
      <c r="B1585" s="56" t="s">
        <v>1881</v>
      </c>
    </row>
    <row r="1586" spans="1:2" x14ac:dyDescent="0.3">
      <c r="A1586" s="56" t="s">
        <v>2306</v>
      </c>
      <c r="B1586" s="56" t="s">
        <v>1808</v>
      </c>
    </row>
    <row r="1587" spans="1:2" x14ac:dyDescent="0.3">
      <c r="A1587" s="56" t="s">
        <v>2307</v>
      </c>
      <c r="B1587" s="56" t="s">
        <v>1881</v>
      </c>
    </row>
    <row r="1588" spans="1:2" x14ac:dyDescent="0.3">
      <c r="A1588" s="56" t="s">
        <v>2308</v>
      </c>
      <c r="B1588" s="56" t="s">
        <v>1808</v>
      </c>
    </row>
    <row r="1589" spans="1:2" x14ac:dyDescent="0.3">
      <c r="A1589" s="56" t="s">
        <v>2309</v>
      </c>
      <c r="B1589" s="56" t="s">
        <v>1810</v>
      </c>
    </row>
    <row r="1590" spans="1:2" x14ac:dyDescent="0.3">
      <c r="A1590" s="56" t="s">
        <v>2310</v>
      </c>
      <c r="B1590" s="56" t="s">
        <v>1808</v>
      </c>
    </row>
    <row r="1591" spans="1:2" x14ac:dyDescent="0.3">
      <c r="A1591" s="56" t="s">
        <v>2311</v>
      </c>
      <c r="B1591" s="56" t="s">
        <v>1924</v>
      </c>
    </row>
    <row r="1592" spans="1:2" x14ac:dyDescent="0.3">
      <c r="A1592" s="56" t="s">
        <v>2312</v>
      </c>
      <c r="B1592" s="56" t="s">
        <v>1924</v>
      </c>
    </row>
    <row r="1593" spans="1:2" x14ac:dyDescent="0.3">
      <c r="A1593" s="56" t="s">
        <v>2313</v>
      </c>
      <c r="B1593" s="56" t="s">
        <v>1808</v>
      </c>
    </row>
    <row r="1594" spans="1:2" x14ac:dyDescent="0.3">
      <c r="A1594" s="56" t="s">
        <v>2314</v>
      </c>
      <c r="B1594" s="56" t="s">
        <v>1808</v>
      </c>
    </row>
    <row r="1595" spans="1:2" x14ac:dyDescent="0.3">
      <c r="A1595" s="56" t="s">
        <v>2315</v>
      </c>
      <c r="B1595" s="56" t="s">
        <v>1800</v>
      </c>
    </row>
    <row r="1596" spans="1:2" x14ac:dyDescent="0.3">
      <c r="A1596" s="56" t="s">
        <v>2316</v>
      </c>
      <c r="B1596" s="56" t="s">
        <v>1811</v>
      </c>
    </row>
    <row r="1597" spans="1:2" x14ac:dyDescent="0.3">
      <c r="A1597" s="56" t="s">
        <v>2317</v>
      </c>
      <c r="B1597" s="56" t="s">
        <v>2318</v>
      </c>
    </row>
    <row r="1598" spans="1:2" x14ac:dyDescent="0.3">
      <c r="A1598" s="56" t="s">
        <v>2319</v>
      </c>
      <c r="B1598" s="56" t="s">
        <v>2318</v>
      </c>
    </row>
    <row r="1599" spans="1:2" x14ac:dyDescent="0.3">
      <c r="A1599" s="56" t="s">
        <v>2320</v>
      </c>
      <c r="B1599" s="56" t="s">
        <v>1811</v>
      </c>
    </row>
    <row r="1600" spans="1:2" x14ac:dyDescent="0.3">
      <c r="A1600" s="56" t="s">
        <v>2321</v>
      </c>
      <c r="B1600" s="56" t="s">
        <v>1924</v>
      </c>
    </row>
    <row r="1601" spans="1:2" x14ac:dyDescent="0.3">
      <c r="A1601" s="56" t="s">
        <v>2322</v>
      </c>
      <c r="B1601" s="56" t="s">
        <v>1803</v>
      </c>
    </row>
    <row r="1602" spans="1:2" x14ac:dyDescent="0.3">
      <c r="A1602" s="56" t="s">
        <v>2323</v>
      </c>
      <c r="B1602" s="56" t="s">
        <v>1811</v>
      </c>
    </row>
    <row r="1603" spans="1:2" x14ac:dyDescent="0.3">
      <c r="A1603" s="56" t="s">
        <v>2324</v>
      </c>
      <c r="B1603" s="56" t="s">
        <v>1800</v>
      </c>
    </row>
    <row r="1604" spans="1:2" x14ac:dyDescent="0.3">
      <c r="A1604" s="56" t="s">
        <v>2325</v>
      </c>
      <c r="B1604" s="56" t="s">
        <v>1801</v>
      </c>
    </row>
    <row r="1605" spans="1:2" x14ac:dyDescent="0.3">
      <c r="A1605" s="56" t="s">
        <v>2326</v>
      </c>
      <c r="B1605" s="56" t="s">
        <v>1804</v>
      </c>
    </row>
    <row r="1606" spans="1:2" x14ac:dyDescent="0.3">
      <c r="A1606" s="56" t="s">
        <v>2327</v>
      </c>
      <c r="B1606" s="56" t="s">
        <v>1800</v>
      </c>
    </row>
    <row r="1607" spans="1:2" x14ac:dyDescent="0.3">
      <c r="A1607" s="56" t="s">
        <v>2328</v>
      </c>
      <c r="B1607" s="56" t="s">
        <v>1808</v>
      </c>
    </row>
    <row r="1608" spans="1:2" x14ac:dyDescent="0.3">
      <c r="A1608" s="56" t="s">
        <v>2329</v>
      </c>
      <c r="B1608" s="56" t="s">
        <v>1808</v>
      </c>
    </row>
    <row r="1609" spans="1:2" x14ac:dyDescent="0.3">
      <c r="A1609" s="56" t="s">
        <v>2330</v>
      </c>
      <c r="B1609" s="56" t="s">
        <v>1809</v>
      </c>
    </row>
    <row r="1610" spans="1:2" x14ac:dyDescent="0.3">
      <c r="A1610" s="56" t="s">
        <v>2331</v>
      </c>
      <c r="B1610" s="56" t="s">
        <v>1808</v>
      </c>
    </row>
    <row r="1611" spans="1:2" x14ac:dyDescent="0.3">
      <c r="A1611" s="56" t="s">
        <v>2332</v>
      </c>
      <c r="B1611" s="56" t="s">
        <v>1808</v>
      </c>
    </row>
    <row r="1612" spans="1:2" x14ac:dyDescent="0.3">
      <c r="A1612" s="56" t="s">
        <v>2333</v>
      </c>
      <c r="B1612" s="56" t="s">
        <v>1800</v>
      </c>
    </row>
    <row r="1613" spans="1:2" x14ac:dyDescent="0.3">
      <c r="A1613" s="56" t="s">
        <v>2334</v>
      </c>
      <c r="B1613" s="56" t="s">
        <v>1808</v>
      </c>
    </row>
    <row r="1614" spans="1:2" x14ac:dyDescent="0.3">
      <c r="A1614" s="56" t="s">
        <v>2335</v>
      </c>
      <c r="B1614" s="56" t="s">
        <v>1808</v>
      </c>
    </row>
    <row r="1615" spans="1:2" x14ac:dyDescent="0.3">
      <c r="A1615" s="56" t="s">
        <v>2336</v>
      </c>
      <c r="B1615" s="56" t="s">
        <v>1808</v>
      </c>
    </row>
    <row r="1616" spans="1:2" x14ac:dyDescent="0.3">
      <c r="A1616" s="56" t="s">
        <v>2337</v>
      </c>
      <c r="B1616" s="56" t="s">
        <v>1808</v>
      </c>
    </row>
    <row r="1617" spans="1:2" x14ac:dyDescent="0.3">
      <c r="A1617" s="56" t="s">
        <v>2338</v>
      </c>
      <c r="B1617" s="56" t="s">
        <v>1808</v>
      </c>
    </row>
    <row r="1618" spans="1:2" x14ac:dyDescent="0.3">
      <c r="A1618" s="56" t="s">
        <v>2339</v>
      </c>
      <c r="B1618" s="56" t="s">
        <v>1808</v>
      </c>
    </row>
    <row r="1619" spans="1:2" x14ac:dyDescent="0.3">
      <c r="A1619" s="56" t="s">
        <v>2340</v>
      </c>
      <c r="B1619" s="56" t="s">
        <v>1808</v>
      </c>
    </row>
    <row r="1620" spans="1:2" x14ac:dyDescent="0.3">
      <c r="A1620" s="56" t="s">
        <v>2341</v>
      </c>
      <c r="B1620" s="56" t="s">
        <v>1808</v>
      </c>
    </row>
    <row r="1621" spans="1:2" x14ac:dyDescent="0.3">
      <c r="A1621" s="56" t="s">
        <v>2342</v>
      </c>
      <c r="B1621" s="56" t="s">
        <v>1808</v>
      </c>
    </row>
    <row r="1622" spans="1:2" x14ac:dyDescent="0.3">
      <c r="A1622" s="56" t="s">
        <v>2343</v>
      </c>
      <c r="B1622" s="56" t="s">
        <v>1810</v>
      </c>
    </row>
    <row r="1623" spans="1:2" x14ac:dyDescent="0.3">
      <c r="A1623" s="56" t="s">
        <v>2344</v>
      </c>
      <c r="B1623" s="56" t="s">
        <v>1804</v>
      </c>
    </row>
    <row r="1624" spans="1:2" x14ac:dyDescent="0.3">
      <c r="A1624" s="56" t="s">
        <v>2345</v>
      </c>
      <c r="B1624" s="56" t="s">
        <v>1808</v>
      </c>
    </row>
    <row r="1625" spans="1:2" x14ac:dyDescent="0.3">
      <c r="A1625" s="56" t="s">
        <v>2346</v>
      </c>
      <c r="B1625" s="56" t="s">
        <v>1804</v>
      </c>
    </row>
    <row r="1626" spans="1:2" x14ac:dyDescent="0.3">
      <c r="A1626" s="56" t="s">
        <v>2347</v>
      </c>
      <c r="B1626" s="56" t="s">
        <v>1804</v>
      </c>
    </row>
    <row r="1627" spans="1:2" x14ac:dyDescent="0.3">
      <c r="A1627" s="56" t="s">
        <v>2348</v>
      </c>
      <c r="B1627" s="56" t="s">
        <v>1808</v>
      </c>
    </row>
    <row r="1628" spans="1:2" x14ac:dyDescent="0.3">
      <c r="A1628" s="56" t="s">
        <v>2349</v>
      </c>
      <c r="B1628" s="56" t="s">
        <v>1808</v>
      </c>
    </row>
    <row r="1629" spans="1:2" x14ac:dyDescent="0.3">
      <c r="A1629" s="56" t="s">
        <v>2350</v>
      </c>
      <c r="B1629" s="56" t="s">
        <v>1810</v>
      </c>
    </row>
    <row r="1630" spans="1:2" x14ac:dyDescent="0.3">
      <c r="A1630" s="56" t="s">
        <v>2351</v>
      </c>
      <c r="B1630" s="56" t="s">
        <v>1924</v>
      </c>
    </row>
    <row r="1631" spans="1:2" x14ac:dyDescent="0.3">
      <c r="A1631" s="56" t="s">
        <v>2352</v>
      </c>
      <c r="B1631" s="56" t="s">
        <v>1804</v>
      </c>
    </row>
    <row r="1632" spans="1:2" x14ac:dyDescent="0.3">
      <c r="A1632" s="56" t="s">
        <v>2353</v>
      </c>
      <c r="B1632" s="56" t="s">
        <v>1804</v>
      </c>
    </row>
    <row r="1633" spans="1:2" x14ac:dyDescent="0.3">
      <c r="A1633" s="56" t="s">
        <v>2354</v>
      </c>
      <c r="B1633" s="56" t="s">
        <v>1808</v>
      </c>
    </row>
    <row r="1634" spans="1:2" x14ac:dyDescent="0.3">
      <c r="A1634" s="56" t="s">
        <v>2355</v>
      </c>
      <c r="B1634" s="56" t="s">
        <v>1804</v>
      </c>
    </row>
    <row r="1635" spans="1:2" x14ac:dyDescent="0.3">
      <c r="A1635" s="56" t="s">
        <v>2356</v>
      </c>
      <c r="B1635" s="56" t="s">
        <v>1804</v>
      </c>
    </row>
    <row r="1636" spans="1:2" x14ac:dyDescent="0.3">
      <c r="A1636" s="56" t="s">
        <v>2357</v>
      </c>
      <c r="B1636" s="56" t="s">
        <v>1804</v>
      </c>
    </row>
    <row r="1637" spans="1:2" x14ac:dyDescent="0.3">
      <c r="A1637" s="56" t="s">
        <v>2358</v>
      </c>
      <c r="B1637" s="56" t="s">
        <v>1800</v>
      </c>
    </row>
    <row r="1638" spans="1:2" x14ac:dyDescent="0.3">
      <c r="A1638" s="56" t="s">
        <v>2359</v>
      </c>
      <c r="B1638" s="56" t="s">
        <v>1808</v>
      </c>
    </row>
    <row r="1639" spans="1:2" x14ac:dyDescent="0.3">
      <c r="A1639" s="56" t="s">
        <v>2360</v>
      </c>
      <c r="B1639" s="56" t="s">
        <v>1808</v>
      </c>
    </row>
    <row r="1640" spans="1:2" x14ac:dyDescent="0.3">
      <c r="A1640" s="56" t="s">
        <v>2361</v>
      </c>
      <c r="B1640" s="56" t="s">
        <v>1808</v>
      </c>
    </row>
    <row r="1641" spans="1:2" x14ac:dyDescent="0.3">
      <c r="A1641" s="56" t="s">
        <v>2362</v>
      </c>
      <c r="B1641" s="56" t="s">
        <v>1808</v>
      </c>
    </row>
    <row r="1642" spans="1:2" x14ac:dyDescent="0.3">
      <c r="A1642" s="56" t="s">
        <v>2363</v>
      </c>
      <c r="B1642" s="56" t="s">
        <v>1808</v>
      </c>
    </row>
    <row r="1643" spans="1:2" x14ac:dyDescent="0.3">
      <c r="A1643" s="56" t="s">
        <v>2364</v>
      </c>
      <c r="B1643" s="56" t="s">
        <v>1810</v>
      </c>
    </row>
    <row r="1644" spans="1:2" x14ac:dyDescent="0.3">
      <c r="A1644" s="56" t="s">
        <v>2365</v>
      </c>
      <c r="B1644" s="56" t="s">
        <v>1808</v>
      </c>
    </row>
    <row r="1645" spans="1:2" x14ac:dyDescent="0.3">
      <c r="A1645" s="56" t="s">
        <v>2366</v>
      </c>
      <c r="B1645" s="56" t="s">
        <v>1810</v>
      </c>
    </row>
    <row r="1646" spans="1:2" x14ac:dyDescent="0.3">
      <c r="A1646" s="56" t="s">
        <v>2367</v>
      </c>
      <c r="B1646" s="56" t="s">
        <v>1804</v>
      </c>
    </row>
    <row r="1647" spans="1:2" x14ac:dyDescent="0.3">
      <c r="A1647" s="56" t="s">
        <v>2368</v>
      </c>
      <c r="B1647" s="56" t="s">
        <v>1808</v>
      </c>
    </row>
    <row r="1648" spans="1:2" x14ac:dyDescent="0.3">
      <c r="A1648" s="56" t="s">
        <v>2369</v>
      </c>
      <c r="B1648" s="56" t="s">
        <v>1808</v>
      </c>
    </row>
    <row r="1649" spans="1:2" x14ac:dyDescent="0.3">
      <c r="A1649" s="56" t="s">
        <v>2370</v>
      </c>
      <c r="B1649" s="56" t="s">
        <v>1924</v>
      </c>
    </row>
    <row r="1650" spans="1:2" x14ac:dyDescent="0.3">
      <c r="A1650" s="56" t="s">
        <v>2371</v>
      </c>
      <c r="B1650" s="56" t="s">
        <v>1924</v>
      </c>
    </row>
    <row r="1651" spans="1:2" x14ac:dyDescent="0.3">
      <c r="A1651" s="56" t="s">
        <v>2372</v>
      </c>
      <c r="B1651" s="56" t="s">
        <v>1924</v>
      </c>
    </row>
    <row r="1652" spans="1:2" x14ac:dyDescent="0.3">
      <c r="A1652" s="56" t="s">
        <v>2373</v>
      </c>
      <c r="B1652" s="56" t="s">
        <v>1808</v>
      </c>
    </row>
    <row r="1653" spans="1:2" x14ac:dyDescent="0.3">
      <c r="A1653" s="56" t="s">
        <v>2374</v>
      </c>
      <c r="B1653" s="56" t="s">
        <v>1881</v>
      </c>
    </row>
    <row r="1654" spans="1:2" x14ac:dyDescent="0.3">
      <c r="A1654" s="56" t="s">
        <v>2375</v>
      </c>
      <c r="B1654" s="56" t="s">
        <v>1804</v>
      </c>
    </row>
    <row r="1655" spans="1:2" x14ac:dyDescent="0.3">
      <c r="A1655" s="56" t="s">
        <v>2376</v>
      </c>
      <c r="B1655" s="56" t="s">
        <v>1808</v>
      </c>
    </row>
    <row r="1656" spans="1:2" x14ac:dyDescent="0.3">
      <c r="A1656" s="56" t="s">
        <v>2377</v>
      </c>
      <c r="B1656" s="56" t="s">
        <v>1808</v>
      </c>
    </row>
    <row r="1657" spans="1:2" x14ac:dyDescent="0.3">
      <c r="A1657" s="56" t="s">
        <v>2378</v>
      </c>
      <c r="B1657" s="56" t="s">
        <v>1808</v>
      </c>
    </row>
    <row r="1658" spans="1:2" x14ac:dyDescent="0.3">
      <c r="A1658" s="56" t="s">
        <v>2379</v>
      </c>
      <c r="B1658" s="56" t="s">
        <v>1804</v>
      </c>
    </row>
    <row r="1659" spans="1:2" x14ac:dyDescent="0.3">
      <c r="A1659" s="56" t="s">
        <v>2380</v>
      </c>
      <c r="B1659" s="56" t="s">
        <v>1808</v>
      </c>
    </row>
    <row r="1660" spans="1:2" x14ac:dyDescent="0.3">
      <c r="A1660" s="56" t="s">
        <v>2381</v>
      </c>
      <c r="B1660" s="56" t="s">
        <v>1804</v>
      </c>
    </row>
    <row r="1661" spans="1:2" x14ac:dyDescent="0.3">
      <c r="A1661" s="56" t="s">
        <v>2382</v>
      </c>
      <c r="B1661" s="56" t="s">
        <v>1804</v>
      </c>
    </row>
    <row r="1662" spans="1:2" x14ac:dyDescent="0.3">
      <c r="A1662" s="56" t="s">
        <v>2383</v>
      </c>
      <c r="B1662" s="56" t="s">
        <v>1808</v>
      </c>
    </row>
    <row r="1663" spans="1:2" x14ac:dyDescent="0.3">
      <c r="A1663" s="56" t="s">
        <v>2384</v>
      </c>
      <c r="B1663" s="56" t="s">
        <v>1801</v>
      </c>
    </row>
    <row r="1664" spans="1:2" x14ac:dyDescent="0.3">
      <c r="A1664" s="56" t="s">
        <v>2385</v>
      </c>
      <c r="B1664" s="56" t="s">
        <v>1804</v>
      </c>
    </row>
    <row r="1665" spans="1:2" x14ac:dyDescent="0.3">
      <c r="A1665" s="56" t="s">
        <v>2386</v>
      </c>
      <c r="B1665" s="56" t="s">
        <v>1808</v>
      </c>
    </row>
    <row r="1666" spans="1:2" x14ac:dyDescent="0.3">
      <c r="A1666" s="56" t="s">
        <v>2387</v>
      </c>
      <c r="B1666" s="56" t="s">
        <v>1808</v>
      </c>
    </row>
    <row r="1667" spans="1:2" x14ac:dyDescent="0.3">
      <c r="A1667" s="56" t="s">
        <v>2388</v>
      </c>
      <c r="B1667" s="56" t="s">
        <v>1808</v>
      </c>
    </row>
    <row r="1668" spans="1:2" x14ac:dyDescent="0.3">
      <c r="A1668" s="56" t="s">
        <v>2389</v>
      </c>
      <c r="B1668" s="56" t="s">
        <v>1808</v>
      </c>
    </row>
    <row r="1669" spans="1:2" x14ac:dyDescent="0.3">
      <c r="A1669" s="56" t="s">
        <v>2390</v>
      </c>
      <c r="B1669" s="56" t="s">
        <v>1804</v>
      </c>
    </row>
    <row r="1670" spans="1:2" x14ac:dyDescent="0.3">
      <c r="A1670" s="56" t="s">
        <v>2391</v>
      </c>
      <c r="B1670" s="56" t="s">
        <v>1924</v>
      </c>
    </row>
    <row r="1671" spans="1:2" x14ac:dyDescent="0.3">
      <c r="A1671" s="56" t="s">
        <v>2392</v>
      </c>
      <c r="B1671" s="56" t="s">
        <v>1801</v>
      </c>
    </row>
    <row r="1672" spans="1:2" x14ac:dyDescent="0.3">
      <c r="A1672" s="56" t="s">
        <v>2393</v>
      </c>
      <c r="B1672" s="56" t="s">
        <v>1808</v>
      </c>
    </row>
    <row r="1673" spans="1:2" x14ac:dyDescent="0.3">
      <c r="A1673" s="56" t="s">
        <v>2394</v>
      </c>
      <c r="B1673" s="56" t="s">
        <v>1804</v>
      </c>
    </row>
    <row r="1674" spans="1:2" x14ac:dyDescent="0.3">
      <c r="A1674" s="56" t="s">
        <v>2395</v>
      </c>
      <c r="B1674" s="56" t="s">
        <v>1808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DF805D1E1DA4A49A223477D3B105720" ma:contentTypeVersion="20" ma:contentTypeDescription="Create a new document." ma:contentTypeScope="" ma:versionID="37e8545f9097af293d07877c154c5451">
  <xsd:schema xmlns:xsd="http://www.w3.org/2001/XMLSchema" xmlns:xs="http://www.w3.org/2001/XMLSchema" xmlns:p="http://schemas.microsoft.com/office/2006/metadata/properties" xmlns:ns2="f88ffb1c-9230-4705-a789-27bae69f5829" xmlns:ns3="b6888f76-1100-40b0-929b-1efe9044426d" targetNamespace="http://schemas.microsoft.com/office/2006/metadata/properties" ma:root="true" ma:fieldsID="8edfe77cef90f9ce79cdb433746aba48" ns2:_="" ns3:_="">
    <xsd:import namespace="f88ffb1c-9230-4705-a789-27bae69f5829"/>
    <xsd:import namespace="b6888f76-1100-40b0-929b-1efe904442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Owner" minOccurs="0"/>
                <xsd:element ref="ns2:Notes" minOccurs="0"/>
                <xsd:element ref="ns2:OriginalFileDate" minOccurs="0"/>
                <xsd:element ref="ns2:_Flow_SignoffStatus" minOccurs="0"/>
                <xsd:element ref="ns2:DueDat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8ffb1c-9230-4705-a789-27bae69f58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fefa54f2-5b03-49c6-9483-51c08a9736b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Owner" ma:index="22" nillable="true" ma:displayName="Owner" ma:format="Dropdown" ma:list="UserInfo" ma:SharePointGroup="0"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Notes" ma:index="23" nillable="true" ma:displayName="Notes" ma:format="Dropdown" ma:internalName="Notes">
      <xsd:simpleType>
        <xsd:restriction base="dms:Text">
          <xsd:maxLength value="255"/>
        </xsd:restriction>
      </xsd:simpleType>
    </xsd:element>
    <xsd:element name="OriginalFileDate" ma:index="24" nillable="true" ma:displayName="Original File Date" ma:format="DateOnly" ma:internalName="OriginalFileDate">
      <xsd:simpleType>
        <xsd:restriction base="dms:DateTime"/>
      </xsd:simpleType>
    </xsd:element>
    <xsd:element name="_Flow_SignoffStatus" ma:index="25" nillable="true" ma:displayName="Sign-off status" ma:internalName="_x0024_Resources_x003a_core_x002c_Signoff_Status">
      <xsd:simpleType>
        <xsd:restriction base="dms:Text"/>
      </xsd:simpleType>
    </xsd:element>
    <xsd:element name="DueDate" ma:index="26" nillable="true" ma:displayName="Due Date" ma:format="DateOnly" ma:indexed="true" ma:internalName="DueDate">
      <xsd:simpleType>
        <xsd:restriction base="dms:DateTime"/>
      </xsd:simpleType>
    </xsd:element>
    <xsd:element name="MediaServiceLocation" ma:index="27"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888f76-1100-40b0-929b-1efe9044426d"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6b0cac33-65cc-488e-b290-aff2b08f7242}" ma:internalName="TaxCatchAll" ma:showField="CatchAllData" ma:web="b6888f76-1100-40b0-929b-1efe904442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UwYzMxODI0LTA3ODAtNDkxMC04N2QxLWVhYWZmZDE4MmQ0MiIgdmFsdWU9IiIgeG1sbnM9Imh0dHA6Ly93d3cuYm9sZG9uamFtZXMuY29tLzIwMDgvMDEvc2llL2ludGVybmFsL2xhYmVsIiAvPjxlbGVtZW50IHVpZD0iZDE0ZjVjMzYtZjQ0YS00MzE1LWI0MzgtMDA1Y2ZlOGYwNjlmIiB2YWx1ZT0iIiB4bWxucz0iaHR0cDovL3d3dy5ib2xkb25qYW1lcy5jb20vMjAwOC8wMS9zaWUvaW50ZXJuYWwvbGFiZWwiIC8+PC9zaXNsPjxVc2VyTmFtZT5DT1JQXHMzODM3ODE8L1VzZXJOYW1lPjxEYXRlVGltZT43LzE3LzIwMjUgODowMDo1NiBQTTwvRGF0ZVRpbWU+PExhYmVsU3RyaW5nPkFFUCBJbnRlcm5hbDwvTGFiZWxTdHJpbmc+PC9pdGVtPjwvbGFiZWxIaXN0b3J5Pg==</Value>
</WrappedLabelHistory>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f88ffb1c-9230-4705-a789-27bae69f5829">
      <Terms xmlns="http://schemas.microsoft.com/office/infopath/2007/PartnerControls"/>
    </lcf76f155ced4ddcb4097134ff3c332f>
    <TaxCatchAll xmlns="b6888f76-1100-40b0-929b-1efe9044426d" xsi:nil="true"/>
    <Notes xmlns="f88ffb1c-9230-4705-a789-27bae69f5829" xsi:nil="true"/>
    <OriginalFileDate xmlns="f88ffb1c-9230-4705-a789-27bae69f5829" xsi:nil="true"/>
    <Owner xmlns="f88ffb1c-9230-4705-a789-27bae69f5829">
      <UserInfo>
        <DisplayName/>
        <AccountId xsi:nil="true"/>
        <AccountType/>
      </UserInfo>
    </Owner>
    <DueDate xmlns="f88ffb1c-9230-4705-a789-27bae69f5829" xsi:nil="true"/>
    <_Flow_SignoffStatus xmlns="f88ffb1c-9230-4705-a789-27bae69f5829" xsi:nil="true"/>
  </documentManagement>
</p:properties>
</file>

<file path=customXml/item5.xml><?xml version="1.0" encoding="utf-8"?>
<sisl xmlns:xsd="http://www.w3.org/2001/XMLSchema" xmlns:xsi="http://www.w3.org/2001/XMLSchema-instance" xmlns="http://www.boldonjames.com/2008/01/sie/internal/label" sislVersion="0" policy="e9c0b8d7-bdb4-4fd3-b62a-f50327aaefce" origin="userSelected">
  <element uid="50c31824-0780-4910-87d1-eaaffd182d42" value=""/>
  <element uid="d14f5c36-f44a-4315-b438-005cfe8f069f" value=""/>
</sisl>
</file>

<file path=customXml/itemProps1.xml><?xml version="1.0" encoding="utf-8"?>
<ds:datastoreItem xmlns:ds="http://schemas.openxmlformats.org/officeDocument/2006/customXml" ds:itemID="{C485CEC4-58BF-4CCC-B7FE-563C5E2FD1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8ffb1c-9230-4705-a789-27bae69f5829"/>
    <ds:schemaRef ds:uri="b6888f76-1100-40b0-929b-1efe904442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905835-3C4A-41B0-8D71-B86C2989D41C}">
  <ds:schemaRefs>
    <ds:schemaRef ds:uri="http://schemas.microsoft.com/sharepoint/v3/contenttype/forms"/>
  </ds:schemaRefs>
</ds:datastoreItem>
</file>

<file path=customXml/itemProps3.xml><?xml version="1.0" encoding="utf-8"?>
<ds:datastoreItem xmlns:ds="http://schemas.openxmlformats.org/officeDocument/2006/customXml" ds:itemID="{C7D2B4AB-6A64-409E-926E-AB8933ACFAAA}">
  <ds:schemaRefs>
    <ds:schemaRef ds:uri="http://www.w3.org/2001/XMLSchema"/>
    <ds:schemaRef ds:uri="http://www.boldonjames.com/2016/02/Classifier/internal/wrappedLabelHistory"/>
  </ds:schemaRefs>
</ds:datastoreItem>
</file>

<file path=customXml/itemProps4.xml><?xml version="1.0" encoding="utf-8"?>
<ds:datastoreItem xmlns:ds="http://schemas.openxmlformats.org/officeDocument/2006/customXml" ds:itemID="{FAB77D69-5322-4252-AA0F-701FD92EA1E3}">
  <ds:schemaRefs>
    <ds:schemaRef ds:uri="f88ffb1c-9230-4705-a789-27bae69f5829"/>
    <ds:schemaRef ds:uri="http://purl.org/dc/elements/1.1/"/>
    <ds:schemaRef ds:uri="http://schemas.openxmlformats.org/package/2006/metadata/core-properties"/>
    <ds:schemaRef ds:uri="http://schemas.microsoft.com/office/infopath/2007/PartnerControls"/>
    <ds:schemaRef ds:uri="http://schemas.microsoft.com/office/2006/metadata/properties"/>
    <ds:schemaRef ds:uri="http://purl.org/dc/dcmitype/"/>
    <ds:schemaRef ds:uri="http://schemas.microsoft.com/office/2006/documentManagement/types"/>
    <ds:schemaRef ds:uri="b6888f76-1100-40b0-929b-1efe9044426d"/>
    <ds:schemaRef ds:uri="http://www.w3.org/XML/1998/namespace"/>
    <ds:schemaRef ds:uri="http://purl.org/dc/terms/"/>
  </ds:schemaRefs>
</ds:datastoreItem>
</file>

<file path=customXml/itemProps5.xml><?xml version="1.0" encoding="utf-8"?>
<ds:datastoreItem xmlns:ds="http://schemas.openxmlformats.org/officeDocument/2006/customXml" ds:itemID="{8D531243-9728-44FE-85E0-7293FD7524E8}">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JDC-2 Monthly ES BRR</vt:lpstr>
      <vt:lpstr>W19 - Mitchell FGD Op Exp</vt:lpstr>
      <vt:lpstr>W57 - Remove FGD and Consum Inv</vt:lpstr>
      <vt:lpstr>W08 - Remove FGD ES Revenues</vt:lpstr>
      <vt:lpstr>ML Non-FGD</vt:lpstr>
      <vt:lpstr>ML-FGD</vt:lpstr>
      <vt:lpstr>Allocation Factors</vt:lpstr>
      <vt:lpstr>IS</vt:lpstr>
      <vt:lpstr>ML Lookup</vt:lpstr>
      <vt:lpstr>ML FGD ADFIT</vt:lpstr>
      <vt:lpstr>ML Non-FGD ADFIT</vt:lpstr>
      <vt:lpstr>ML Property</vt:lpstr>
      <vt:lpstr>Form 3.20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 Cullop</dc:creator>
  <cp:lastModifiedBy>Michelle Caldwell</cp:lastModifiedBy>
  <dcterms:created xsi:type="dcterms:W3CDTF">2025-07-17T19:36:59Z</dcterms:created>
  <dcterms:modified xsi:type="dcterms:W3CDTF">2025-09-10T12:27:14Z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318d07c2-0c8b-44f0-8447-ffa306a927ea</vt:lpwstr>
  </property>
  <property fmtid="{D5CDD505-2E9C-101B-9397-08002B2CF9AE}" pid="3" name="bjClsUserRVM">
    <vt:lpwstr>[]</vt:lpwstr>
  </property>
  <property fmtid="{D5CDD505-2E9C-101B-9397-08002B2CF9AE}" pid="4" name="bjSaver">
    <vt:lpwstr>U7bCFXZ+jPoRXT7ibvnAQbE5NnsCQXB+</vt:lpwstr>
  </property>
  <property fmtid="{D5CDD505-2E9C-101B-9397-08002B2CF9AE}" pid="5" name="bjDocumentLabelXML">
    <vt:lpwstr>&lt;?xml version="1.0" encoding="us-ascii"?&gt;&lt;sisl xmlns:xsd="http://www.w3.org/2001/XMLSchema" xmlns:xsi="http://www.w3.org/2001/XMLSchema-instance" sislVersion="0" policy="e9c0b8d7-bdb4-4fd3-b62a-f50327aaefce" origin="userSelected" xmlns="http://www.boldonj</vt:lpwstr>
  </property>
  <property fmtid="{D5CDD505-2E9C-101B-9397-08002B2CF9AE}" pid="6" name="bjDocumentLabelXML-0">
    <vt:lpwstr>ames.com/2008/01/sie/internal/label"&gt;&lt;element uid="50c31824-0780-4910-87d1-eaaffd182d42" value="" /&gt;&lt;element uid="d14f5c36-f44a-4315-b438-005cfe8f069f" value="" /&gt;&lt;/sisl&gt;</vt:lpwstr>
  </property>
  <property fmtid="{D5CDD505-2E9C-101B-9397-08002B2CF9AE}" pid="7" name="bjDocumentSecurityLabel">
    <vt:lpwstr>AEP Internal</vt:lpwstr>
  </property>
  <property fmtid="{D5CDD505-2E9C-101B-9397-08002B2CF9AE}" pid="8" name="MSIP_Label_69f43042-6bda-44b2-91eb-eca3d3d484f4_SiteId">
    <vt:lpwstr>15f3c881-6b03-4ff6-8559-77bf5177818f</vt:lpwstr>
  </property>
  <property fmtid="{D5CDD505-2E9C-101B-9397-08002B2CF9AE}" pid="9" name="MSIP_Label_69f43042-6bda-44b2-91eb-eca3d3d484f4_Name">
    <vt:lpwstr>AEP Internal</vt:lpwstr>
  </property>
  <property fmtid="{D5CDD505-2E9C-101B-9397-08002B2CF9AE}" pid="10" name="MSIP_Label_69f43042-6bda-44b2-91eb-eca3d3d484f4_Enabled">
    <vt:lpwstr>true</vt:lpwstr>
  </property>
  <property fmtid="{D5CDD505-2E9C-101B-9397-08002B2CF9AE}" pid="11" name="bjLabelHistoryID">
    <vt:lpwstr>{C7D2B4AB-6A64-409E-926E-AB8933ACFAAA}</vt:lpwstr>
  </property>
  <property fmtid="{D5CDD505-2E9C-101B-9397-08002B2CF9AE}" pid="12" name="ContentTypeId">
    <vt:lpwstr>0x0101004DF805D1E1DA4A49A223477D3B105720</vt:lpwstr>
  </property>
  <property fmtid="{D5CDD505-2E9C-101B-9397-08002B2CF9AE}" pid="13" name="MediaServiceImageTags">
    <vt:lpwstr/>
  </property>
</Properties>
</file>